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5820" activeTab="0"/>
  </bookViews>
  <sheets>
    <sheet name="anexo1-1" sheetId="1" r:id="rId1"/>
    <sheet name="anexo1-2" sheetId="2" r:id="rId2"/>
    <sheet name="anexo1-3" sheetId="3" r:id="rId3"/>
    <sheet name="anexo1-4" sheetId="4" r:id="rId4"/>
    <sheet name="anexo2" sheetId="5" r:id="rId5"/>
    <sheet name="anexo3" sheetId="6" r:id="rId6"/>
    <sheet name="anexo4" sheetId="7" r:id="rId7"/>
  </sheets>
  <definedNames>
    <definedName name="_xlnm.Print_Titles" localSheetId="4">'anexo2'!$1:$6</definedName>
    <definedName name="_xlnm.Print_Titles" localSheetId="5">'anexo3'!$2:$6</definedName>
  </definedNames>
  <calcPr fullCalcOnLoad="1"/>
</workbook>
</file>

<file path=xl/sharedStrings.xml><?xml version="1.0" encoding="utf-8"?>
<sst xmlns="http://schemas.openxmlformats.org/spreadsheetml/2006/main" count="461" uniqueCount="279">
  <si>
    <r>
      <t>SUPERVISIÓN DE LA CALIDAD DE LOS SERVICIOS DE COMUNICACIONES MÓVILES</t>
    </r>
    <r>
      <rPr>
        <sz val="10"/>
        <rFont val="Arial"/>
        <family val="2"/>
      </rPr>
      <t xml:space="preserve">
- Con el objeto de preservar la calidad de estos servicios se han realizado cinco (05) acciones de supervisión en el período de enero a junio de 2006. A través de dichas acciones se verifica los valores y registros fuentes de los cálculos de los indicadores de calidad obtenidos por dichas empresas. 
- Además de la supervisión de los indicadores de calidad establecidos en el nuevo Reglamento de Calidad de los Servicios  Públicos de Telecomunicaciones (Resolución N° 040-2005-CD/OSIPTEL) se tomó la decisión de supervisar los aspectos de congestión en las redes móviles de la empresa América Móvil Perú S.A.C. y de Telefónica Móviles S.A. Asimismo, se decidió verificar el cumplimiento por parte de las empresas operadoras, de la Resolución N° 034-2004-CD/OSIPTEL sobre pérdida y sustracción de equipos terminales móviles.</t>
    </r>
  </si>
  <si>
    <r>
      <t>SUPERVISIÓN DEL CUMPLIMIENTO DEL MARCO NORMATIVO EN MATERIA DE USUARIOS</t>
    </r>
    <r>
      <rPr>
        <sz val="10"/>
        <rFont val="Arial"/>
        <family val="2"/>
      </rPr>
      <t xml:space="preserve">
- Durante el primer semestre del año 2006, se han realizado veintisiete (27) supervisiones; estas acciones han permitido evidenciar las mejoras o identificar los problemas existentes en los sistemas de atención al cliente, específicamente en lo referente a la información sobre los derechos de los usuarios de los servicios públicos de telecomunicaciones, recepción de reclamos, sistema de registro de reclamos, reportes de averías así como en la entrega de constancia de reclamo y el cumplimiento de las nuevas Condiciones de Uso de los servicios de telecomunicaciones.
- Asimismo, durante este período se han elaborado veinticuatro (24) proyectos de Medida Correctiva por incumplimientos detectados, de los cuales dieciocho (18) fueron emitidos y comunicados a las empresas operadoras. Asimismo, se ha emitido dos (2) medidas preventivas y se han dado inicio a tres (3) procedimientos administrativos de sanción.</t>
    </r>
  </si>
  <si>
    <r>
      <t>REGULACIONES - Tarifas</t>
    </r>
    <r>
      <rPr>
        <sz val="10"/>
        <rFont val="Arial"/>
        <family val="2"/>
      </rPr>
      <t xml:space="preserve">
- Se aprobaron los ajustes trimestrales de tarifas tope de las tres canastas de Servicios de Categoría I. Estos ajustes fueron implementados mediante Resoluciones de Consejo Directivo N° 011-2006-CD/OSIPTEL y N° 034-2006-CD/OSIPTEL.
- Fijación de la Tarifa Tope del servicio de cobro revertido de llamadas locales desde teléfonos públicos de Telefónica del Perú S.A.A.
- Revisión de tarifas por alquiler de circuitos de Larga Distancia provisto por Telefónica del Perú S.A.A.
- Revisión de Tarifas aplicables a prestaciones de transmisión de datos mediante circuitos virtuales ATM con acceso ADSL.
- Inicio de Procedimiento de Fijación de Tarifas Tope para Comunicaciones Locales Originadas en la Red del Servicio de Telefonía Fija, en la Modalidad de Teléfonos Públicos, de Telefónica del Perú S.A.A. y Terminadas en las Redes del Servicio de Telefonía Móvil, Servicio de Comunicaciones Personales y Servicio Troncalizado.
- Determinación del costo de imputación para el periodo julio 2006 – junio 2007.</t>
    </r>
  </si>
  <si>
    <r>
      <t>REGULACIONES - Cargos</t>
    </r>
    <r>
      <rPr>
        <sz val="10"/>
        <rFont val="Arial"/>
        <family val="2"/>
      </rPr>
      <t xml:space="preserve">
- Revisión del cargo de interconexión tope para el acceso a los teléfonos públicos fijos operados por Telefónica del Perú S.A.A.
- Revisión de cargo de enlaces de interconexión.
- Revisión de cargo de transporte conmutado local.
- Fijación de cargo de transporte conmutado de larga distancia nacional.
- Fijación de cargo por origen y/o terminación de llamada en la modalidad de cargo fijo periódico (cargo por capacidad).
- Inicio de Procedimiento de la Revisión del cargo de interconexión tope por terminación de llamadas en la red del servicio de telefonía fija local.
- Revisión de cargo de terminación de llamada en las redes de servicios móviles. 
-  </t>
    </r>
  </si>
  <si>
    <r>
      <t>SUPERVISIÓN DE LA INTERCONEXIÓN</t>
    </r>
    <r>
      <rPr>
        <sz val="10"/>
        <rFont val="Arial"/>
        <family val="2"/>
      </rPr>
      <t xml:space="preserve">
- En el ámbito de la interconexión entre empresas operadoras, se verificó la aplicación correcta del Plan Técnico Fundamental de Señalización promulgado por el MTC. Adicionalmente, las empresas operadoras presentaron denuncias por uso indebido del servicio telefónico por parte de los abonados, que emplean sus líneas para cursar tráfico LDN y LDI. 
- Se elaboró el proyecto de Reglamento de Calidad de la Interconexión, solicitada por el Consejo Directivo. Adicionalmente, se han mantenido 3 bases de datos para: (i) registrar las deudas de los cargos de interconexión entre empresas interconectadas, (ii) registrar los eventos ocurridos en los procesos de interconexión y (iii) controlar las acciones de supervisión realizadas.
- Durante el primer semestre del año 2006 se han ejecutado trece (13) acciones de supervisión sobre diferentes problemas de interconexión. </t>
    </r>
  </si>
  <si>
    <r>
      <t>SUPERVISIÓN DE LA CALIDAD DE LOS SERVICIOS PÚBLICOS DE DIFUSIÓN (CATV)</t>
    </r>
    <r>
      <rPr>
        <sz val="10"/>
        <rFont val="Arial"/>
        <family val="2"/>
      </rPr>
      <t xml:space="preserve">
- Reducción de los tiempos de labores operativas y contar con los reportes de estos eventos de manera rápida y oportuna, en tiempo real y en formato digital mediante la puesta en servicio de una Pagina Web para la Recepción de Reportes de Averías para los Servicios Públicos de Telecomunicaciones.
- Devolución a los clientes del servicio de televisión por cable brindado por Telefónica Multimedia S.A.C. para los casos de interrupciones del servicio reportadas en los periodos mayo 2001 a junio 2005, la devolución se ejecutó entre los meses de marzo y abril de 2006. 
- Se ha atendido los pedidos de la Gerencia de Relaciones Empresariales, referidos a supervisiones en el marco de la controversia administrativa entre empresas de cable por la supuesta comisión de actos de competencia desleal.</t>
    </r>
  </si>
  <si>
    <r>
      <t>CONTABILIDAD SEPARADA</t>
    </r>
    <r>
      <rPr>
        <sz val="10"/>
        <rFont val="Arial"/>
        <family val="2"/>
      </rPr>
      <t xml:space="preserve">
- Informe sobre otras experiencias internacionales de regulación contable y su comparación con el caso peruano.
- Informe sobre la razonabilidad de los drivers de costos actualmente utilizados en la contabilidad separada de Telefónica del Perú. Informe final de recomendaciones sobre modificaciones necesarias al esquema de contabilidad separada.
- Propuesta de Manual de Contabilidad Separada para el sector de Telecomunicaciones.
- procesamiento de los Balances de Comprobación del tercer y cuarto trimestres del año 2005 y al primer, tercer y cuarto trimestres del año 2004, de las principales empresas de telecomunicaciones con la finalidad de contar con un mayor nivel de detalle de las cuentas de las mismas.
- </t>
    </r>
  </si>
  <si>
    <t>Solución de Reclamos y Controversias</t>
  </si>
  <si>
    <r>
      <t>ATENCIÓN DE CONSULTAS DE LOS USUARIOS</t>
    </r>
    <r>
      <rPr>
        <sz val="10"/>
        <rFont val="Arial"/>
        <family val="2"/>
      </rPr>
      <t xml:space="preserve">
- Se atendieron las consultas de 31,285 usuarios en todo el país. En 100% de las atenciones personales y telefónicas, se realizaron inmediatamente de efectuada la consulta. Las consultas realizadas por escrito han sido atendidas dentro de los plazos establecidos,
- Se llevaron a cabo 47 jornadas de orientación. En provincias, estas jornadas se realizan no sólo en la ciudad donde se ubica la oficina desconcentrada sino también en las localidades aledañas a ellas.
- Se realizó el primer Megaevento en la ciudad de Huancayo, del 19 al 24 de junio.
- Se han elaborado 42 informes correspondientes a la Administración de las oficinas de orientación.</t>
    </r>
  </si>
  <si>
    <r>
      <t>RESOLVER EN ÚLTIMA INSTANCIA ADMINISTRATIVA LOS RECLAMOS DE LOS USUARIOS DE LOS SERVICIOS PÚBLICOS DE TELECOMUNICACIONES</t>
    </r>
    <r>
      <rPr>
        <sz val="10"/>
        <rFont val="Arial"/>
        <family val="2"/>
      </rPr>
      <t xml:space="preserve">
- Se ha resuelto un total de 8,863 expedientes, cumpliéndose en la totalidad de casos con el plazo máximo de resolución de expedientes.
- Publicación en la página web de OSIPTEL de los casos especiales que han sido resueltos por el TRASU (Jurisprudencia), las mismas que corresponden a los siguientes expedientes: N° 11243-2005/TRASU/GUS-RA, N° 7366-2006/TRASU/GUS-RA, N° 7780-2006/TRASU/GUS-RA, N° 3779-2006/TRASU/GUS-RA.</t>
    </r>
  </si>
  <si>
    <r>
      <t>ADMINISTRACIÓN DE RECURSOS HUMANOS</t>
    </r>
    <r>
      <rPr>
        <sz val="10"/>
        <rFont val="Arial"/>
        <family val="2"/>
      </rPr>
      <t xml:space="preserve">
Aprobación de documentos de gestión institucional: En el  período enero-junio 2006 se aprobaron los documentos de gestión institucional que señalamos a continuación:
- Cuadro para Asignación de Personal – CAP. Resolución de Presidencia Nº 023-2006-PD/OSIPTEL 
· Presupuesto Analítico de Personal Modificado –PAP. Resolución de Presidencia Nº 031-2006-PD/OSIPTEL.
- Manual de Organización y Funciones – MOF.y categorización de puestos Resolución de Consejo Directivo Nº 027-2006-CD/OSIPTEL.
Plan de Capacitación:
- Durante el primer semestre se aprobó el plan de capacitación para el presente año en el que se contempla la organización de cursos internos y el envío de profesionales a cursos externos organizados por las diferentes entidades que ofertan capacitación.
- Asimismo se actualizó el procedimiento de capacitación en el sistema de gestión de la calidad.
- En el período objeto de evaluación se ha capacitado a un total de 103 trabajadores que representan el 75.7% del total de trabajadores, haciendo un total de 2,725 horas de capacitación, lo que a su vez representa un promedio de 26 horas de capacitación por trabajador.</t>
    </r>
  </si>
  <si>
    <r>
      <t>GESTIÓN INFORMÁTICA</t>
    </r>
    <r>
      <rPr>
        <sz val="10"/>
        <rFont val="Arial"/>
        <family val="2"/>
      </rPr>
      <t xml:space="preserve">
Gestión de Proyectos y Organización y Métodos
- OSIPTEL continúa con la certificación ISO 9001:2000 con un informe favorable de Auditoria Externas de Seguimiento de Calidad de los procesos incluidos en el ISO-9001.
- Implementación de Metodología de desarrollo de software – Norma Técnica Peruana NTP-ISO/IEC 12207:2004 ; Sensibilización de la normativa aplicable y Proceso de Contratación de una consultoría para la implementación
Desarrollo de Sistemas de Información:
- Construcción de Proceso de Tramite general de documentos y reclamos de usuarios construido (SADD).
- Puesta en uso del Sistema de Información y Registro de Tarifas con las empresas operadoras.
- </t>
    </r>
  </si>
  <si>
    <t>ESTRUCTURA FUNCIONAL PROGRAMATICA AÑO 2006</t>
  </si>
  <si>
    <t>OSIPTEL</t>
  </si>
  <si>
    <t>FUNCION</t>
  </si>
  <si>
    <t>PROGRAMA</t>
  </si>
  <si>
    <t>SUB PROGRAMA</t>
  </si>
  <si>
    <t>ACTIVIDADES</t>
  </si>
  <si>
    <t>PRESUPUESTO INSTITUCIONAL</t>
  </si>
  <si>
    <t>Cod.</t>
  </si>
  <si>
    <t>Nombre</t>
  </si>
  <si>
    <t>Apertura</t>
  </si>
  <si>
    <t>Modificado a Jun.2006</t>
  </si>
  <si>
    <t>06</t>
  </si>
  <si>
    <t>COMUNICACIONES</t>
  </si>
  <si>
    <t>003</t>
  </si>
  <si>
    <t>Administración</t>
  </si>
  <si>
    <t>006</t>
  </si>
  <si>
    <t>Administración General</t>
  </si>
  <si>
    <t>00267</t>
  </si>
  <si>
    <t xml:space="preserve">Gestión Administrativa </t>
  </si>
  <si>
    <t>043</t>
  </si>
  <si>
    <t>Libre y Leal Competencia</t>
  </si>
  <si>
    <t>0185</t>
  </si>
  <si>
    <t>Regulación, Supervisión y Fiscalización de Servicios Públicos</t>
  </si>
  <si>
    <t>Supervisión y Fiscalización de los Servicios de Telecomunicaciones</t>
  </si>
  <si>
    <t>Fondo de Inversion de Telecomunicaciones -FITEL</t>
  </si>
  <si>
    <t>TOTALES</t>
  </si>
  <si>
    <r>
      <t>CAPACITACIÓN Y EDUCACIÓN A LOS USUARIOS Y EMPRESAS OPERADORAS SOBRE LOS SERVICIOS PÚBLICOS DE TELECOMUNICACIONES</t>
    </r>
    <r>
      <rPr>
        <sz val="10"/>
        <rFont val="Arial"/>
        <family val="2"/>
      </rPr>
      <t xml:space="preserve">
Como parte de las políticas de protección a los usuarios, la Gerencia de Usuarios viene diseñando y ejecutando cursos de capacitación dirigidos a usuarios y funcionarios de empresas operadoras, con la finalidad de educarlos en relación a las normas de Condiciones de Uso, Directiva de Reclamos, los Lineamientos Resolutivos del TRASU y el Reglamento de Tarifas. se llevaron a cabo los siguientes cursos:
- Curso Dirigido al Instituto Bartolomé de las Casas: OSIPTEL en la Protección de los Derechos de los Usuarios y la Telefonía Rural.
- Curso dirigido a usuarios: Huancayo - Servicios Públicos de Telecomunicaciones.
- Curso dirigido a funcionarios de empresas operadoras: Huancayo - Servicios Públicos de Telecomunicaciones.
- Se organizó y ejecutó el curso de capacitación referidos al sistema de tarifas, dirigido a funcionarios de las empresa operadoras, al cual asistieron representantes de 14 empresas operadoras.</t>
    </r>
  </si>
  <si>
    <r>
      <t>REVISIÓN DEL MARCO NORMATIVO EN MATERIA DE USUARIOS</t>
    </r>
    <r>
      <rPr>
        <sz val="10"/>
        <rFont val="Arial"/>
        <family val="2"/>
      </rPr>
      <t xml:space="preserve">
Se publicaron las siguientes normas:
- Norma complementaria que regula la prestación del servicio de información actualizada de guía telefónica a través del número básico, aprobada mediante Resolución de Consejo Directivo N° 010-2006-CD/OSIPTEL, el 15.02.2006.
- Reglamento correspondiente al procedimiento para el registro de tarifas a través de la Página web del Organismo Supervisor de Inversión Privada en Telecomunicaciones  - OSIPTEL, aprobado mediante Resolución de Gerencia General N° 137-2006-GG/OSIPTEL, el 26.04.2006.</t>
    </r>
  </si>
  <si>
    <r>
      <t>FORTALECIMIENTO DE LAS ASOCIACIONES DE USUARIOS</t>
    </r>
    <r>
      <rPr>
        <sz val="10"/>
        <rFont val="Arial"/>
        <family val="2"/>
      </rPr>
      <t xml:space="preserve">
De acuerdo a lo establecido en la “Agenda de Trabajo”, los días 5, 7, 12 y 14 de junio se llevó a cabo el curso de capacitación “Los Servicios Públicos de Telecomunicaciones - Alcance de las Principales Medidas Regulatorias”, dirigido exclusivamente a Asociaciones de Usuarios.</t>
    </r>
  </si>
  <si>
    <r>
      <t xml:space="preserve">SOLUCIÓN DE CONTROVERSIAS ENTRE EMPRESAS </t>
    </r>
    <r>
      <rPr>
        <sz val="10"/>
        <rFont val="Arial"/>
        <family val="2"/>
      </rPr>
      <t xml:space="preserve">
- Se han conocido un total de 21 procedimientos de solución de controversias, los mismos que fueron tramitados por la Secretaría Técnica.
- se iniciaron 7 procedimientos de solución de controversias. Asimismo, se tramitaron las siguientes controversias correspondientes a años anteriores: 1 controversia correspondiente al 2002, 3 al 2003, 1 al 2004, y 8 al año 2005. 
- Asimismo, la Secretaría Técnica, ha brindado apoyo a los Cuerpos Colegiados en la emisión de 10 resoluciones finales.</t>
    </r>
  </si>
  <si>
    <r>
      <t>DETECCIÓN DE CONDUCTAS ANTICOMPETITIVAS Y PERFECCIONAMIENTO DEL MARCO REGULATORIO</t>
    </r>
    <r>
      <rPr>
        <sz val="10"/>
        <rFont val="Arial"/>
        <family val="2"/>
      </rPr>
      <t xml:space="preserve">
Perfeccionamiento del Marco Regulatorio: 
- Propuesta de modificación del Reglamento de Controversias, por fundamentos vinculados al objeto de la controversias recogida en el artículo 23° del reglamento.
- Propuesta de modificación a los Lineamientos de Competencia Desleal.
- Revisión del procedimiento para la calificación de información confidencial. 
Pre-investigaciones e investigaciones sobre infracciones a las normas de libre y leal competencia:
- Se ha continuado la evaluación de las características del mercado de radiodifusión de televisión por cable en el Perú, centrándose principalmente en el análisis de las ofertas y promociones lanzadas por los operadores. 
- Se encuentra en evaluación el impacto de la fusión producida en España entre Telefónica S.A.A. y Telefónica Móviles en términos de modificación de las condiciones de competencia en los mercados de telecomunicaciones. </t>
    </r>
  </si>
  <si>
    <r>
      <t>ATENCIÓN A EMPRESAS</t>
    </r>
    <r>
      <rPr>
        <sz val="10"/>
        <rFont val="Arial"/>
        <family val="2"/>
      </rPr>
      <t xml:space="preserve">
- Se realizaron 2 talleres de capacitación para las empresas operadoras del sector en las ciudades de Lima (capacitación a 21 empresas) y de Iquitos (capacitación a 13 empresas), haciendo un total de 34 empresas  operadoras capacitadas al primer semestre del 2006. 
- 2006 se han atendido consultas provenientes de empresas operadoras y, asimismo, se ha cumplido con publicar en la página web de OSIPTEL información general sobre todas las controversias  en trámite, la misma que es actualizada permanentemente.</t>
    </r>
  </si>
  <si>
    <t>Difusión y Orientación</t>
  </si>
  <si>
    <r>
      <t>COMUNICACIÓN E INFORMACIÓN A LA OPINIÓN PÚBLICA</t>
    </r>
    <r>
      <rPr>
        <sz val="10"/>
        <rFont val="Arial"/>
        <family val="2"/>
      </rPr>
      <t xml:space="preserve">
- Se editó y distribuyó el Boletín de Información Estadística del Mercado de Telecomunicaciones correspondiente al último trimestre de 2005.
- OSIPTEL ejecutó una campaña de comunicación dirigida a los usuarios de los servicios de telecomunicaciones, cuyo objetivo fue fomentar la generación de una cultura de derechos y deberes de un usuario responsable. Contó con cobertura directa a través de medios locales en las ciudades de Lima, Arequipa, Trujillo, Piura, Huancayo, Cusco e Iquitos; además de radios de alcance nacional. Contempló la transmisión de spots radiales de 20” a modo de “casos” relacionados con los servicios de telefonía fija, móvil y con los procesos de reclamo y contratación; y publicación de avisos en los principales diarios de las ciudades mencionadas. </t>
    </r>
  </si>
  <si>
    <r>
      <t>INVESTIGACIONES DE MERCADO</t>
    </r>
    <r>
      <rPr>
        <sz val="10"/>
        <rFont val="Arial"/>
        <family val="2"/>
      </rPr>
      <t xml:space="preserve">
Estudios dirigidos a clientes de OSIPTEL:
- Se realizó el estudio dirigido a las entidades del Estado con las cuales OSIPTEL tiene relación directa. Para tal efecto, fueron remitidas cartas al Ministerio de Transportes y Comunicaciones (MTC) y la Presidencia del Consejo de Ministros (PCM), siendo respondida únicamente la que correspondía al MTC.
- Se encuentra en curso el estudio cualitativo (entrevistas en profundidad) que evalúe el nivel de satisfacción de las empresas operadoras respecto de las funciones y servicios brindados por OSIPTEL.
Estudios dirigidos a usuarios de los servicios de telecomunicaciones:
- Monitoreo sobre OSIPTEL y los servicios de telecomunicaciones.
- Análisis de la situación de los NAP (Network Access Point) en  EE.UU. y Latinoamérica.</t>
    </r>
  </si>
  <si>
    <r>
      <t>RELACIONES INSTITUCIONALES</t>
    </r>
    <r>
      <rPr>
        <sz val="10"/>
        <rFont val="Arial"/>
        <family val="2"/>
      </rPr>
      <t xml:space="preserve">
Fueron realizadas diversas actividades externas e internas, lo cual permitió mantener una relación estrecha con los diversos actores del mercado:
- Con respecto a la Modificación del Instructivo para el Ajuste de Tarifas de los Servicios Públicos de Telecomunicaciones de categoría I, de Telefónica del Perú S.A.A., se llevaron a cabo 2 talleres de trabajo con académicos, prensa especializada, líderes de opinión, abogados, Defensoría del Pueblo, Ministerio de Comunicaciones y asesores de congreso, entre otros; y una Audiencia Pública, en la que los interesados pudieron exponer sus comentarios al proyecto.
- Se firmó el convenio marco de cooperación con la CONASEV y el contrato de financiamiento para el financiamiento del Acceso a Internet en 68 capitales de distrito del Perú – Primera Etapa”. 
- Realización de audiencia en la que se presentó el proyecto de resolución que establece “La fijación del Cargo de Interconexión Tope para el Acceso a los Teléfonos Públicos Fijos Operados por Telefónica del Perú S.A.A.”.</t>
    </r>
  </si>
  <si>
    <t xml:space="preserve"> - Se firmó el convenio marco de cooperación con la CONASEV y el contrato de financiamiento para “El Acceso a Internet en 68 capitales de distrito del Perú – Primera Etapa”. 
- Inauguración del proyecto“Infovía rural” en la localidad de Callahuanca de la Provincia de Huarochirí. El proyecto denominado “Desarrollo de una Red de Telecomunicaciones Rurales entre los Distritos, Pueblos y Comunidades de la Provincia de Huarochirí" beneficia a los  32 distritos de la Provincia. Asistieron  aproximadamente 160 personas entre empresas operadoras y proveedoras, académicos, autoridades locales y representantes del Estado.</t>
  </si>
  <si>
    <r>
      <t>ACCESO UNIVERSAL - PROYECTOS DE TELECOMUNICACIONES</t>
    </r>
    <r>
      <rPr>
        <sz val="10"/>
        <rFont val="Arial"/>
        <family val="2"/>
      </rPr>
      <t xml:space="preserve">
Proyectos de Telefonía:
- Proyecto Incremento en las tasas de penetración telefónica en áreas rurales del interior del país: El proyecto consiste en la instalación y funcionamiento del servicio de telefonía fija para abonados en 102 localidades rurales seleccionadas. Durante el año 2006 se alcanzó el proyecto a la OPP del MTC para su evaluación y aprobación en el marco del SNIP.
Proyectos de Acceso a Internet :
- Proyecto de Acceso a Internet en Capitales de Distrito del Perú-Primera Etapa: La empresa adjudicataria del Proyecto fue Gilat To Home con quien se ha suscrito el Contrato de Financiamiento. Al momento la empresa adjudicataria está haciendo el trabajo de campo sensibilizando y capacitando a la población de las 68 localidades beneficiarias del proyecto.
- Proyecto de Sistema de Comunicaciones para el Distrito de Lunahuaná:
Proyectos de Banda Ancha:
- Programa Banda Ancha para el Sector Rural (BAR):
- Proyecto de Extensión de Cobertura para brindar servicios de Telecomunicaciones de Banda  Ancha: Los servicios ofertados son telefonía pública, telefonía de abonados, acceso a Internet, así como Capacitación y Sensibilización 
para el adecuado uso de las TIC´s. Durante el primer semestre del presente año se han evaluado las localidades beneficiarias 
del proyecto a través del uso del (SIG) así como su población respectiva.</t>
    </r>
  </si>
  <si>
    <t xml:space="preserve"> - Programa de Provisión de Servicios de Datos y Voz en banda Ancha para Localidades Rurales del Perú: se ha efectuado el replanteo de las localidades beneficiarias en función a la información estadística proporcionada por el MINEDU e INEI, estableciéndose como uno de los criterios claves de selección, la existencia de escuelas públicas con el fin de maximizar el uso apropiado dela TIC´s que serán implementadas a través del presente programa.
Proyectos del DS N° 040-2004-MTC
- Proyecto Chasqui.Com presentado por la empresa Telefónica del Perú S.A.A : Se ha procedido a la evaluación de las localidades beneficiarias, estableciendo como condición mínima para su selección, el contar con energía eléctrica comercial para la adecuada provisión del acceso a Internet. Asimismo, se ha replanteado la lista de localidades beneficiarias evitando la duplicidad con otros proyectos de manera de hacer más viable su implementación. El Proyecto ha sido aprobado a nivel de Perfil por la OPP del MTC, la cual ha recomendado su elaboración a nivel de Factibilidad. 
- Proyecto de Servicio de Telefonía Móvil en Áreas Rurales presentado por la empresa Telefónica Móviles S.A : el Proyecto 
ha sido aprobado por la OPI del MTC a nivel de Perfil y se espera su pronunciamiento oficial para pasar al estudio de 
Pre-factibilidad a partir del cual se procederá a su declaratoria de viabilidad. </t>
  </si>
  <si>
    <t>Proyectos de sensibilizacion, capacitacion y evaluacion de impacto
- Programa Nacional de Sensibilización y Capacitación: Luego de varias reuniones de trabajo con los representantes de las Oficinas de Programación de Inversiones de la PCM, MINEDU, MTC y de la DGPMA, se concluyó que el proyecto no calificaba como Proyecto de Inversión Pública, sino como proyecto institucional. Por tal motivo, el proyecto fue remitido al MTC para su aprobación en el marco de la Ley General de Telecomunicaciones. El MTC remitió una serie de comentarios y observaciones que fueron levantados y remitidos por la Gerencia de FITEL, sin que hasta la fecha haya un pronunciamiento de la oficina respectiva.</t>
  </si>
  <si>
    <r>
      <t>ACCESO UNIVERSAL - PROYECTOS PILOTO</t>
    </r>
    <r>
      <rPr>
        <sz val="10"/>
        <rFont val="Arial"/>
        <family val="2"/>
      </rPr>
      <t xml:space="preserve">
- Aplicativo para Promoción del Uso de Servicios de Telecomunicaciones Rurales: El Proyecto busca implementar aplicativos de tecnologías de información sobre redes de telecomunicaciones instaladas en áreas rurales. Se adelantaron coordinaciones con el Ministerio de Salud para que presentase un proyecto de telesanidad, pero a la fecha no lo remitido documento alguno.
- Proyecto Piloto “Desarrollo de una Red de Telecomunicaciones Rurales entre los distritos, pueblos y comunidades de la provincia de Huarochirí”: Durante el semestre se ha suscrito el Contrato de Financiamiento y realizado los primeros desembolsos con los recursos del FITEL. La empresa VALTRON inició la instalación de los equipos y está pronta a dar los servicios a los beneficiarios de la provincia de Huarochirí – Lima.</t>
    </r>
  </si>
  <si>
    <t xml:space="preserve"> - Proyecto de Inversión Pública Menor: Implementación de Infraestructura para la provisión de servicio de Acceso a Internet de  Banda Ancha en las Localidades de Tinta, San Pedro y San Pablo: El proyecto tiene como finalidad extender el acceso a Internet desde la central ADSL más cercana (Sicuani) hasta las tres localidades incluidas en el proyecto, utilizando enlaces Radio eléctricos (WI-FI). El proyecto ha sido aprobado y declarado viable por la OPP del MTC. No obstante cabe indicar que por disposición del Ministerio se tuvo que retirar las localidades de San Pedro y San Pablo que están incluidas en su Programa de Internet Rural, habiéndose cambiado la denominación a “Implementación de Infraestructura para la provisión de servicio de Acceso a Internet de Banda Ancha y telefonía fija de abonados en las Localidad de Tinta, Provincia de Canchis, Región Cusco”.</t>
  </si>
  <si>
    <r>
      <t>ADMINISTRACIÓN  DE CONTRATOS</t>
    </r>
    <r>
      <rPr>
        <sz val="10"/>
        <rFont val="Arial"/>
        <family val="2"/>
      </rPr>
      <t xml:space="preserve">
- Frontera Norte: Se ha realizado la adaptación del texto del contrato de compra venta, a la aparición de la Ley Nº 28677 - “Ley de la Garantía Mobiliaria”, debido a que la citada norma en su Sexta Disposición Final, deroga las disposiciones de nuestro Código Civil vinculadas a la garantía prendaria, que estaba contemplada en el texto del contrato. En ese sentido, se han realizado las modificaciones necesarias a la versión anterior del contrato, a fin de adecuarla al marco legal vigente, habiendo remitido el contrato a la empresa operadora para su aceptación.
- Programa de Proyectos Rurales (PPR): Se realizó la supervisión de las instalaciones de la ampliación de líneas telefónicas en 150 localidades del proyecto Fitel 4. Se ha efectuado supervisiones de la operación y mantenimiento de una parte de los proyectos Fitel 2 y Fitel 3. Se han realizado los desembolsos de las cuotas semestrales de operación y mantenimiento de los proyectos Fitel 2 y Fitel 3 que eran procedentes, así como el seguimiento para la renovación de las Cartas Fianzas que garantizan el fiel cumplimiento de los compromisos de los Operadores.</t>
    </r>
  </si>
  <si>
    <r>
      <t>BANCO DE DATOS DE FITEL</t>
    </r>
    <r>
      <rPr>
        <sz val="10"/>
        <rFont val="Arial"/>
        <family val="2"/>
      </rPr>
      <t xml:space="preserve">
- Se ha efectuado el mantenimiento de la Base de Datos de FITEL (Sistema de Información Geográfico –SIG- y Sistema Integrado para FITEL –SIS-).
- En función a cada uno de los proyectos elaborados por la Gerencia de FITEL, se realizaron análisis de datos de tráfico, distancias, información demográfica, etc,  contenidos en la base de datos de FITEL, para estimar la demanda de los servicios a brindar.
- Se brindó información de trafico del período 2005 para realizar un análisis de la evolución histórica de Trafico de los proyectos FITEL.</t>
    </r>
  </si>
  <si>
    <t xml:space="preserve">Supervisión y Fiscalización </t>
  </si>
  <si>
    <r>
      <t>SUPERVISIÓN DEL CUMPLIMIENTO DE LOS COMPROMISOS DE EXPANSIÓN DE LAS EMPRESAS CONCESIONARIAS DE SERVICIOS PÚBLICOS DE TELECOMUNICACIONES (PLAN MÍNIMO DE EXPANSIÓN)</t>
    </r>
    <r>
      <rPr>
        <sz val="10"/>
        <rFont val="Arial"/>
        <family val="2"/>
      </rPr>
      <t xml:space="preserve">
- Para el año 2006 se ha contemplado como meta supervisar el cumplimiento de los Planes Mínimos de Expansión (PME) establecidos en los contratos de concesión de empresas de servicios públicos de telecomunicaciones, mediante la emisión de 50 informes.Durante el período de enero a junio de 2006, se han emitido 31 informes, con lo cual se cumple con todas las  metas programadas para esta actividad, en el período.</t>
    </r>
  </si>
  <si>
    <r>
      <t>SUPERVISIÓN DE LA CALIDAD DEL SERVICIO TELEFÓNICO FIJO</t>
    </r>
    <r>
      <rPr>
        <sz val="10"/>
        <rFont val="Arial"/>
        <family val="2"/>
      </rPr>
      <t xml:space="preserve">
- Cumplimiento de Contrato de Concesión de Telefónica del Perú S.A.A : Mediante la Resolución del Consejo Directivo N° 040-2005-GG/OSIPTEL, publicada en el diario oficial El Peruano el día 26 de junio de 2005, se aprobó el Reglamento de Calidad de los Servicios Públicos de Telecomunicaciones, en el que se establecen indicadores de la calidad del servicio de telefonía fija (entre otros) y se establecen nuevos valores referenciales a los parámetros de medición de la mencionada calidad. La empresa Telefónica del Perú S.A.A. cumple con medir y calcular la calidad del servicio con los nuevos indicadores. </t>
    </r>
  </si>
  <si>
    <r>
      <t>SUPERVISIÓN DE LA CONTINUIDAD EN LA PRESTACIÓN DE SERVICIOS PÚBLICOS DE TELECOMUNICACIONES EN ZONAS RURALES</t>
    </r>
    <r>
      <rPr>
        <sz val="10"/>
        <rFont val="Arial"/>
        <family val="2"/>
      </rPr>
      <t xml:space="preserve">
Las empresas operadoras supervisadas que prestan servicio de telefonía pública en localidades rurales son: Telefónica del Perú S.A.A., Gilat To Home Perú S.A. (teléfonos públicos de los proyectos FITEL 1, 2, 3 y 4); y, Rural Telecom S.A.C. (teléfonos públicos de los proyectos FITEL 3 y 4).
- Se ha realizado alrededor de 120 verificaciones en el campo de la Operación y Mantenimiento de los teléfonos públicos que se encuentran en localidades rurales de las  empresas: Gilat to Home Perú S. A. y Rural Telecom. S.A.C.  
- Asimismo, se han efectuado 1,740 supervisiones para verificar la continuidad y calidad de este servicio; así como para instruir a los que administran los teléfonos públicos rurales en el uso del servicio y la presentación de reclamos. Esta supervisión se ha realizado mediante llamadas de pruebas de conexión y a través de encuestas sobre el servicio.
- Como producto de las supervisiones realizadas, se ha elaborado 16 informes de evaluación y 42 actas.     </t>
    </r>
  </si>
  <si>
    <r>
      <t>SUPERVISIÓN DE LA CONTINUIDAD EN LA PRESTACIÓN DE SERVICIOS PÚBLICOS DE TELECOMUNICACIONES</t>
    </r>
    <r>
      <rPr>
        <sz val="10"/>
        <rFont val="Arial"/>
        <family val="2"/>
      </rPr>
      <t xml:space="preserve">
Se encuentra en proceso de inicio la supervisión de los servicios de telefonía pública urbana, para lo cual se efectuaron visitas a cada una de las empresas concesionarias que brindan dicho servicio  en el territorio nacional, permitiendo el relevamiento de los procesos que sigue cada una de ellas para brindar el servicio.</t>
    </r>
  </si>
  <si>
    <r>
      <t>ESTUDIOS - Investigaciones Económicas - Estudios de Mercado</t>
    </r>
    <r>
      <rPr>
        <sz val="10"/>
        <rFont val="Arial"/>
        <family val="2"/>
      </rPr>
      <t xml:space="preserve">
- Asesoría y apoyo técnico en la ejecución de la Encuesta Nacional institucional a hogares urbanos sobre el comportamiento y percepción del usuario de telecomunicaciones.
- Realización de la encuesta nacional a usuarios de telefonía de uso público (TUPs)
- Informe del Mercado de Larga Distancia en el Perú;
- Informe del Mercado de Acceso a Internet en el Perú;
- Informe del Mercado de Servicios Móviles en el Perú.
- Presentaciones del  Diagnóstico y Agenda Pendiente para los Mercados de Internet y Televisión por cable.
</t>
    </r>
  </si>
  <si>
    <r>
      <t xml:space="preserve">NORMATIVA
</t>
    </r>
    <r>
      <rPr>
        <sz val="10"/>
        <rFont val="Arial"/>
        <family val="2"/>
      </rPr>
      <t>- Se modificó el Texto Único Ordenado de las Normas de Interconexión (Resolución de Consejo Directivo N° 042-2006-CD/OSIPTEL)
- Se ha publicado el Proyecto de Normas Complementarias sobre servicios especiales de interoperabilidad en las redes del servicio de telefonía fija y de los servicios móviles (Resolución de Consejo Directivo N° 021-2006-CD/OSIPTEL). 
- Modificación de los Lineamientos de Política de Apertura del Mercado de las Telecomunicaciones en el Perú Apertura.
- Norma que regula las relaciones entre el concesionario del servicio de telefonía fija o comercializador con el abonado que conecta un equipo terminal a su línea telefónica para ceder su uso a terceros.
- Norma que regula las relaciones entre el concesionario del servicio de telefonía fija o móvil que le provee líneas telefónicas a los operadores independientes.
- mediante la Resolución del Consejo Directivo Nº 022-2006-D/OSIPTEL, se publicó el Proyecto de Modificación del Instructivo para el Ajuste de Tarifas de los Servicios Públicos de Telecomunicaciones de Categoría I de Telefónica del Perú S.A.A.</t>
    </r>
  </si>
  <si>
    <r>
      <t>SUPERVISIÓN DE LA TASACIÓN Y FACTURACIÓN DE TELEFONÍA FIJA</t>
    </r>
    <r>
      <rPr>
        <sz val="10"/>
        <rFont val="Arial"/>
        <family val="2"/>
      </rPr>
      <t xml:space="preserve">
Durante el primer semestre 2006, se emitió el informe de la supervisión relativa a llamadas consignadas en recibos de telefonía fija de Telefónica del Perú S.A.A., realizadas mediante tarjetas prepago, con el fin de tener elementos de juicio para resolver los reclamos de usuarios sobre este particular, se recomendó que se evalúe la presentación, como medio probatorio, del listado de llamadas referidas a las tarjetas prepago supuestamente implicadas.</t>
    </r>
  </si>
  <si>
    <r>
      <t>SUPERVISIÓN DE LA TASACIÓN Y FACTURACIÓN DE LOS SERVICIOS DE COMUNICACIONES MÓVILES</t>
    </r>
    <r>
      <rPr>
        <sz val="10"/>
        <rFont val="Arial"/>
        <family val="2"/>
      </rPr>
      <t xml:space="preserve">
Durante el primer semestre 2006, se emitió el informe complementario de la supervisión de la tasación y facturación del servicio móvil brindado por América Móvil Perú S.A.C.</t>
    </r>
  </si>
  <si>
    <r>
      <t xml:space="preserve">SUPERVISIÓN DE LA APLICACIÓN DE LAS TARIFAS DE LOS SERVICIOS PÚBLICOS DE TELECOMUNICACIONES </t>
    </r>
    <r>
      <rPr>
        <sz val="10"/>
        <rFont val="Arial"/>
        <family val="2"/>
      </rPr>
      <t xml:space="preserve">
El Reglamento de OSIPTEL establece la competencia de fijar los sistemas de tarifas y supervisar su cumplimiento. Para tal fin, se ha efectuado acciones de supervisión referidas a la verificación del funcionamiento y aplicación de tarifas de las tarjetas prepagadas "VOX" y “Alegría Perú”. Asimismo, se analizó la capacidad de la plataforma del servicio de cobro revertido, de la empresa Telefónica del Perú S.A.A.</t>
    </r>
  </si>
  <si>
    <r>
      <t>SUPERVISIÓN DE LOS SERVICIOS PORTADORES DE LARGA DISTANCIA</t>
    </r>
    <r>
      <rPr>
        <sz val="10"/>
        <rFont val="Arial"/>
        <family val="2"/>
      </rPr>
      <t xml:space="preserve">
En el primer semestre del año 2006, se continuó verificando el Acceso al Servicio de Larga Distancia mediante el Sistema de Llamada por Llamada, haciendo uso del Código 19XX, correspondiente a las empresas Gilat to Home Perú S.A. y  L.A. y C. Sistemas S.A., a través de sus correspondientes códigos 1900 y 1961, respectivamente.</t>
    </r>
  </si>
  <si>
    <r>
      <t>ESTUDIOS DE TEMAS RELACIONADOS A MEJORAS DE PROCESOS INTERNOS Y DE PROTECCIÓN AL USUARIO</t>
    </r>
    <r>
      <rPr>
        <sz val="10"/>
        <rFont val="Arial"/>
        <family val="2"/>
      </rPr>
      <t xml:space="preserve">
- Ejecución de la Encuesta Nacional sobre el Comportamiento y Percepción del Usuario de Telecomunicaciones: mediante la ejecución de esta encuesta se ha podido obtener el indicador del nivel de satisfacción de los Usuarios para el año 2006, para los mercados de Telefonía Fija y Móvil (prepago y postpago), tanto a nivel nacional como para uno de los departamentos del país. Asimismo, la data permitirá realizar una serie de estudios económicos a nivel institucional.
- Adecuación del Sistema de Información y Registro de Tarifas (SIRT): este sistema se encuentra operativo, y permite a las empresas operadoras registrar sus tarifas, ofertas y promociones, facilitando la consulta de los usuarios. Dicho sistema fue implementado en cumplimiento de la Resolución de Consejo Directivo N° 058-2005-CD/OSIPTEL que modifica al Reglamento General de Tarifas (referido a la obligación de informar y de poner a disposición la información de tarifas).</t>
    </r>
  </si>
  <si>
    <r>
      <t>PROCEDIMIENTOS DE SANCIÓN INICIADOS A LAS EMPRESAS OPERADORAS DE SERVICIOS PÚBLICOS DE TELECOMUNICACIONES</t>
    </r>
    <r>
      <rPr>
        <sz val="10"/>
        <rFont val="Arial"/>
        <family val="2"/>
      </rPr>
      <t xml:space="preserve">
Emisión de intentos de sanción e imposición de medidas correctivas a las empresas operadoras por infracción a obligaciones legales, contractuales o técnicas, lográndose con ello corregir comportamientos infractores por parte de las empresas de telecomunicaciones.</t>
    </r>
  </si>
  <si>
    <t>Gestión Administrativa</t>
  </si>
  <si>
    <r>
      <t>ADMINISTRACION DE RECURSOS MATERIALES</t>
    </r>
    <r>
      <rPr>
        <sz val="10"/>
        <rFont val="Arial"/>
        <family val="2"/>
      </rPr>
      <t xml:space="preserve">
- Mediante Resolución N° 035-GG-2003/OSIPTEL, se aprueba el Plan Anual de Adquisiciones y Contrataciones del OSIPTEL correspondiente al ejercicio del año 2006, el mismo que consideró setenta (70) procesos entre Concursos Públicos, Adjudicaciones Directas Públicas y Adjudicaciones Directas Selectivas. Asimismo se considero 90 Adjudicaciones de Menor Cuantía. De otro lado, por la especialidad de temas en consultoría fueron exonerados por único  (1) proveedor que no admite sustitutos. Se  ha realizado a la fecha  dos (02) Concursos Públicos, Una (01) Adjudicaciones Directas Públicas, Doce (12) Adjudicaciones Directas Selectivas y 79 (setenta y nueve) Adjudicaciones de Menor Cuantía. Se han elaborado 940 Órdenes de Compra y/o Servicios y 37 Contratos producto de procesos de selección.
Mejoras Legales:
- Se elaboró un manual de instrucciones para los miembros del Comité Especial.
- Se elaboró la segunda instancia de la Directiva de los Contratos Internacionales.
-  Se elaboró la directiva de toma de inventario.</t>
    </r>
  </si>
  <si>
    <r>
      <t>RECAUDACIÓN DE INGRESOS Y PAGO DE OBLIGACIONES</t>
    </r>
    <r>
      <rPr>
        <sz val="10"/>
        <rFont val="Arial"/>
        <family val="2"/>
      </rPr>
      <t xml:space="preserve">
- Cobro de aportes: Se continua efectuando la recaudación de aportes a través de las cuentas recaudadoras del Banco de Crédito y del Scotiabank Perú, lo que brindar mayores facilidades a las empresas operadoras en el pago de sus obligaciones por concepto de aportes, dado que pueden elegir realizar sus pagos en la red de agencias a nivel nacional de dichos bancos.
- Fideicomiso FITEL: Con fecha 29 de diciembre de 2005 se suscribió el Contrato de Fideicomiso en Administración de los fondos de FITEL, entre el Banco Wiese Sudameris y el Organismo Supervisor de Inversión Privada en Telecomunicaciones – OSIPTEL, al haberse adjudicado la buena pro en el proceso de selección bajo el régimen de contratación privada, con un patrimonio fideicometido de S/.142,738,328.66, siendo el plazo de vigencia del contrato desde el 01 de enero de 2006 hasta el 31 de diciembre de 2008.
- Servicio de la deuda: Con fecha 20 de marzo de 2006 se transfirió el importe de CHF 125,523.15 Francos Suizos al Ministerio de Economía y Finanzas a través del Banco de la Nación, correspondiente a la cancelación de la cuota N°17 de amortización 
e intereses del préstamo BID N° 678-OC-PE, importe equivalente a S/. 328,361.19.</t>
    </r>
  </si>
  <si>
    <t>Indicador</t>
  </si>
  <si>
    <t>Unidad de medida</t>
  </si>
  <si>
    <t>Fuente de verificación</t>
  </si>
  <si>
    <t>Gerencia Encargada</t>
  </si>
  <si>
    <t>Comentarios</t>
  </si>
  <si>
    <t>Días hábiles*</t>
  </si>
  <si>
    <t>GPR</t>
  </si>
  <si>
    <t>Pre-investigaciones e investigaciones sobre infracciones a las normas de libre y leal competencia</t>
  </si>
  <si>
    <t>Informes emitidos</t>
  </si>
  <si>
    <t>GRE</t>
  </si>
  <si>
    <t>Número de resoluciones finales</t>
  </si>
  <si>
    <t>Resoluciones finales emitidas</t>
  </si>
  <si>
    <t>Actas de instalación</t>
  </si>
  <si>
    <t>Encuestas</t>
  </si>
  <si>
    <t>Incremento de usuarios que acceden a los servicios</t>
  </si>
  <si>
    <t>OBJETIVO ESTRATEGICO GENERAL 1: INCREMENTAR LA COMPETENCIA EN LOS MERCADOS DE TELECOMUNICACIONES</t>
  </si>
  <si>
    <t>Objetivo Estratégico Específico 1.1 Perfeccionar el marco normativo que asegure la competencia efectiva</t>
  </si>
  <si>
    <t>Informes de recomendación y evaluaciones</t>
  </si>
  <si>
    <t>Informes</t>
  </si>
  <si>
    <t>Base de datos de contratos</t>
  </si>
  <si>
    <t>* Plazo a contarse desde la fecha en la cual OSIPTEL recibe el contrato de interconexión hasta la fecha en la cual se aprueba u observa el mismo. El referido plazo no incluye los días en los cuales las empresas deben proporcionar información requerida por OSIPTEL, desde la fecha de recepción de la solicitud de información hasta la fecha en la OSIPTEL recibe, de parte de las empresas, la respuesta a dicha solicitud.. La meta se refiere al 90% de los documentos en gestión.</t>
  </si>
  <si>
    <t>GFS</t>
  </si>
  <si>
    <t>Objetivo Estratégico Específico 1.3 Detectar y sancionar prácticas anticompetitivas</t>
  </si>
  <si>
    <t>Número de controversias resueltas*</t>
  </si>
  <si>
    <t>* Dependiendo del número de controversias ingresadas anualmente</t>
  </si>
  <si>
    <t>Objetivo Estratégico Específico 1.4 Incrementar competencia efectiva en el mercado de telefonía</t>
  </si>
  <si>
    <t>OBJETIVO ESTRATEGICO GENERAL 2: IMPULSAR Y PROMOVER EL ACCESO UNIVERSAL A LOS SERVICIOS DE TELECOMUNICACIONES</t>
  </si>
  <si>
    <t>Objetivo Estratégico Específico 2.1 Aumentar la cobertura de los servicios de telecomunicaciones</t>
  </si>
  <si>
    <t>Objetivo Estratégico Específico 3.1 Garantizar la existencia de un marco legal que reconozca los derechos y deberes de los usuarios</t>
  </si>
  <si>
    <t>Objetivo Estratégico Específico 3.2 Supervisar el cumplimiento del marco normativo</t>
  </si>
  <si>
    <t>OBJETIVO ESTRATEGICO GENERAL 4: LOGRAR EFICACIA, EFICIENCIA Y TRANSPARENCIA EN LA TOTALIDAD DE FUNCIONES Y PROCESOS DE GESTION INSTITUCIONAL</t>
  </si>
  <si>
    <t>Informe</t>
  </si>
  <si>
    <t>Cumplimiento</t>
  </si>
  <si>
    <t>Revisión del marco normativo de telecomunicaciones sobre libre y leal competencia</t>
  </si>
  <si>
    <t>Elaboración de textos ordenados que compendien las normas de caracter general emitidas por OSIPTEL con todas sus modificatorias.</t>
  </si>
  <si>
    <t>Número de textos ordenados que compendien las normas de caracter general emitidas por OSIPTEL con todas sus modificatorias / Número de normas de carácter general que hayan sido modificadas por normas posteriores.</t>
  </si>
  <si>
    <t>Informes de Situación del Mercado de Telecomunicaciones</t>
  </si>
  <si>
    <t>Objetivo Estratégico Específico 1.2 Supervisar el cumplimiento del marco normativo que asegure la libre y leal competencia</t>
  </si>
  <si>
    <t>Incumplimientos sancionados</t>
  </si>
  <si>
    <t>Número de Procedimientos Sancionadores iniciados (Intento de Sanción + Medidas correctivas) / Incumplimientos detectados en las supervisiones</t>
  </si>
  <si>
    <t>Número de informes</t>
  </si>
  <si>
    <t>Número de Controversias resueltas en segunda instancia**</t>
  </si>
  <si>
    <t>** Las apelaciones serán resueltas en el plazo de ley</t>
  </si>
  <si>
    <t>Número de resoluciones finales/Número de apelaciones recibidas</t>
  </si>
  <si>
    <t>Aprobación de los ajustes trimestrales propuestos por Telefónica del Perú en cumplimiento del Factor de productividad.</t>
  </si>
  <si>
    <t>Resoluciones aprobatorias de los ajustes trimestrales</t>
  </si>
  <si>
    <t xml:space="preserve">Objetivo Estratégico Específico 1.5 Educar a los agentes del sector telecomunicaciones en relación al marco normativo </t>
  </si>
  <si>
    <t>Cursos de Educación a Asociaciones de Usuarios y Empresas</t>
  </si>
  <si>
    <t>Curso a Asociaciones de Usuarios y Empresas</t>
  </si>
  <si>
    <t>Registro de participantes</t>
  </si>
  <si>
    <t>Actas de Consejo Directivo</t>
  </si>
  <si>
    <t>Nº. Teléfonos Públicos</t>
  </si>
  <si>
    <t>Efectividad Profesional para Acceso Universal</t>
  </si>
  <si>
    <t>Nº. de proyectos  de telecomunicaciones presentados al CD / Nº. Profesionales Gerencia FITEL</t>
  </si>
  <si>
    <t>Nº. de Localidades con Acceso a Internet</t>
  </si>
  <si>
    <t>Nº. Adicional de localidades con acceso a internet</t>
  </si>
  <si>
    <t>Transición al Servicio Universal</t>
  </si>
  <si>
    <t>Objetivo Estratégico Específico 2.2 Fiscalizar los aportes</t>
  </si>
  <si>
    <t>Verificación de los Aportes al FITEL y al OSIPTEL *</t>
  </si>
  <si>
    <t>Número de Auditorias de Aportes al FITEL y al OSIPTEL / Total de Declaraciones Juradas de empresas presentadas en OSIPTEL</t>
  </si>
  <si>
    <t>* Dirigido a todas las empresas, incluidas las grandes empresas aportantes</t>
  </si>
  <si>
    <t>OBJETIVO ESTRATÉGICO GENERAL 3: AUMENTAR EL NIVEL DE CONOCIMIENTO, POR PARTE DE LOS USUARIOS DE LOS SERVICIOS PÚBLICOS DE TELECOMUNICACIONES, SOBRE SUS DERECHOS Y DEBERES Y CAUTELAR POR EL CUMPLIMIENTO DE LOS MISMOS</t>
  </si>
  <si>
    <t>Revisión del marco normativo de protección a usuarios</t>
  </si>
  <si>
    <t>Informes de recomendaciones y evaluaciones</t>
  </si>
  <si>
    <t xml:space="preserve"> Informes</t>
  </si>
  <si>
    <t>Protección en la Atención de Reclamos a los Usuarios</t>
  </si>
  <si>
    <t>Evaluación de los Sistemas de Atención de Reclamos de las grandes empresas operadoras</t>
  </si>
  <si>
    <t>Acta y/o Informe</t>
  </si>
  <si>
    <t>Cautelar la correcta aplicación de tarifas</t>
  </si>
  <si>
    <t>Verificación de los Sistemas de Tasación y Facturación en Telefonía Fija y Móvil/Principales empresas de telefonía fija y telefonía móvil (9 empresas)</t>
  </si>
  <si>
    <t>Apelaciones resueltas</t>
  </si>
  <si>
    <t># de expedientes resueltos  / # de expedientes cuyo plazo máximo de resolución se encuentra en el periodo analizado</t>
  </si>
  <si>
    <t>Base de Datos del Trasu</t>
  </si>
  <si>
    <t>Quejas resueltas</t>
  </si>
  <si>
    <t># de expedientes resueltos  / # de expedientes cuyo plazo máximo de resolución se encuentra en el periodo analizadoº</t>
  </si>
  <si>
    <t>-Al 100% si expedientes con vencimiento en mes es menor a 1.100
- Más el 40% del exceso, si expedientes con vencimiento en mes se encuentra entre 1.100 y 1500</t>
  </si>
  <si>
    <t>-Al 100% si expedientes con vencimiento en mes es menor a 300
- Más el 40% del exceso, si expedientes con vencimiento en mes se encuentra entre 300 y 600</t>
  </si>
  <si>
    <t>Objetivo Estratégico Específico 3.3 Transparencia en la gestión del TRASU</t>
  </si>
  <si>
    <t>Objetivo Estratégico Específico 3.4 Incrementar la cobertura de servicios de información a los usuarios</t>
  </si>
  <si>
    <t>Porcentaje de usuarios con conocimiento de derechos y deberes sobre los servicios públicos de telecomunicaciones</t>
  </si>
  <si>
    <t>Porcentaje de usuarios de telefonía fija que conoce sus derechos</t>
  </si>
  <si>
    <t>Porcentaje de usuarios de telefonía móvil que conoce sus derechos</t>
  </si>
  <si>
    <t>Porcentaje de usuarios de telefonía fija y móvil que conoce sus deberes</t>
  </si>
  <si>
    <t>Incremento del número de usuarios que acceden a los servicios de atención e información de OSIPTEL a nivel nacional</t>
  </si>
  <si>
    <t>Reportes emitidos a través del Servicio de atención y orientación a usuarios</t>
  </si>
  <si>
    <t>Objetivo Estratégico Específico 4.1 Diseñar procesos de gestión orientados a resultados</t>
  </si>
  <si>
    <t>Objetivo Estratégico Específico 4.2 Elevar la calidad y productividad laboral y mantener al personal adecuadamente motivado</t>
  </si>
  <si>
    <t>Capacitación del personal</t>
  </si>
  <si>
    <t>N° de horas de capacitación por trabajador</t>
  </si>
  <si>
    <t>Registro</t>
  </si>
  <si>
    <t>Asegurar la defensa judicial adecuada de la institución</t>
  </si>
  <si>
    <t>Número de procesos culminados con resultado favorable a OSIPTEL / Número total de procesos</t>
  </si>
  <si>
    <t>Base de datos de la Gerencia Legal</t>
  </si>
  <si>
    <t>Mantener y mejorar el Sistema de Gestión de Calidad</t>
  </si>
  <si>
    <t>N° de reportes favorables</t>
  </si>
  <si>
    <t>Reportes de auditoría de la entidad certificadora</t>
  </si>
  <si>
    <t>Mejorar la Gestión de los Procesos</t>
  </si>
  <si>
    <t>Procesos mejorados</t>
  </si>
  <si>
    <t>Reducción del tiempo de emisión de los Informes de Supervisión</t>
  </si>
  <si>
    <t>Nº de días hábiles *</t>
  </si>
  <si>
    <t>Informe / Registro</t>
  </si>
  <si>
    <t>* Computado desde el inicio de la supervisión, no se considera el período de recopilación de la información.</t>
  </si>
  <si>
    <t>GL</t>
  </si>
  <si>
    <t>GUS</t>
  </si>
  <si>
    <t>FITEL</t>
  </si>
  <si>
    <t>GCC</t>
  </si>
  <si>
    <t>GAF</t>
  </si>
  <si>
    <t>TSC</t>
  </si>
  <si>
    <t>Cumplimiento (Avance)</t>
  </si>
  <si>
    <t>Cumplimiento
(Avance)</t>
  </si>
  <si>
    <t>Meta 2006</t>
  </si>
  <si>
    <t>Informes Presentados</t>
  </si>
  <si>
    <t>Avance al
I Trim 2006</t>
  </si>
  <si>
    <t>Avance al
II Trim 2006</t>
  </si>
  <si>
    <t>14 horas al menos el 80% del total de trabajadores</t>
  </si>
  <si>
    <t>Reducción del tiempo de aprobación de  los contratos de interconexión</t>
  </si>
  <si>
    <t>Nº de líneas telefónicas móviles por cada 100 habitantes en localidades rurales y de preferente interés social seleccionadas</t>
  </si>
  <si>
    <t>Al segundo trimestre se ha emitido pronunciamiento sobre 18 contratos de interconexión. El 100% de los pronunciamientos de OSIPTEL han cumplido con la meta establecida. El tiempo promedio del pronunciamiento de OSIPTEL ha sido de 19 días hábiles.</t>
  </si>
  <si>
    <t>La elaboración de dichos informes se encuentra prevista para el segundo semestre del 2006</t>
  </si>
  <si>
    <t>Se han presentado 5 proyectos al Consejo Directivo:
1. Extensión del servicio de telefonía móvil para brindar cobertura en áreas rurales de 11 departamentos de país
2. Proyecto de implementación de infraestructura para la provisión de servicio de acceso a internet de banda ancha y telefonía fija de abonados en las localidades de Tinta, Provincia de Canchis, Región Cusco
3 Implementación de telefonía domiciliaria y locutorios telefónicos en los distritos de Huallay y Yanahuanca - Pasco
4. Servicios integrados de comunicaciones rurales en el Perú - Chasqui.com
5. Incremento en las tasas de penetración telefónica en áreas rurales del interior del país</t>
  </si>
  <si>
    <t>El 09 de junio se llevó a cabo la auditoría de seguimiento 5/5 ISO 9001 la cual concluyó sin ninguna No Conformidad permitiendo la continuidad del sistema de gestión.</t>
  </si>
  <si>
    <t>Al segundo trimestre 57 trabajadores de 136 que se encontraban en planillas recibieron más de 14 horas de capacitación.</t>
  </si>
  <si>
    <t>Al segundo trimestre, se han iniciado 38 procedimientos sancionadores (5 PAS y 33 medidas correctivas)</t>
  </si>
  <si>
    <t>Al segundo trimestre, el 99,2% de los informes fueron emitidos en un plazo menor o igual a 45 días útiles.</t>
  </si>
  <si>
    <t xml:space="preserve">  </t>
  </si>
  <si>
    <t xml:space="preserve">Al segundo trimestre, se ha emitido la Resolución Nº 042-2006-CD/OSIPTEL, que modifica el Texto Unico Ordenado de las Normas de Interconexión, y, 
conforme a ello, se ha elaborado la versión del nuevo Texto Unico 2006. </t>
  </si>
  <si>
    <t>Se encuentra en elaboración la modificación a los Lineamientos para la aplicación de las normas sobre Competencia Desleal en el ámbito de las Telecomunicaciones. Además, se encuentra programado para el cuarto trimestre la modificación de los Lineamientos para la aplicación de las normas sobre Libre Competencia.</t>
  </si>
  <si>
    <t>Al segundo trimestre se cuenta con tres informes avanzados al 90%</t>
  </si>
  <si>
    <t>En el primer semestre se resolvieron 5 recursos de apelación (expedientes Nº 004-2002, Nº 015-2003, Nº 006-2005 y Nº 010-2005, Nº 009-2005 y Nº 015-2005) todas ellas emitidas dentro del plazo previsto.</t>
  </si>
  <si>
    <t>Al segundo trimestre se emitieron siete (7) resoluciones finales tramitadas en los siguientes expedientes: Nº 005-2003, Nº 006-2003, Nº 007-2003, Nº 011-2002, Nº 005-2005, Nº 003-2005 y Nº 006-2006.</t>
  </si>
  <si>
    <t>Se elaboraron los siguientes informes:
- Informe Nº 008-GPR/2006
- Informe Nº 017-GPR/2006</t>
  </si>
  <si>
    <t>Al segundo trimestre, se han emitido 13 informes presentados mediante Memorandos Nº 192, 201, 212, 242, 281, 282, 323, 343, 359, 376, 379, 396 y 401.</t>
  </si>
  <si>
    <t>Se elaboró el Informe Nº 004-GUS/2006. proyecto de norma complementaria que regula la prestación del servicio de información actualizada de guía telefónica a través del número básico 103.</t>
  </si>
  <si>
    <t>Esta actividad está programada para el cuarto trimestre del año.</t>
  </si>
  <si>
    <t>Al segundo trimestre: se resolvieron 609 expedientes, la meta se cumplía con dicha cantidad de expedientes
Se han resuelto en los plazos indicados en la Directiva de Reclamos el 100% de los expedientes que vencen entre enero y junio de 2006</t>
  </si>
  <si>
    <t>De los 294 procesos culminados a la fecha, 275 contienen sentencia a favor, por lo que la meta se viene cumpliendo.</t>
  </si>
  <si>
    <t>(i) Dictado de Cursos 
a Asociaciones de Usuarios / Usuarios:
- Curso al Instituto Bartolomé de las Casas (22 de febrero)
- Curso a Asociaciones de Usuarios (5, 7, 12 y 14 de junio)
- Curso a usuarios y funcionarios de organismos públicos y privados en Huancayo (22 de junio)
(ii) Dictado de Cursos a Empresas:
- Curso a funcionarios de empresas operadoras de Huancayo (23 de junio)</t>
  </si>
  <si>
    <t>Se mejorar los procesos:
- Pago de proveedores: se construyó un módulo en el SAI que permite el seguimiento y control de las facturas, permitiendo reducir su ciclo de pago.
- Adquisiciones y contrataciones: se construyó un módulo en el SAI que permite el seguimiento y control de las adquisiciones y contrataciones en cuanto a su vencimiento de fechas establecidas en las bases</t>
  </si>
  <si>
    <t>Al segundo trimestre, se han elaborado los informes correspondienes a las siguientes empresas:
- Telefónica del Perú S.A.A.
- América Móvil S.A.C.
Además, se está realizando las evaluaciones de los sistemas de las siguientes empresas:
- Milicom
- Nextel
- Americatel
- Telefónica Multimedia</t>
  </si>
  <si>
    <t>Al segundo trimestre: se resolvieron 8,925 expedientes, la meta se cumplía con la resolución de 7,311 expedientes
Se han resuelto en los plazos indicados en la Directiva de Reclamos el 100% de los expedientes que vencen entre enero y junio de 2006</t>
  </si>
  <si>
    <t>Para el año 2006, GCC está evaluando el replantamiento de este indicador.</t>
  </si>
  <si>
    <t>La meta es anual. Durante el segundo semestre del presente año, se realizarán actividades que fomenten el incremento del número de orientaciones, como son los megaeventos. A diferencia de lo ocurrido el año 2005, en el presente año sólo a partir del segundo semestre se contará con el apoyo de promotores para las orientaciones.</t>
  </si>
  <si>
    <t>PROGRAMA  MULTIANUAL  DE  INVERSIÓN  PÚBLICA</t>
  </si>
  <si>
    <t>NOMBRE DEL PROYECTO</t>
  </si>
  <si>
    <t>DESCRIPCION DEL PROYECTO</t>
  </si>
  <si>
    <t>OBJETIVO DEL PROYECTO</t>
  </si>
  <si>
    <t>MONTO DEL PROYECTO</t>
  </si>
  <si>
    <t>NIVEL DE AVANCE</t>
  </si>
  <si>
    <t>COMENTARIOS</t>
  </si>
  <si>
    <t>S/.</t>
  </si>
  <si>
    <t>US$</t>
  </si>
  <si>
    <t>FISICO</t>
  </si>
  <si>
    <t>FINANCIERO</t>
  </si>
  <si>
    <t>PROYECTO ACCESO A INTERNET EN CAPITALES DE DISTRITO DEL PERU - PRIMERA ETAPA (68)</t>
  </si>
  <si>
    <t>Instalación de infraestructura de telecomunicaciones necesaria para la implementación de una cabina de acceso público a internet en 68 capitales de distrito a nivel nacional que no cuenten con dicho acceso. Además, se desarrollará la sensibilización y capacitación a la población en contenidos básicos de internet, edición de una pagina web y cuentas de correo electrónico por cada distrito favorecido.</t>
  </si>
  <si>
    <t>Instalación de 68 cabinas de acceso público a internet en capitales de distrito favorecidas, desarrollo de contenidos de internet básicos, sensibilización y capacitación de la población beneficiaria.</t>
  </si>
  <si>
    <t>* En el año 2006, en el marco del Convenio suscrito con PROINVERSIÓN, esta entidad llevó adelante el proceso del concurso para la selección de la empresa operadora que se haga cargo de la implementación del proyecto. 
* Como resultado del proceso se seleccionó a la empresa operadora Gilat To Home S.A.
* Inmediatamente después se suscribió el Contrato de Financiamiento y se realizó el primer desembolso correspondiente al adelante pactado.
* En el momento, la empresa operadora Gilat To Home esta realizando las tareas de sensibilización, publicidad y sondeo para la instalación de las cabinas de Internet.</t>
  </si>
  <si>
    <t>PROGRAMA DE BANDA ANCHA RURAL PARA EL SECTOR RURAL (BAR)</t>
  </si>
  <si>
    <t>Instalación de infraestructura de telecomunicaciones para brindar servicios de Banda Ancha Rural a 3,010 localidades.Se brindará Acceso a Internet a 256 Mbps. Además de Telefonía Fija y Telefonía Pública.</t>
  </si>
  <si>
    <t>Instalación de 2,840 cabinas de acceso público a Internet en capitales de distrito favorecidas, 1535 Teléfonos Públicos y aproximadamente 2,000 telefonós de abonado, asi como desarrollo de contenidos de Internet básicos, sensibilización y capacitación de la población beneficiaria.</t>
  </si>
  <si>
    <t>* Durante el presente semestre, el proyecto fue aprobado a nivel de perfil en el SNIP.
* Asimismo, se declaró la exoneración del estudio de Pre Factibilidad autorizándose su elaboración a nivel de Factibilidad y como programa de inversión pública.
* La Gerencia de FITEL concluyó la formulación a nivel de factibilidad como programa y remitió el documento al MTC para su evaluación.
* OSIPTEL esta a la espera de la evaluación de la OPP del MTC, asi como su remisión a la DGPMA del MEF para que esta proceda a declarar la viabilidad del programa. 
* Entretanto OSIPTEL no puede lanzar el concurso ni ejecutar las partidas presupuestarias asignadas.
* PROINVERSION ha sido encargado de la ejecución del concurso público internacional, por mínimo subsdio.</t>
  </si>
  <si>
    <t>PPT DESARROLLO DE RED DE TELECOMUNICACIONES EN HUAROCHIRI</t>
  </si>
  <si>
    <t>Instalación de una red de comunicaciones para dotar de servicios de Telefonía Pública, de Abonados y Móvial asi como de Internet a 32 distritos y 127 pueblos de la provincia de Huarochirí.</t>
  </si>
  <si>
    <t>Al términos de su implementación la instalación de la red de telecomunicaciones beneficiará directamente al término de su implementación a 38,000 habitantes e indirectamente a más de 59,000 habitantes.</t>
  </si>
  <si>
    <t xml:space="preserve">* Durante el presente semestre, el proyecto inició operaciones
</t>
  </si>
  <si>
    <t>PROGRAMA DE BANDA ANCHA SATELITAL</t>
  </si>
  <si>
    <t xml:space="preserve">Los alcances actualmente comprenden  en la instalación de infraestructura y del servicio de telefonía pública y de acceso a Internet para 2,395 en  localidades rurales aisladas del país.   </t>
  </si>
  <si>
    <t xml:space="preserve">El programa se encuentra en formulación para su presentación a nivel de perfil </t>
  </si>
  <si>
    <t>PROYECTO DE INCREMENTO DE LA PENETRACIÓN TELEFÓNICA EN LAS LOCALIDADES RURALES DEL PAÍS</t>
  </si>
  <si>
    <t xml:space="preserve">Este proyecto, denominado anteriormente Proyecto de Telefonía Fija en Áreas Rurales, estuvo a su vez conformado originalmente por la unión de los proyectos de Miniempresas de Telecomunicaciones Rurales y el Proyecto de Pequeñas Centrales Telefónicas. </t>
  </si>
  <si>
    <t>El proyecto consiste en la instalación y funcionamiento del servicio de telefonía fija para abonados en localidades rurales seleccionadas.</t>
  </si>
  <si>
    <t>* El proyecto se encuentra en la etapa de aprobaciones en el Sistema Nacional de Inversión Pública - SNIP a nivel de Perfil.
* La OPP ha remitido sus comentarios y observaciones.
* La Gerencia de FITEL se encuentra levantando las observaciones.</t>
  </si>
  <si>
    <t>PROYECTO DE AMPLIACION: ACCESO A INTERNET EN CAPITALES DE DISTRITO DEL PERU - PRIMERA ETAPA (32)</t>
  </si>
  <si>
    <t xml:space="preserve">En uso de los derechos contractuales del proyecto original para 68 capitales de distrito, el proyecto consiste en la ampliación a 32 capitales de distrito. </t>
  </si>
  <si>
    <t>El proyecto brindará los servicio s de Acceso a Internet, Capacitación y sensibilización asi como el desarrollo de los contenidos para garantizar el uso apropiado de las TIC´s.</t>
  </si>
  <si>
    <t>* Actualmente el proyecto se encuentra en espera de  los resultados de la instalación y operación  de acceso a Internet en las primeras 68 capitales de distrito. 
* De lograrse las metas, el Consejo Diectivo aprobaría la ampliación a las 32 capitales de distrito.</t>
  </si>
  <si>
    <t>PROYECTO EXTENSION DE COBERTURA PARA BRINDAR SERVICIOS DE TELECOMUNICACIONES DE BANDA ANCHA</t>
  </si>
  <si>
    <t>El proyecto busca extender la cobertura de los servicios de telefonía pública, telefonía de abonados, acceso a Internet, asi como Capacitación y Sensibilización para el adecuado uso de las TIC´s.</t>
  </si>
  <si>
    <t>El objetivo del proyecto es el de brindar servicios de telecomunicaciones sobre Banda Ancha en las localidades rurales.</t>
  </si>
  <si>
    <t>El proyecto se encuentra en formulación</t>
  </si>
  <si>
    <t>PPT APLICATIVO PARA PROMOCION DEL USO DE SERVICIOS DE TELECOMUNICACIONES RURALES</t>
  </si>
  <si>
    <t>El proyecto busca implementar aplicativos de tecnologías de información sobre redes de telecomunicaciones instaladas en áreas rurales</t>
  </si>
  <si>
    <t>Desarrollo de aplicativos de Valor Agregado sobre la infraestructura de los sectores Educación, Salud, etc.</t>
  </si>
  <si>
    <t>Los proyectos piloto provienen de la iniciativa de terceros. OSIPTEL a través de la Gerencia de FITEL coordinó con el MINSA para que alcancen un proyecto de telesanidad, que a la fecha no ha sido presentado oficialmente.</t>
  </si>
  <si>
    <t>PPT AMPLIACION DE TELEFONIA PUBLICA RURAL EXISTENTES</t>
  </si>
  <si>
    <t xml:space="preserve">El proyecto consiste en la ampliación de los servicios de telecomunicaciones utilizando la infraestructura ya instalada por los operadores, de manera que se puedan ampliar la red rural a costos menores. </t>
  </si>
  <si>
    <t>Brindar servicios de telecomunicaciones a las localidades aledañas a la infraestructura instalada por los operadores.</t>
  </si>
  <si>
    <t>El proyecto cuenta con Declaratoria de Viabilidad y esta a la espera de la aprobación del MTC en el marco de la Ley General de Telecomunicaciones.</t>
  </si>
  <si>
    <t>PPT IMPLEMENTACION DE UN SISTEMA DE COMUNICACIONES PARA EL DISTRITO DE LUNAHUANA</t>
  </si>
  <si>
    <t>El proyecto consiste brindar los servicios de Telefonía pública y Acceso a Internet las localidades del distrito de Lunahuana.</t>
  </si>
  <si>
    <t>El objetivo del proyecto es el de brindar servicios de telecomunicaciones en las localidades rurales del ditrito de Lunahuaná.</t>
  </si>
  <si>
    <t xml:space="preserve">ADMINISTRACION DE CONTRATOS I </t>
  </si>
  <si>
    <t>Consiste en la administración de los desembolsos por las actividades de operación y mantenimiento de los Proyectos Fitel II y Fitel III vigentes en el presente año.</t>
  </si>
  <si>
    <t>El objetivo de la actividad es cumpir con los compromisos asumidos en los contratos para la operación y mantenimiento de los proyectos en funcionamiento.</t>
  </si>
  <si>
    <t>La Gerencia de FITEL esta cumpliendo con los desembolsos en la medida que se ejecutan las supervisones de Operación y Mantenimiento y las empresas operadoras están cumpliendo con levantar las observaciones.</t>
  </si>
  <si>
    <r>
      <t xml:space="preserve">Cabe precisar que el financiamiento de los </t>
    </r>
    <r>
      <rPr>
        <b/>
        <sz val="10"/>
        <rFont val="Arial"/>
        <family val="2"/>
      </rPr>
      <t>Subsidios</t>
    </r>
    <r>
      <rPr>
        <sz val="10"/>
        <rFont val="Arial"/>
        <family val="2"/>
      </rPr>
      <t xml:space="preserve"> otorgados para la ejecución de los proyectos se realiza con cargo a los Recursos Directamente Recaudados.</t>
    </r>
  </si>
  <si>
    <t>Las instalaciones se producirán en los dos últimos trimestres.(*).</t>
  </si>
  <si>
    <t>De acuerdo con el contrato, la empresa adjudicataria GTH tiene 6 meses de plazo para instalar internet en 68 localidades (*).</t>
  </si>
  <si>
    <t>Los proyectos específicos para alcanzar esta meta son:
- Desarrollo de una Red de Telecomunicaciones Rurales entre los Distritos, Pueblos y Comunidades de la Provincia de Huarochirí, proyecto que está ejecutando la empresa Valtron
- Servicio de Telefonía Móvil en áreas rurales presentado por la empresa Telefónica Móviles, proyecto que se encuentra en proceso de evaluación a nivel de perfil en el Sistema Nacional de Inversión Pública (OPI del MTC), faltando aún la declaratoria de viabilidad a nivel de pre factibilidad.
(*)</t>
  </si>
  <si>
    <t>(*) Sujeto a la declaratoria de viabilidad por parte del SNIP</t>
  </si>
  <si>
    <t xml:space="preserve">ACTIVIDADES / PROYECTOS MAS IMPORTANTES </t>
  </si>
  <si>
    <t>PERIODO 2006</t>
  </si>
  <si>
    <t>ACTIVIDAD</t>
  </si>
  <si>
    <t>DETALLE DE PROYECTOS MAS IMPORTANTES</t>
  </si>
  <si>
    <t>PRESUPUESTO</t>
  </si>
  <si>
    <t>EJECUCION</t>
  </si>
  <si>
    <t>Regulación y Fijación de Tarifas</t>
  </si>
</sst>
</file>

<file path=xl/styles.xml><?xml version="1.0" encoding="utf-8"?>
<styleSheet xmlns="http://schemas.openxmlformats.org/spreadsheetml/2006/main">
  <numFmts count="22">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d\-m"/>
    <numFmt numFmtId="177" formatCode="0.000%"/>
  </numFmts>
  <fonts count="13">
    <font>
      <sz val="10"/>
      <name val="Arial"/>
      <family val="0"/>
    </font>
    <font>
      <b/>
      <sz val="10"/>
      <color indexed="9"/>
      <name val="Arial"/>
      <family val="2"/>
    </font>
    <font>
      <b/>
      <sz val="10"/>
      <name val="Arial"/>
      <family val="2"/>
    </font>
    <font>
      <sz val="9"/>
      <name val="Arial"/>
      <family val="2"/>
    </font>
    <font>
      <sz val="8"/>
      <name val="Arial"/>
      <family val="2"/>
    </font>
    <font>
      <b/>
      <sz val="10"/>
      <color indexed="8"/>
      <name val="Arial"/>
      <family val="2"/>
    </font>
    <font>
      <u val="single"/>
      <sz val="10"/>
      <color indexed="12"/>
      <name val="Arial"/>
      <family val="0"/>
    </font>
    <font>
      <u val="single"/>
      <sz val="10"/>
      <color indexed="36"/>
      <name val="Arial"/>
      <family val="0"/>
    </font>
    <font>
      <sz val="10"/>
      <color indexed="8"/>
      <name val="Arial"/>
      <family val="2"/>
    </font>
    <font>
      <sz val="10"/>
      <color indexed="10"/>
      <name val="Arial"/>
      <family val="2"/>
    </font>
    <font>
      <u val="single"/>
      <sz val="10"/>
      <name val="Arial"/>
      <family val="2"/>
    </font>
    <font>
      <b/>
      <u val="single"/>
      <sz val="12"/>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42">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s>
  <cellStyleXfs count="22">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9" fontId="3" fillId="0" borderId="3"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0" xfId="0" applyAlignment="1">
      <alignment/>
    </xf>
    <xf numFmtId="0" fontId="0" fillId="0" borderId="0" xfId="0" applyAlignment="1">
      <alignment horizont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0" fillId="0" borderId="5" xfId="0" applyFont="1" applyBorder="1" applyAlignment="1">
      <alignment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3" fillId="0" borderId="0" xfId="0" applyFont="1" applyBorder="1" applyAlignment="1">
      <alignment horizontal="center" vertical="center" wrapText="1"/>
    </xf>
    <xf numFmtId="0" fontId="2" fillId="0" borderId="6" xfId="0" applyFont="1" applyFill="1" applyBorder="1" applyAlignment="1">
      <alignment horizontal="center" vertical="center" wrapText="1"/>
    </xf>
    <xf numFmtId="9" fontId="0" fillId="0" borderId="1" xfId="0" applyNumberFormat="1" applyBorder="1" applyAlignment="1">
      <alignment horizontal="center" vertical="center"/>
    </xf>
    <xf numFmtId="9" fontId="3" fillId="0" borderId="3" xfId="0"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9"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3" xfId="0" applyFont="1" applyBorder="1" applyAlignment="1" quotePrefix="1">
      <alignment horizontal="justify" vertical="center" wrapText="1"/>
    </xf>
    <xf numFmtId="9" fontId="3" fillId="0" borderId="3" xfId="0" applyNumberFormat="1" applyFont="1" applyBorder="1" applyAlignment="1" quotePrefix="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quotePrefix="1">
      <alignment horizontal="center" vertical="center" wrapText="1"/>
    </xf>
    <xf numFmtId="0" fontId="0" fillId="0" borderId="0" xfId="0" applyFill="1" applyAlignment="1">
      <alignment/>
    </xf>
    <xf numFmtId="9" fontId="3" fillId="0" borderId="3" xfId="0" applyNumberFormat="1" applyFont="1" applyFill="1" applyBorder="1" applyAlignment="1" quotePrefix="1">
      <alignment horizontal="center" vertical="center" wrapText="1"/>
    </xf>
    <xf numFmtId="172" fontId="3" fillId="0" borderId="3" xfId="0" applyNumberFormat="1" applyFont="1" applyBorder="1" applyAlignment="1">
      <alignment horizontal="center" vertical="center" wrapText="1"/>
    </xf>
    <xf numFmtId="172" fontId="3" fillId="0" borderId="3" xfId="0" applyNumberFormat="1" applyFont="1" applyBorder="1" applyAlignment="1" quotePrefix="1">
      <alignment horizontal="center" vertical="center" wrapText="1"/>
    </xf>
    <xf numFmtId="0" fontId="3" fillId="0" borderId="2" xfId="0" applyFont="1" applyFill="1" applyBorder="1" applyAlignment="1">
      <alignment horizontal="center" vertical="center" wrapText="1"/>
    </xf>
    <xf numFmtId="9" fontId="8" fillId="0"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9"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xf>
    <xf numFmtId="10" fontId="3" fillId="0" borderId="4" xfId="0" applyNumberFormat="1" applyFont="1" applyFill="1" applyBorder="1" applyAlignment="1">
      <alignment horizontal="center" vertical="center" wrapText="1"/>
    </xf>
    <xf numFmtId="172" fontId="0" fillId="0" borderId="1" xfId="0" applyNumberFormat="1" applyBorder="1" applyAlignment="1">
      <alignment horizontal="center" vertical="center"/>
    </xf>
    <xf numFmtId="172" fontId="3" fillId="0" borderId="1" xfId="0" applyNumberFormat="1" applyFont="1" applyFill="1" applyBorder="1" applyAlignment="1" quotePrefix="1">
      <alignment horizontal="center" vertical="center" wrapText="1"/>
    </xf>
    <xf numFmtId="172" fontId="3" fillId="0" borderId="1" xfId="0" applyNumberFormat="1" applyFont="1" applyFill="1" applyBorder="1" applyAlignment="1">
      <alignment horizontal="center" vertical="center" wrapText="1"/>
    </xf>
    <xf numFmtId="172" fontId="3" fillId="0" borderId="1" xfId="0" applyNumberFormat="1" applyFont="1" applyFill="1" applyBorder="1" applyAlignment="1">
      <alignment horizontal="center" vertical="center"/>
    </xf>
    <xf numFmtId="172" fontId="3" fillId="0" borderId="1" xfId="0" applyNumberFormat="1" applyFont="1" applyBorder="1" applyAlignment="1">
      <alignment horizontal="center" vertical="center"/>
    </xf>
    <xf numFmtId="172" fontId="3" fillId="0" borderId="4" xfId="0" applyNumberFormat="1" applyFont="1" applyFill="1" applyBorder="1" applyAlignment="1">
      <alignment horizontal="center" vertical="center" wrapText="1"/>
    </xf>
    <xf numFmtId="172" fontId="3" fillId="0" borderId="3" xfId="0" applyNumberFormat="1" applyFont="1" applyFill="1" applyBorder="1" applyAlignment="1" quotePrefix="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2" xfId="0" applyFont="1" applyFill="1" applyBorder="1" applyAlignment="1">
      <alignment horizontal="center" vertical="center" wrapText="1"/>
    </xf>
    <xf numFmtId="3" fontId="2" fillId="0" borderId="2" xfId="0" applyNumberFormat="1" applyFont="1" applyFill="1" applyBorder="1" applyAlignment="1" applyProtection="1">
      <alignment horizontal="center" vertical="center" wrapText="1"/>
      <protection/>
    </xf>
    <xf numFmtId="9" fontId="2" fillId="0" borderId="2" xfId="21" applyFont="1" applyFill="1" applyBorder="1" applyAlignment="1">
      <alignment horizontal="center" vertical="center"/>
    </xf>
    <xf numFmtId="9" fontId="2" fillId="0" borderId="2" xfId="21" applyFont="1" applyBorder="1" applyAlignment="1">
      <alignment horizontal="center" vertical="center"/>
    </xf>
    <xf numFmtId="0" fontId="0" fillId="0" borderId="9" xfId="0" applyFont="1" applyFill="1" applyBorder="1" applyAlignment="1">
      <alignment horizontal="center" vertical="center" wrapText="1"/>
    </xf>
    <xf numFmtId="0" fontId="0" fillId="0" borderId="0" xfId="0" applyFont="1" applyAlignment="1">
      <alignment horizontal="center" vertical="center"/>
    </xf>
    <xf numFmtId="9" fontId="2" fillId="0" borderId="1" xfId="0" applyNumberFormat="1" applyFont="1" applyFill="1" applyBorder="1" applyAlignment="1">
      <alignment horizontal="center" vertical="center"/>
    </xf>
    <xf numFmtId="9" fontId="2" fillId="0" borderId="1" xfId="21" applyFont="1" applyBorder="1" applyAlignment="1">
      <alignment horizontal="center" vertical="center"/>
    </xf>
    <xf numFmtId="9" fontId="2" fillId="0" borderId="1" xfId="0" applyNumberFormat="1" applyFont="1" applyBorder="1" applyAlignment="1">
      <alignment horizontal="center" vertical="center"/>
    </xf>
    <xf numFmtId="9" fontId="2" fillId="0" borderId="1" xfId="21" applyFont="1" applyFill="1" applyBorder="1" applyAlignment="1">
      <alignment horizontal="center" vertical="center"/>
    </xf>
    <xf numFmtId="0" fontId="0" fillId="0" borderId="10"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0" fillId="0" borderId="8" xfId="0" applyFont="1" applyFill="1" applyBorder="1" applyAlignment="1">
      <alignment horizontal="center" vertical="center" wrapText="1"/>
    </xf>
    <xf numFmtId="3" fontId="2" fillId="0" borderId="8" xfId="0" applyNumberFormat="1" applyFont="1" applyFill="1" applyBorder="1" applyAlignment="1" applyProtection="1">
      <alignment horizontal="center" vertical="center" wrapText="1"/>
      <protection/>
    </xf>
    <xf numFmtId="4" fontId="2" fillId="0" borderId="8" xfId="0" applyNumberFormat="1" applyFont="1" applyBorder="1" applyAlignment="1">
      <alignment horizontal="center" vertical="center"/>
    </xf>
    <xf numFmtId="0" fontId="0" fillId="0" borderId="12" xfId="0" applyFont="1" applyBorder="1" applyAlignment="1">
      <alignment horizontal="center" vertical="center" wrapText="1"/>
    </xf>
    <xf numFmtId="0" fontId="0" fillId="0" borderId="1" xfId="0" applyFill="1" applyBorder="1" applyAlignment="1">
      <alignment horizontal="center" vertical="center" wrapText="1"/>
    </xf>
    <xf numFmtId="3" fontId="2" fillId="0" borderId="2" xfId="0" applyNumberFormat="1" applyFont="1" applyBorder="1" applyAlignment="1">
      <alignment horizontal="center" vertical="center"/>
    </xf>
    <xf numFmtId="3" fontId="2" fillId="0" borderId="1"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0" fontId="0" fillId="0" borderId="0" xfId="0" applyFont="1" applyAlignment="1">
      <alignment horizontal="left"/>
    </xf>
    <xf numFmtId="0" fontId="0" fillId="0" borderId="0" xfId="0" applyFont="1" applyBorder="1" applyAlignment="1">
      <alignment horizontal="left" vertical="center" wrapText="1"/>
    </xf>
    <xf numFmtId="9" fontId="3" fillId="0" borderId="1" xfId="0" applyNumberFormat="1" applyFont="1" applyFill="1" applyBorder="1" applyAlignment="1">
      <alignment horizontal="center" vertical="center"/>
    </xf>
    <xf numFmtId="0" fontId="0" fillId="0" borderId="0" xfId="0" applyFont="1" applyAlignment="1">
      <alignment horizontal="center" vertical="top"/>
    </xf>
    <xf numFmtId="0" fontId="0" fillId="0" borderId="0" xfId="0" applyFont="1" applyAlignment="1">
      <alignment horizontal="left" vertical="top"/>
    </xf>
    <xf numFmtId="4" fontId="0" fillId="0" borderId="0" xfId="0" applyNumberFormat="1" applyAlignment="1">
      <alignment horizontal="center" vertical="top"/>
    </xf>
    <xf numFmtId="0" fontId="0" fillId="0" borderId="0" xfId="0" applyAlignment="1">
      <alignment horizontal="left" vertical="top"/>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0" fillId="0" borderId="0" xfId="0" applyAlignment="1">
      <alignment horizontal="center" vertical="center"/>
    </xf>
    <xf numFmtId="0" fontId="2" fillId="0" borderId="1" xfId="0" applyFont="1" applyFill="1" applyBorder="1" applyAlignment="1">
      <alignment horizontal="center" vertical="top" wrapText="1"/>
    </xf>
    <xf numFmtId="4" fontId="0" fillId="0" borderId="1" xfId="0" applyNumberFormat="1" applyFill="1" applyBorder="1" applyAlignment="1">
      <alignment horizontal="center" vertical="top"/>
    </xf>
    <xf numFmtId="0" fontId="2" fillId="0" borderId="1" xfId="0" applyFont="1" applyBorder="1" applyAlignment="1">
      <alignment horizontal="center" vertical="top" wrapText="1"/>
    </xf>
    <xf numFmtId="4" fontId="0" fillId="0" borderId="1" xfId="0" applyNumberFormat="1" applyBorder="1" applyAlignment="1">
      <alignment horizontal="center" vertical="top"/>
    </xf>
    <xf numFmtId="0" fontId="2" fillId="0" borderId="7" xfId="0" applyFont="1" applyFill="1" applyBorder="1" applyAlignment="1">
      <alignment horizontal="center" vertical="top" wrapText="1"/>
    </xf>
    <xf numFmtId="4" fontId="0" fillId="0" borderId="7" xfId="0" applyNumberFormat="1" applyBorder="1" applyAlignment="1">
      <alignment horizontal="center" vertical="top"/>
    </xf>
    <xf numFmtId="0" fontId="2" fillId="0" borderId="2" xfId="0" applyFont="1" applyBorder="1" applyAlignment="1">
      <alignment horizontal="center" vertical="top" wrapText="1"/>
    </xf>
    <xf numFmtId="4" fontId="0" fillId="0" borderId="2" xfId="0" applyNumberFormat="1" applyBorder="1" applyAlignment="1">
      <alignment horizontal="center" vertical="top"/>
    </xf>
    <xf numFmtId="0" fontId="2" fillId="0" borderId="6" xfId="0" applyFont="1" applyFill="1" applyBorder="1" applyAlignment="1">
      <alignment horizontal="center" vertical="top" wrapText="1"/>
    </xf>
    <xf numFmtId="4" fontId="0" fillId="0" borderId="6" xfId="0" applyNumberFormat="1" applyBorder="1" applyAlignment="1">
      <alignment horizontal="center" vertical="top"/>
    </xf>
    <xf numFmtId="0" fontId="2" fillId="0" borderId="2" xfId="0" applyFont="1" applyFill="1" applyBorder="1" applyAlignment="1">
      <alignment horizontal="center" vertical="top" wrapText="1"/>
    </xf>
    <xf numFmtId="4" fontId="0" fillId="0" borderId="1" xfId="0" applyNumberFormat="1" applyFont="1" applyBorder="1" applyAlignment="1">
      <alignment horizontal="center" vertical="top" wrapText="1"/>
    </xf>
    <xf numFmtId="0" fontId="0" fillId="0" borderId="0" xfId="0" applyFont="1" applyAlignment="1">
      <alignment horizontal="left" vertical="top" wrapText="1"/>
    </xf>
    <xf numFmtId="4" fontId="0" fillId="0" borderId="1" xfId="0" applyNumberFormat="1" applyFont="1" applyBorder="1" applyAlignment="1">
      <alignment horizontal="center" vertical="top"/>
    </xf>
    <xf numFmtId="0" fontId="0" fillId="0" borderId="0" xfId="0" applyAlignment="1">
      <alignment horizontal="center" vertical="top"/>
    </xf>
    <xf numFmtId="0" fontId="0" fillId="0" borderId="0" xfId="0" applyFont="1" applyAlignment="1">
      <alignment/>
    </xf>
    <xf numFmtId="0" fontId="4" fillId="0" borderId="0" xfId="0" applyFont="1" applyAlignment="1">
      <alignment/>
    </xf>
    <xf numFmtId="0" fontId="0" fillId="2" borderId="1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15" xfId="0" applyFont="1" applyBorder="1" applyAlignment="1" quotePrefix="1">
      <alignment horizontal="center" vertical="center"/>
    </xf>
    <xf numFmtId="0" fontId="0" fillId="0" borderId="16" xfId="0" applyFont="1" applyBorder="1" applyAlignment="1">
      <alignment horizontal="left" vertical="center" wrapText="1"/>
    </xf>
    <xf numFmtId="0" fontId="0" fillId="0" borderId="14" xfId="0" applyFont="1" applyBorder="1" applyAlignment="1" quotePrefix="1">
      <alignment horizontal="center" vertical="center" wrapText="1"/>
    </xf>
    <xf numFmtId="0" fontId="0" fillId="0" borderId="3" xfId="0" applyFont="1" applyBorder="1" applyAlignment="1">
      <alignment horizontal="left" vertical="center" wrapText="1"/>
    </xf>
    <xf numFmtId="0" fontId="0" fillId="0" borderId="16" xfId="0" applyFont="1" applyBorder="1" applyAlignment="1" quotePrefix="1">
      <alignment horizontal="center" vertical="center" wrapText="1"/>
    </xf>
    <xf numFmtId="3" fontId="0" fillId="0" borderId="1" xfId="0" applyNumberFormat="1" applyFont="1" applyBorder="1" applyAlignment="1">
      <alignment vertical="center"/>
    </xf>
    <xf numFmtId="3" fontId="0" fillId="0" borderId="10" xfId="0" applyNumberFormat="1" applyFont="1" applyBorder="1" applyAlignment="1">
      <alignment vertical="center"/>
    </xf>
    <xf numFmtId="0" fontId="4" fillId="0" borderId="0" xfId="0" applyFont="1" applyAlignment="1">
      <alignment vertical="center"/>
    </xf>
    <xf numFmtId="0" fontId="0" fillId="0" borderId="14"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center" vertical="center" wrapText="1"/>
    </xf>
    <xf numFmtId="0" fontId="0" fillId="0" borderId="19" xfId="0" applyFont="1" applyBorder="1" applyAlignment="1">
      <alignment horizontal="left" vertical="center" wrapText="1"/>
    </xf>
    <xf numFmtId="3" fontId="0" fillId="0" borderId="8" xfId="0" applyNumberFormat="1" applyFont="1" applyBorder="1" applyAlignment="1">
      <alignment vertical="center"/>
    </xf>
    <xf numFmtId="0" fontId="0" fillId="0" borderId="20" xfId="0" applyFont="1" applyBorder="1" applyAlignment="1">
      <alignment/>
    </xf>
    <xf numFmtId="0" fontId="0" fillId="0" borderId="21" xfId="0" applyFont="1" applyBorder="1" applyAlignment="1">
      <alignment/>
    </xf>
    <xf numFmtId="0" fontId="2" fillId="0" borderId="21" xfId="0" applyFont="1" applyBorder="1" applyAlignment="1">
      <alignment horizontal="center"/>
    </xf>
    <xf numFmtId="3" fontId="2" fillId="0" borderId="22" xfId="0" applyNumberFormat="1" applyFont="1" applyBorder="1" applyAlignment="1">
      <alignment/>
    </xf>
    <xf numFmtId="3" fontId="2" fillId="0" borderId="23" xfId="0" applyNumberFormat="1" applyFont="1" applyBorder="1" applyAlignment="1">
      <alignment/>
    </xf>
    <xf numFmtId="4" fontId="0" fillId="0" borderId="2" xfId="0" applyNumberFormat="1" applyBorder="1" applyAlignment="1">
      <alignment horizontal="center" vertical="top"/>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15" xfId="0" applyFont="1" applyBorder="1" applyAlignment="1">
      <alignment horizontal="left" vertical="top" wrapText="1"/>
    </xf>
    <xf numFmtId="0" fontId="2" fillId="0" borderId="3" xfId="0" applyFont="1" applyBorder="1" applyAlignment="1">
      <alignment horizontal="left" vertical="top"/>
    </xf>
    <xf numFmtId="0" fontId="0" fillId="0" borderId="3" xfId="0" applyFont="1" applyBorder="1" applyAlignment="1">
      <alignment horizontal="left" vertical="top"/>
    </xf>
    <xf numFmtId="0" fontId="2" fillId="0" borderId="3" xfId="0" applyFont="1" applyBorder="1" applyAlignment="1" quotePrefix="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4" fontId="0" fillId="0" borderId="7" xfId="0" applyNumberFormat="1" applyBorder="1" applyAlignment="1">
      <alignment horizontal="center" vertical="top"/>
    </xf>
    <xf numFmtId="0" fontId="1" fillId="3" borderId="26"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0" xfId="0" applyAlignment="1">
      <alignment/>
    </xf>
    <xf numFmtId="0" fontId="5" fillId="0" borderId="0"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0" xfId="0" applyFont="1" applyFill="1" applyBorder="1" applyAlignment="1">
      <alignment horizontal="left" vertical="top" wrapText="1"/>
    </xf>
    <xf numFmtId="0" fontId="4" fillId="0" borderId="5" xfId="0" applyFont="1" applyBorder="1" applyAlignment="1">
      <alignment horizontal="left" vertical="center" wrapText="1"/>
    </xf>
    <xf numFmtId="0" fontId="0" fillId="0" borderId="5" xfId="0" applyBorder="1" applyAlignment="1">
      <alignment/>
    </xf>
    <xf numFmtId="0" fontId="0" fillId="0" borderId="0" xfId="0" applyAlignment="1">
      <alignment horizontal="center"/>
    </xf>
    <xf numFmtId="0" fontId="0"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Fill="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9" fontId="3" fillId="0" borderId="7"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0" fontId="9" fillId="0" borderId="0" xfId="0" applyFont="1" applyBorder="1" applyAlignment="1">
      <alignment horizontal="left" vertical="center" wrapText="1"/>
    </xf>
    <xf numFmtId="0" fontId="11" fillId="0" borderId="0" xfId="0" applyFont="1" applyAlignment="1">
      <alignment horizontal="center" vertical="top"/>
    </xf>
    <xf numFmtId="0" fontId="12" fillId="0" borderId="0" xfId="0" applyFont="1" applyAlignment="1">
      <alignment horizontal="center" vertical="top"/>
    </xf>
    <xf numFmtId="0" fontId="0" fillId="0" borderId="0" xfId="0" applyFont="1" applyAlignment="1">
      <alignment horizontal="center" vertical="top"/>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2" fillId="0" borderId="14" xfId="0" applyFont="1" applyBorder="1" applyAlignment="1">
      <alignment horizontal="left" vertical="top" wrapText="1"/>
    </xf>
    <xf numFmtId="0" fontId="2" fillId="0" borderId="3" xfId="0" applyFont="1" applyBorder="1" applyAlignment="1">
      <alignment horizontal="left" vertical="top" wrapText="1"/>
    </xf>
    <xf numFmtId="4" fontId="0" fillId="0" borderId="7" xfId="0" applyNumberFormat="1" applyBorder="1" applyAlignment="1">
      <alignment horizontal="center" vertical="center"/>
    </xf>
    <xf numFmtId="4" fontId="0" fillId="0" borderId="2" xfId="0" applyNumberFormat="1" applyBorder="1" applyAlignment="1">
      <alignment horizontal="center" vertical="center"/>
    </xf>
    <xf numFmtId="0" fontId="0" fillId="0" borderId="4" xfId="0" applyFont="1" applyBorder="1" applyAlignment="1">
      <alignment horizontal="left" vertical="top" wrapText="1"/>
    </xf>
    <xf numFmtId="0" fontId="2" fillId="0" borderId="14"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3" xfId="0" applyNumberFormat="1" applyFont="1" applyBorder="1" applyAlignment="1">
      <alignment horizontal="left" vertical="top" wrapText="1"/>
    </xf>
    <xf numFmtId="0" fontId="11" fillId="0" borderId="0" xfId="0" applyFont="1" applyAlignment="1">
      <alignment horizontal="center"/>
    </xf>
    <xf numFmtId="0" fontId="0"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2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12" fillId="0" borderId="0" xfId="0" applyFont="1" applyAlignment="1">
      <alignment horizont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0" fillId="0" borderId="24" xfId="0" applyFont="1" applyBorder="1" applyAlignment="1" quotePrefix="1">
      <alignment horizontal="center" vertical="top" wrapText="1"/>
    </xf>
    <xf numFmtId="0" fontId="0" fillId="0" borderId="26" xfId="0" applyFont="1" applyBorder="1" applyAlignment="1" quotePrefix="1">
      <alignment horizontal="center" vertical="top" wrapText="1"/>
    </xf>
    <xf numFmtId="0" fontId="0" fillId="0" borderId="37" xfId="0" applyFont="1" applyBorder="1" applyAlignment="1" quotePrefix="1">
      <alignment horizontal="center" vertical="top" wrapText="1"/>
    </xf>
    <xf numFmtId="0" fontId="0" fillId="0" borderId="25"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49" fontId="2" fillId="0" borderId="40" xfId="0" applyNumberFormat="1" applyFont="1" applyBorder="1" applyAlignment="1">
      <alignment horizontal="center" vertical="top"/>
    </xf>
    <xf numFmtId="49" fontId="2" fillId="0" borderId="41" xfId="0" applyNumberFormat="1" applyFont="1" applyBorder="1" applyAlignment="1">
      <alignment horizontal="center" vertical="top"/>
    </xf>
    <xf numFmtId="0" fontId="2" fillId="0" borderId="38" xfId="0" applyFont="1" applyBorder="1" applyAlignment="1">
      <alignment horizontal="left" vertical="top" wrapText="1"/>
    </xf>
    <xf numFmtId="0" fontId="2" fillId="0" borderId="39" xfId="0" applyFont="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3"/>
  <sheetViews>
    <sheetView tabSelected="1" zoomScale="75" zoomScaleNormal="75" workbookViewId="0" topLeftCell="A1">
      <selection activeCell="O1" sqref="O1"/>
    </sheetView>
  </sheetViews>
  <sheetFormatPr defaultColWidth="11.421875" defaultRowHeight="12.75"/>
  <cols>
    <col min="1" max="1" width="22.00390625" style="0" customWidth="1"/>
    <col min="2" max="2" width="23.7109375" style="0" customWidth="1"/>
    <col min="3" max="3" width="17.00390625" style="0" customWidth="1"/>
    <col min="4" max="4" width="14.28125" style="0" hidden="1" customWidth="1"/>
    <col min="5" max="5" width="10.140625" style="0" customWidth="1"/>
    <col min="6" max="6" width="14.57421875" style="0" hidden="1" customWidth="1"/>
    <col min="7" max="7" width="14.57421875" style="0" customWidth="1"/>
    <col min="8" max="8" width="27.57421875" style="0" customWidth="1"/>
    <col min="9" max="9" width="14.8515625" style="0" customWidth="1"/>
    <col min="10" max="10" width="5.140625" style="42" bestFit="1" customWidth="1"/>
  </cols>
  <sheetData>
    <row r="1" spans="1:9" ht="12.75">
      <c r="A1" s="144" t="s">
        <v>87</v>
      </c>
      <c r="B1" s="144"/>
      <c r="C1" s="144"/>
      <c r="D1" s="144"/>
      <c r="E1" s="144"/>
      <c r="F1" s="144"/>
      <c r="G1" s="144"/>
      <c r="H1" s="144"/>
      <c r="I1" s="144"/>
    </row>
    <row r="2" spans="5:8" ht="12.75">
      <c r="E2" s="16"/>
      <c r="F2" s="16"/>
      <c r="G2" s="16"/>
      <c r="H2" s="17"/>
    </row>
    <row r="3" spans="1:9" ht="12.75">
      <c r="A3" s="141" t="s">
        <v>88</v>
      </c>
      <c r="B3" s="142"/>
      <c r="C3" s="142"/>
      <c r="D3" s="142"/>
      <c r="E3" s="142"/>
      <c r="F3" s="142"/>
      <c r="G3" s="142"/>
      <c r="H3" s="142"/>
      <c r="I3" s="143"/>
    </row>
    <row r="4" spans="1:9" ht="42.75" customHeight="1">
      <c r="A4" s="1" t="s">
        <v>72</v>
      </c>
      <c r="B4" s="1" t="s">
        <v>73</v>
      </c>
      <c r="C4" s="1" t="s">
        <v>74</v>
      </c>
      <c r="D4" s="1" t="s">
        <v>75</v>
      </c>
      <c r="E4" s="1" t="s">
        <v>182</v>
      </c>
      <c r="F4" s="1" t="s">
        <v>184</v>
      </c>
      <c r="G4" s="1" t="s">
        <v>185</v>
      </c>
      <c r="H4" s="1" t="s">
        <v>76</v>
      </c>
      <c r="I4" s="24" t="s">
        <v>104</v>
      </c>
    </row>
    <row r="5" spans="1:10" ht="114.75">
      <c r="A5" s="3" t="s">
        <v>106</v>
      </c>
      <c r="B5" s="4" t="s">
        <v>107</v>
      </c>
      <c r="C5" s="4" t="s">
        <v>90</v>
      </c>
      <c r="D5" s="4" t="s">
        <v>174</v>
      </c>
      <c r="E5" s="12">
        <v>1</v>
      </c>
      <c r="F5" s="29">
        <v>0</v>
      </c>
      <c r="G5" s="40">
        <v>1</v>
      </c>
      <c r="H5" s="6" t="s">
        <v>197</v>
      </c>
      <c r="I5" s="12">
        <v>1</v>
      </c>
      <c r="J5" s="44"/>
    </row>
    <row r="6" spans="1:9" ht="165.75">
      <c r="A6" s="3" t="s">
        <v>105</v>
      </c>
      <c r="B6" s="4" t="s">
        <v>89</v>
      </c>
      <c r="C6" s="4" t="s">
        <v>90</v>
      </c>
      <c r="D6" s="4" t="s">
        <v>81</v>
      </c>
      <c r="E6" s="4">
        <v>2</v>
      </c>
      <c r="F6" s="29">
        <v>0</v>
      </c>
      <c r="G6" s="29">
        <v>0</v>
      </c>
      <c r="H6" s="6" t="s">
        <v>198</v>
      </c>
      <c r="I6" s="12">
        <f>+G6/E6</f>
        <v>0</v>
      </c>
    </row>
    <row r="7" spans="1:9" ht="127.5">
      <c r="A7" s="3" t="s">
        <v>187</v>
      </c>
      <c r="B7" s="4" t="s">
        <v>77</v>
      </c>
      <c r="C7" s="4" t="s">
        <v>91</v>
      </c>
      <c r="D7" s="4" t="s">
        <v>78</v>
      </c>
      <c r="E7" s="4">
        <v>26</v>
      </c>
      <c r="F7" s="3">
        <v>20</v>
      </c>
      <c r="G7" s="3">
        <v>19</v>
      </c>
      <c r="H7" s="6" t="s">
        <v>189</v>
      </c>
      <c r="I7" s="27">
        <v>1</v>
      </c>
    </row>
    <row r="8" spans="1:9" ht="38.25">
      <c r="A8" s="3" t="s">
        <v>108</v>
      </c>
      <c r="B8" s="4" t="s">
        <v>90</v>
      </c>
      <c r="C8" s="4" t="s">
        <v>183</v>
      </c>
      <c r="D8" s="4" t="s">
        <v>78</v>
      </c>
      <c r="E8" s="4">
        <v>4</v>
      </c>
      <c r="F8" s="3">
        <v>0</v>
      </c>
      <c r="G8" s="3">
        <v>0</v>
      </c>
      <c r="H8" s="6" t="s">
        <v>199</v>
      </c>
      <c r="I8" s="27">
        <v>0</v>
      </c>
    </row>
    <row r="9" spans="1:9" ht="42" customHeight="1">
      <c r="A9" s="145" t="s">
        <v>92</v>
      </c>
      <c r="B9" s="145"/>
      <c r="C9" s="145"/>
      <c r="D9" s="145"/>
      <c r="E9" s="145"/>
      <c r="F9" s="145"/>
      <c r="G9" s="145"/>
      <c r="H9" s="145"/>
      <c r="I9" s="145"/>
    </row>
    <row r="10" spans="1:8" ht="12.75">
      <c r="A10" s="18"/>
      <c r="B10" s="18"/>
      <c r="C10" s="18"/>
      <c r="D10" s="18"/>
      <c r="E10" s="18"/>
      <c r="F10" s="18"/>
      <c r="G10" s="18"/>
      <c r="H10" s="19"/>
    </row>
    <row r="11" spans="1:8" ht="12.75">
      <c r="A11" s="7"/>
      <c r="B11" s="8"/>
      <c r="C11" s="8"/>
      <c r="D11" s="8"/>
      <c r="E11" s="9"/>
      <c r="F11" s="9"/>
      <c r="G11" s="9"/>
      <c r="H11" s="17"/>
    </row>
    <row r="12" spans="1:9" ht="12.75">
      <c r="A12" s="141" t="s">
        <v>109</v>
      </c>
      <c r="B12" s="142"/>
      <c r="C12" s="142"/>
      <c r="D12" s="142"/>
      <c r="E12" s="142"/>
      <c r="F12" s="142"/>
      <c r="G12" s="142"/>
      <c r="H12" s="142"/>
      <c r="I12" s="143"/>
    </row>
    <row r="13" spans="1:9" ht="45" customHeight="1">
      <c r="A13" s="1" t="s">
        <v>72</v>
      </c>
      <c r="B13" s="1" t="s">
        <v>73</v>
      </c>
      <c r="C13" s="1" t="s">
        <v>74</v>
      </c>
      <c r="D13" s="1" t="s">
        <v>75</v>
      </c>
      <c r="E13" s="1" t="s">
        <v>182</v>
      </c>
      <c r="F13" s="1" t="s">
        <v>184</v>
      </c>
      <c r="G13" s="1" t="s">
        <v>185</v>
      </c>
      <c r="H13" s="1" t="s">
        <v>76</v>
      </c>
      <c r="I13" s="24" t="s">
        <v>181</v>
      </c>
    </row>
    <row r="14" spans="1:10" ht="72">
      <c r="A14" s="33" t="s">
        <v>110</v>
      </c>
      <c r="B14" s="14" t="s">
        <v>111</v>
      </c>
      <c r="C14" s="14" t="s">
        <v>103</v>
      </c>
      <c r="D14" s="14" t="s">
        <v>93</v>
      </c>
      <c r="E14" s="28">
        <v>1</v>
      </c>
      <c r="F14" s="28">
        <v>1</v>
      </c>
      <c r="G14" s="52">
        <v>0.974</v>
      </c>
      <c r="H14" s="6" t="s">
        <v>194</v>
      </c>
      <c r="I14" s="53">
        <f>+G14</f>
        <v>0.974</v>
      </c>
      <c r="J14" s="43"/>
    </row>
    <row r="15" spans="1:8" ht="12.75">
      <c r="A15" s="7"/>
      <c r="B15" s="8"/>
      <c r="C15" s="8"/>
      <c r="D15" s="8"/>
      <c r="E15" s="9"/>
      <c r="F15" s="9"/>
      <c r="G15" s="9"/>
      <c r="H15" s="17"/>
    </row>
    <row r="16" spans="1:8" ht="12.75">
      <c r="A16" s="7"/>
      <c r="B16" s="8"/>
      <c r="C16" s="8"/>
      <c r="D16" s="8"/>
      <c r="E16" s="9"/>
      <c r="F16" s="9"/>
      <c r="G16" s="9"/>
      <c r="H16" s="17"/>
    </row>
    <row r="17" spans="1:9" ht="12.75">
      <c r="A17" s="141" t="s">
        <v>94</v>
      </c>
      <c r="B17" s="142"/>
      <c r="C17" s="142"/>
      <c r="D17" s="142"/>
      <c r="E17" s="142"/>
      <c r="F17" s="142"/>
      <c r="G17" s="142"/>
      <c r="H17" s="142"/>
      <c r="I17" s="143"/>
    </row>
    <row r="18" spans="1:9" ht="48.75" customHeight="1">
      <c r="A18" s="1" t="s">
        <v>72</v>
      </c>
      <c r="B18" s="1" t="s">
        <v>73</v>
      </c>
      <c r="C18" s="1" t="s">
        <v>74</v>
      </c>
      <c r="D18" s="1" t="s">
        <v>75</v>
      </c>
      <c r="E18" s="1" t="s">
        <v>182</v>
      </c>
      <c r="F18" s="1" t="s">
        <v>184</v>
      </c>
      <c r="G18" s="1" t="s">
        <v>185</v>
      </c>
      <c r="H18" s="1" t="s">
        <v>76</v>
      </c>
      <c r="I18" s="24" t="s">
        <v>104</v>
      </c>
    </row>
    <row r="19" spans="1:9" ht="60">
      <c r="A19" s="3" t="s">
        <v>79</v>
      </c>
      <c r="B19" s="4" t="s">
        <v>112</v>
      </c>
      <c r="C19" s="4" t="s">
        <v>80</v>
      </c>
      <c r="D19" s="4" t="s">
        <v>81</v>
      </c>
      <c r="E19" s="4">
        <v>2</v>
      </c>
      <c r="F19" s="6">
        <v>0</v>
      </c>
      <c r="G19" s="6">
        <v>0</v>
      </c>
      <c r="H19" s="6" t="s">
        <v>190</v>
      </c>
      <c r="I19" s="27">
        <f>+G19/E19</f>
        <v>0</v>
      </c>
    </row>
    <row r="20" spans="1:9" ht="102">
      <c r="A20" s="2" t="s">
        <v>95</v>
      </c>
      <c r="B20" s="5" t="s">
        <v>82</v>
      </c>
      <c r="C20" s="5" t="s">
        <v>83</v>
      </c>
      <c r="D20" s="5" t="s">
        <v>81</v>
      </c>
      <c r="E20" s="5">
        <v>6</v>
      </c>
      <c r="F20" s="6">
        <v>5</v>
      </c>
      <c r="G20" s="6">
        <v>7</v>
      </c>
      <c r="H20" s="6" t="s">
        <v>201</v>
      </c>
      <c r="I20" s="54">
        <f>+G20/E20</f>
        <v>1.1666666666666667</v>
      </c>
    </row>
    <row r="21" spans="1:9" ht="102">
      <c r="A21" s="2" t="s">
        <v>113</v>
      </c>
      <c r="B21" s="5" t="s">
        <v>115</v>
      </c>
      <c r="C21" s="5" t="s">
        <v>83</v>
      </c>
      <c r="D21" s="5" t="s">
        <v>179</v>
      </c>
      <c r="E21" s="13">
        <v>1</v>
      </c>
      <c r="F21" s="46">
        <v>1</v>
      </c>
      <c r="G21" s="46">
        <v>1</v>
      </c>
      <c r="H21" s="47" t="s">
        <v>200</v>
      </c>
      <c r="I21" s="27">
        <f>+G21</f>
        <v>1</v>
      </c>
    </row>
    <row r="22" spans="1:9" ht="12.75">
      <c r="A22" s="146" t="s">
        <v>96</v>
      </c>
      <c r="B22" s="146"/>
      <c r="C22" s="146"/>
      <c r="D22" s="146"/>
      <c r="E22" s="146"/>
      <c r="F22" s="146"/>
      <c r="G22" s="146"/>
      <c r="H22" s="146"/>
      <c r="I22" s="146"/>
    </row>
    <row r="23" spans="1:9" ht="12.75">
      <c r="A23" s="146" t="s">
        <v>114</v>
      </c>
      <c r="B23" s="146"/>
      <c r="C23" s="146"/>
      <c r="D23" s="146"/>
      <c r="E23" s="146"/>
      <c r="F23" s="146"/>
      <c r="G23" s="146"/>
      <c r="H23" s="146"/>
      <c r="I23" s="146"/>
    </row>
    <row r="24" spans="1:9" ht="12.75">
      <c r="A24" s="18"/>
      <c r="B24" s="18"/>
      <c r="C24" s="18"/>
      <c r="D24" s="18"/>
      <c r="E24" s="18"/>
      <c r="F24" s="18"/>
      <c r="G24" s="18"/>
      <c r="H24" s="18"/>
      <c r="I24" s="18"/>
    </row>
    <row r="25" spans="1:8" ht="12.75">
      <c r="A25" s="7"/>
      <c r="B25" s="8"/>
      <c r="C25" s="8"/>
      <c r="D25" s="8"/>
      <c r="E25" s="9"/>
      <c r="F25" s="9"/>
      <c r="G25" s="9"/>
      <c r="H25" s="17"/>
    </row>
    <row r="26" spans="1:9" ht="12.75">
      <c r="A26" s="141" t="s">
        <v>97</v>
      </c>
      <c r="B26" s="142"/>
      <c r="C26" s="142"/>
      <c r="D26" s="142"/>
      <c r="E26" s="142"/>
      <c r="F26" s="142"/>
      <c r="G26" s="142"/>
      <c r="H26" s="142"/>
      <c r="I26" s="143"/>
    </row>
    <row r="27" spans="1:9" ht="25.5">
      <c r="A27" s="1" t="s">
        <v>72</v>
      </c>
      <c r="B27" s="1" t="s">
        <v>73</v>
      </c>
      <c r="C27" s="1" t="s">
        <v>74</v>
      </c>
      <c r="D27" s="1" t="s">
        <v>75</v>
      </c>
      <c r="E27" s="1" t="s">
        <v>182</v>
      </c>
      <c r="F27" s="1" t="s">
        <v>184</v>
      </c>
      <c r="G27" s="1" t="s">
        <v>185</v>
      </c>
      <c r="H27" s="1" t="s">
        <v>76</v>
      </c>
      <c r="I27" s="24" t="s">
        <v>104</v>
      </c>
    </row>
    <row r="28" spans="1:9" ht="60">
      <c r="A28" s="3" t="s">
        <v>116</v>
      </c>
      <c r="B28" s="4" t="s">
        <v>90</v>
      </c>
      <c r="C28" s="4" t="s">
        <v>117</v>
      </c>
      <c r="D28" s="4" t="s">
        <v>78</v>
      </c>
      <c r="E28" s="4">
        <v>4</v>
      </c>
      <c r="F28" s="10">
        <v>1</v>
      </c>
      <c r="G28" s="10">
        <v>2</v>
      </c>
      <c r="H28" s="41" t="s">
        <v>202</v>
      </c>
      <c r="I28" s="25">
        <f>+G28/E28</f>
        <v>0.5</v>
      </c>
    </row>
    <row r="29" spans="5:8" ht="12.75">
      <c r="E29" s="16"/>
      <c r="F29" s="16"/>
      <c r="G29" s="16"/>
      <c r="H29" s="17"/>
    </row>
    <row r="31" spans="1:9" ht="12.75">
      <c r="A31" s="141" t="s">
        <v>118</v>
      </c>
      <c r="B31" s="142"/>
      <c r="C31" s="142"/>
      <c r="D31" s="142"/>
      <c r="E31" s="142"/>
      <c r="F31" s="142"/>
      <c r="G31" s="142"/>
      <c r="H31" s="142"/>
      <c r="I31" s="143"/>
    </row>
    <row r="32" spans="1:9" ht="25.5">
      <c r="A32" s="1" t="s">
        <v>72</v>
      </c>
      <c r="B32" s="1" t="s">
        <v>73</v>
      </c>
      <c r="C32" s="1" t="s">
        <v>74</v>
      </c>
      <c r="D32" s="1" t="s">
        <v>75</v>
      </c>
      <c r="E32" s="1" t="s">
        <v>182</v>
      </c>
      <c r="F32" s="1" t="s">
        <v>184</v>
      </c>
      <c r="G32" s="1" t="s">
        <v>185</v>
      </c>
      <c r="H32" s="1" t="s">
        <v>76</v>
      </c>
      <c r="I32" s="24" t="s">
        <v>104</v>
      </c>
    </row>
    <row r="33" spans="1:9" ht="216.75">
      <c r="A33" s="3" t="s">
        <v>119</v>
      </c>
      <c r="B33" s="4" t="s">
        <v>120</v>
      </c>
      <c r="C33" s="4" t="s">
        <v>121</v>
      </c>
      <c r="D33" s="4" t="s">
        <v>175</v>
      </c>
      <c r="E33" s="4">
        <v>4</v>
      </c>
      <c r="F33" s="10">
        <v>1</v>
      </c>
      <c r="G33" s="10">
        <v>4</v>
      </c>
      <c r="H33" s="41" t="s">
        <v>208</v>
      </c>
      <c r="I33" s="25">
        <f>+G33/E33</f>
        <v>1</v>
      </c>
    </row>
  </sheetData>
  <sheetProtection password="BF8D" sheet="1" objects="1" scenarios="1"/>
  <mergeCells count="9">
    <mergeCell ref="A3:I3"/>
    <mergeCell ref="A12:I12"/>
    <mergeCell ref="A1:I1"/>
    <mergeCell ref="A31:I31"/>
    <mergeCell ref="A17:I17"/>
    <mergeCell ref="A26:I26"/>
    <mergeCell ref="A9:I9"/>
    <mergeCell ref="A22:I22"/>
    <mergeCell ref="A23:I23"/>
  </mergeCells>
  <printOptions horizontalCentered="1"/>
  <pageMargins left="0.3937007874015748" right="0.3937007874015748" top="0.5905511811023623" bottom="0.5905511811023623" header="0" footer="0"/>
  <pageSetup horizontalDpi="600" verticalDpi="600" orientation="portrait" paperSize="9" scale="65" r:id="rId1"/>
  <headerFooter alignWithMargins="0">
    <oddHeader>&amp;R&amp;"Arial,Negrita"&amp;14Anexo Nº 1</oddHeader>
  </headerFooter>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J17"/>
  <sheetViews>
    <sheetView zoomScale="75" zoomScaleNormal="75" workbookViewId="0" topLeftCell="A1">
      <selection activeCell="M1" sqref="M1"/>
    </sheetView>
  </sheetViews>
  <sheetFormatPr defaultColWidth="11.421875" defaultRowHeight="12.75"/>
  <cols>
    <col min="1" max="1" width="15.421875" style="0" customWidth="1"/>
    <col min="2" max="2" width="25.28125" style="0" customWidth="1"/>
    <col min="3" max="3" width="18.8515625" style="0" customWidth="1"/>
    <col min="4" max="4" width="16.140625" style="0" hidden="1" customWidth="1"/>
    <col min="5" max="5" width="12.00390625" style="0" customWidth="1"/>
    <col min="6" max="6" width="13.00390625" style="0" hidden="1" customWidth="1"/>
    <col min="7" max="7" width="12.8515625" style="0" customWidth="1"/>
    <col min="8" max="8" width="23.7109375" style="0" customWidth="1"/>
    <col min="9" max="9" width="15.00390625" style="0" bestFit="1" customWidth="1"/>
    <col min="10" max="10" width="6.57421875" style="42" bestFit="1" customWidth="1"/>
  </cols>
  <sheetData>
    <row r="1" spans="1:9" ht="12.75">
      <c r="A1" s="144" t="s">
        <v>98</v>
      </c>
      <c r="B1" s="144"/>
      <c r="C1" s="144"/>
      <c r="D1" s="144"/>
      <c r="E1" s="144"/>
      <c r="F1" s="144"/>
      <c r="G1" s="144"/>
      <c r="H1" s="144"/>
      <c r="I1" s="149"/>
    </row>
    <row r="2" spans="5:8" ht="12.75">
      <c r="E2" s="16"/>
      <c r="F2" s="16"/>
      <c r="G2" s="16"/>
      <c r="H2" s="17"/>
    </row>
    <row r="3" spans="1:9" ht="12.75">
      <c r="A3" s="141" t="s">
        <v>99</v>
      </c>
      <c r="B3" s="142"/>
      <c r="C3" s="142"/>
      <c r="D3" s="142"/>
      <c r="E3" s="142"/>
      <c r="F3" s="142"/>
      <c r="G3" s="142"/>
      <c r="H3" s="142"/>
      <c r="I3" s="143"/>
    </row>
    <row r="4" spans="1:9" ht="25.5">
      <c r="A4" s="1" t="s">
        <v>72</v>
      </c>
      <c r="B4" s="1" t="s">
        <v>73</v>
      </c>
      <c r="C4" s="1" t="s">
        <v>74</v>
      </c>
      <c r="D4" s="1" t="s">
        <v>75</v>
      </c>
      <c r="E4" s="1" t="s">
        <v>182</v>
      </c>
      <c r="F4" s="1" t="s">
        <v>184</v>
      </c>
      <c r="G4" s="1" t="s">
        <v>185</v>
      </c>
      <c r="H4" s="1" t="s">
        <v>76</v>
      </c>
      <c r="I4" s="24" t="s">
        <v>104</v>
      </c>
    </row>
    <row r="5" spans="1:10" ht="382.5">
      <c r="A5" s="3" t="s">
        <v>124</v>
      </c>
      <c r="B5" s="4" t="s">
        <v>125</v>
      </c>
      <c r="C5" s="4" t="s">
        <v>122</v>
      </c>
      <c r="D5" s="4" t="s">
        <v>176</v>
      </c>
      <c r="E5" s="4">
        <v>0.33</v>
      </c>
      <c r="F5" s="11">
        <v>0.25</v>
      </c>
      <c r="G5" s="11">
        <v>0.625</v>
      </c>
      <c r="H5" s="6" t="s">
        <v>191</v>
      </c>
      <c r="I5" s="50">
        <f>+G5/E5</f>
        <v>1.8939393939393938</v>
      </c>
      <c r="J5" s="44"/>
    </row>
    <row r="6" spans="1:9" ht="38.25">
      <c r="A6" s="2" t="s">
        <v>123</v>
      </c>
      <c r="B6" s="5" t="s">
        <v>123</v>
      </c>
      <c r="C6" s="5" t="s">
        <v>84</v>
      </c>
      <c r="D6" s="4" t="s">
        <v>176</v>
      </c>
      <c r="E6" s="5">
        <v>600</v>
      </c>
      <c r="F6" s="6">
        <v>0</v>
      </c>
      <c r="G6" s="6">
        <v>0</v>
      </c>
      <c r="H6" s="6" t="s">
        <v>268</v>
      </c>
      <c r="I6" s="28">
        <v>0</v>
      </c>
    </row>
    <row r="7" spans="1:9" ht="76.5">
      <c r="A7" s="2" t="s">
        <v>126</v>
      </c>
      <c r="B7" s="5" t="s">
        <v>127</v>
      </c>
      <c r="C7" s="5" t="s">
        <v>84</v>
      </c>
      <c r="D7" s="4" t="s">
        <v>176</v>
      </c>
      <c r="E7" s="5">
        <v>100</v>
      </c>
      <c r="F7" s="6">
        <v>0</v>
      </c>
      <c r="G7" s="6">
        <v>0</v>
      </c>
      <c r="H7" s="6" t="s">
        <v>269</v>
      </c>
      <c r="I7" s="28">
        <v>0</v>
      </c>
    </row>
    <row r="8" spans="1:9" ht="306">
      <c r="A8" s="2" t="s">
        <v>128</v>
      </c>
      <c r="B8" s="5" t="s">
        <v>188</v>
      </c>
      <c r="C8" s="5" t="s">
        <v>84</v>
      </c>
      <c r="D8" s="4" t="s">
        <v>176</v>
      </c>
      <c r="E8" s="13">
        <v>0.05</v>
      </c>
      <c r="F8" s="6">
        <v>0</v>
      </c>
      <c r="G8" s="6">
        <v>0</v>
      </c>
      <c r="H8" s="6" t="s">
        <v>270</v>
      </c>
      <c r="I8" s="27">
        <v>0</v>
      </c>
    </row>
    <row r="9" spans="1:9" ht="12.75">
      <c r="A9" s="150" t="s">
        <v>271</v>
      </c>
      <c r="B9" s="150"/>
      <c r="C9" s="150"/>
      <c r="D9" s="150"/>
      <c r="E9" s="150"/>
      <c r="F9" s="150"/>
      <c r="G9" s="150"/>
      <c r="H9" s="150"/>
      <c r="I9" s="150"/>
    </row>
    <row r="10" spans="1:9" ht="12.75">
      <c r="A10" s="81"/>
      <c r="B10" s="81"/>
      <c r="C10" s="81"/>
      <c r="D10" s="81"/>
      <c r="E10" s="81"/>
      <c r="F10" s="81"/>
      <c r="G10" s="81"/>
      <c r="H10" s="81"/>
      <c r="I10" s="81"/>
    </row>
    <row r="11" spans="1:8" ht="12.75">
      <c r="A11" s="7"/>
      <c r="B11" s="8"/>
      <c r="C11" s="8"/>
      <c r="D11" s="8"/>
      <c r="E11" s="9"/>
      <c r="F11" s="9"/>
      <c r="G11" s="9"/>
      <c r="H11" s="17"/>
    </row>
    <row r="12" spans="1:9" ht="12.75">
      <c r="A12" s="141" t="s">
        <v>129</v>
      </c>
      <c r="B12" s="142"/>
      <c r="C12" s="142"/>
      <c r="D12" s="142"/>
      <c r="E12" s="142"/>
      <c r="F12" s="142"/>
      <c r="G12" s="142"/>
      <c r="H12" s="142"/>
      <c r="I12" s="143"/>
    </row>
    <row r="13" spans="1:9" ht="25.5">
      <c r="A13" s="1" t="s">
        <v>72</v>
      </c>
      <c r="B13" s="1" t="s">
        <v>73</v>
      </c>
      <c r="C13" s="1" t="s">
        <v>74</v>
      </c>
      <c r="D13" s="1" t="s">
        <v>75</v>
      </c>
      <c r="E13" s="1" t="s">
        <v>182</v>
      </c>
      <c r="F13" s="1" t="s">
        <v>184</v>
      </c>
      <c r="G13" s="1" t="s">
        <v>185</v>
      </c>
      <c r="H13" s="1" t="s">
        <v>76</v>
      </c>
      <c r="I13" s="24" t="s">
        <v>104</v>
      </c>
    </row>
    <row r="14" spans="1:10" s="35" customFormat="1" ht="89.25">
      <c r="A14" s="33" t="s">
        <v>130</v>
      </c>
      <c r="B14" s="14" t="s">
        <v>131</v>
      </c>
      <c r="C14" s="14" t="s">
        <v>103</v>
      </c>
      <c r="D14" s="14" t="s">
        <v>93</v>
      </c>
      <c r="E14" s="26">
        <v>0.19</v>
      </c>
      <c r="F14" s="34">
        <v>0</v>
      </c>
      <c r="G14" s="56">
        <v>0.072</v>
      </c>
      <c r="H14" s="6" t="s">
        <v>203</v>
      </c>
      <c r="I14" s="51">
        <f>+G14/E14</f>
        <v>0.3789473684210526</v>
      </c>
      <c r="J14" s="45"/>
    </row>
    <row r="15" spans="1:9" ht="12.75">
      <c r="A15" s="147" t="s">
        <v>132</v>
      </c>
      <c r="B15" s="147"/>
      <c r="C15" s="147"/>
      <c r="D15" s="147"/>
      <c r="E15" s="147"/>
      <c r="F15" s="147"/>
      <c r="G15" s="147"/>
      <c r="H15" s="147"/>
      <c r="I15" s="148"/>
    </row>
    <row r="16" spans="5:8" ht="12.75">
      <c r="E16" s="16"/>
      <c r="F16" s="16"/>
      <c r="G16" s="16"/>
      <c r="H16" s="17"/>
    </row>
    <row r="17" spans="5:8" ht="12.75">
      <c r="E17" s="16"/>
      <c r="F17" s="16"/>
      <c r="G17" s="16"/>
      <c r="H17" s="17"/>
    </row>
  </sheetData>
  <sheetProtection password="BF8D" sheet="1" objects="1" scenarios="1"/>
  <mergeCells count="5">
    <mergeCell ref="A15:I15"/>
    <mergeCell ref="A12:I12"/>
    <mergeCell ref="A3:I3"/>
    <mergeCell ref="A1:I1"/>
    <mergeCell ref="A9:I9"/>
  </mergeCells>
  <printOptions horizontalCentered="1"/>
  <pageMargins left="0.3937007874015748" right="0.3937007874015748" top="0.5905511811023623" bottom="0.5905511811023623" header="0" footer="0"/>
  <pageSetup horizontalDpi="600" verticalDpi="600" orientation="portrait" paperSize="9" scale="65" r:id="rId1"/>
  <headerFooter alignWithMargins="0">
    <oddHeader>&amp;R&amp;"Arial,Negrita"&amp;14Anexo Nº 1</oddHeader>
  </headerFooter>
</worksheet>
</file>

<file path=xl/worksheets/sheet3.xml><?xml version="1.0" encoding="utf-8"?>
<worksheet xmlns="http://schemas.openxmlformats.org/spreadsheetml/2006/main" xmlns:r="http://schemas.openxmlformats.org/officeDocument/2006/relationships">
  <dimension ref="A1:K25"/>
  <sheetViews>
    <sheetView zoomScale="75" zoomScaleNormal="75" workbookViewId="0" topLeftCell="A1">
      <selection activeCell="P1" sqref="P1"/>
    </sheetView>
  </sheetViews>
  <sheetFormatPr defaultColWidth="11.421875" defaultRowHeight="12.75"/>
  <cols>
    <col min="1" max="1" width="17.8515625" style="0" customWidth="1"/>
    <col min="2" max="2" width="17.7109375" style="0" customWidth="1"/>
    <col min="3" max="3" width="17.00390625" style="0" customWidth="1"/>
    <col min="4" max="4" width="14.28125" style="0" hidden="1" customWidth="1"/>
    <col min="5" max="5" width="15.7109375" style="0" customWidth="1"/>
    <col min="6" max="6" width="14.57421875" style="0" hidden="1" customWidth="1"/>
    <col min="7" max="7" width="14.57421875" style="0" customWidth="1"/>
    <col min="8" max="8" width="22.7109375" style="0" customWidth="1"/>
    <col min="9" max="9" width="18.28125" style="0" customWidth="1"/>
    <col min="10" max="10" width="3.7109375" style="42" bestFit="1" customWidth="1"/>
  </cols>
  <sheetData>
    <row r="1" spans="1:9" ht="32.25" customHeight="1">
      <c r="A1" s="144" t="s">
        <v>133</v>
      </c>
      <c r="B1" s="144"/>
      <c r="C1" s="144"/>
      <c r="D1" s="144"/>
      <c r="E1" s="144"/>
      <c r="F1" s="144"/>
      <c r="G1" s="144"/>
      <c r="H1" s="144"/>
      <c r="I1" s="144"/>
    </row>
    <row r="2" spans="5:8" ht="12.75">
      <c r="E2" s="16"/>
      <c r="F2" s="16"/>
      <c r="G2" s="16"/>
      <c r="H2" s="17"/>
    </row>
    <row r="3" spans="1:9" ht="12.75">
      <c r="A3" s="141" t="s">
        <v>100</v>
      </c>
      <c r="B3" s="142"/>
      <c r="C3" s="142"/>
      <c r="D3" s="142"/>
      <c r="E3" s="142"/>
      <c r="F3" s="142"/>
      <c r="G3" s="142"/>
      <c r="H3" s="142"/>
      <c r="I3" s="143"/>
    </row>
    <row r="4" spans="1:9" ht="25.5">
      <c r="A4" s="1" t="s">
        <v>72</v>
      </c>
      <c r="B4" s="1" t="s">
        <v>73</v>
      </c>
      <c r="C4" s="1" t="s">
        <v>74</v>
      </c>
      <c r="D4" s="1" t="s">
        <v>75</v>
      </c>
      <c r="E4" s="1" t="s">
        <v>182</v>
      </c>
      <c r="F4" s="1" t="s">
        <v>184</v>
      </c>
      <c r="G4" s="1" t="s">
        <v>185</v>
      </c>
      <c r="H4" s="1" t="s">
        <v>76</v>
      </c>
      <c r="I4" s="24" t="s">
        <v>104</v>
      </c>
    </row>
    <row r="5" spans="1:9" ht="96">
      <c r="A5" s="3" t="s">
        <v>134</v>
      </c>
      <c r="B5" s="4" t="s">
        <v>135</v>
      </c>
      <c r="C5" s="4" t="s">
        <v>136</v>
      </c>
      <c r="D5" s="30" t="s">
        <v>175</v>
      </c>
      <c r="E5" s="4">
        <v>2</v>
      </c>
      <c r="F5" s="14">
        <v>1</v>
      </c>
      <c r="G5" s="14">
        <v>1</v>
      </c>
      <c r="H5" s="14" t="s">
        <v>204</v>
      </c>
      <c r="I5" s="26">
        <f>+G5/E5</f>
        <v>0.5</v>
      </c>
    </row>
    <row r="6" spans="1:8" ht="12.75">
      <c r="A6" s="20"/>
      <c r="B6" s="21"/>
      <c r="C6" s="21"/>
      <c r="D6" s="21"/>
      <c r="E6" s="22"/>
      <c r="F6" s="9"/>
      <c r="G6" s="9"/>
      <c r="H6" s="17"/>
    </row>
    <row r="7" spans="1:8" ht="12.75">
      <c r="A7" s="7"/>
      <c r="B7" s="8"/>
      <c r="C7" s="8"/>
      <c r="D7" s="8"/>
      <c r="E7" s="9"/>
      <c r="F7" s="9"/>
      <c r="G7" s="9"/>
      <c r="H7" s="17"/>
    </row>
    <row r="8" spans="1:9" ht="12.75">
      <c r="A8" s="141" t="s">
        <v>101</v>
      </c>
      <c r="B8" s="142"/>
      <c r="C8" s="142"/>
      <c r="D8" s="142"/>
      <c r="E8" s="142"/>
      <c r="F8" s="142"/>
      <c r="G8" s="142"/>
      <c r="H8" s="142"/>
      <c r="I8" s="143"/>
    </row>
    <row r="9" spans="1:9" ht="25.5">
      <c r="A9" s="1" t="s">
        <v>72</v>
      </c>
      <c r="B9" s="1" t="s">
        <v>73</v>
      </c>
      <c r="C9" s="1" t="s">
        <v>74</v>
      </c>
      <c r="D9" s="1" t="s">
        <v>75</v>
      </c>
      <c r="E9" s="1" t="s">
        <v>182</v>
      </c>
      <c r="F9" s="1" t="s">
        <v>184</v>
      </c>
      <c r="G9" s="1" t="s">
        <v>185</v>
      </c>
      <c r="H9" s="1" t="s">
        <v>76</v>
      </c>
      <c r="I9" s="24" t="s">
        <v>180</v>
      </c>
    </row>
    <row r="10" spans="1:10" s="35" customFormat="1" ht="192">
      <c r="A10" s="33" t="s">
        <v>137</v>
      </c>
      <c r="B10" s="14" t="s">
        <v>138</v>
      </c>
      <c r="C10" s="14" t="s">
        <v>139</v>
      </c>
      <c r="D10" s="14" t="s">
        <v>93</v>
      </c>
      <c r="E10" s="14">
        <v>8</v>
      </c>
      <c r="F10" s="14">
        <v>2</v>
      </c>
      <c r="G10" s="14">
        <v>2</v>
      </c>
      <c r="H10" s="33" t="s">
        <v>210</v>
      </c>
      <c r="I10" s="26">
        <f>+G10/E10</f>
        <v>0.25</v>
      </c>
      <c r="J10" s="45"/>
    </row>
    <row r="11" spans="1:10" s="35" customFormat="1" ht="120">
      <c r="A11" s="33" t="s">
        <v>140</v>
      </c>
      <c r="B11" s="14" t="s">
        <v>141</v>
      </c>
      <c r="C11" s="14" t="s">
        <v>139</v>
      </c>
      <c r="D11" s="14" t="s">
        <v>93</v>
      </c>
      <c r="E11" s="26">
        <v>0.55</v>
      </c>
      <c r="F11" s="34">
        <v>0</v>
      </c>
      <c r="G11" s="34">
        <v>0</v>
      </c>
      <c r="H11" s="33" t="s">
        <v>205</v>
      </c>
      <c r="I11" s="36">
        <f>+G11</f>
        <v>0</v>
      </c>
      <c r="J11" s="45"/>
    </row>
    <row r="12" spans="1:8" ht="12.75">
      <c r="A12" s="7"/>
      <c r="B12" s="8"/>
      <c r="C12" s="8"/>
      <c r="D12" s="8"/>
      <c r="E12" s="9"/>
      <c r="F12" s="9"/>
      <c r="G12" s="9"/>
      <c r="H12" s="17"/>
    </row>
    <row r="13" spans="1:8" ht="12.75">
      <c r="A13" s="7"/>
      <c r="B13" s="8"/>
      <c r="C13" s="8"/>
      <c r="D13" s="8"/>
      <c r="E13" s="9"/>
      <c r="F13" s="9"/>
      <c r="G13" s="9"/>
      <c r="H13" s="17"/>
    </row>
    <row r="14" spans="1:9" ht="12.75">
      <c r="A14" s="141" t="s">
        <v>149</v>
      </c>
      <c r="B14" s="142"/>
      <c r="C14" s="142"/>
      <c r="D14" s="142"/>
      <c r="E14" s="142"/>
      <c r="F14" s="142"/>
      <c r="G14" s="142"/>
      <c r="H14" s="142"/>
      <c r="I14" s="143"/>
    </row>
    <row r="15" spans="1:9" ht="25.5">
      <c r="A15" s="1" t="s">
        <v>72</v>
      </c>
      <c r="B15" s="1" t="s">
        <v>73</v>
      </c>
      <c r="C15" s="1" t="s">
        <v>74</v>
      </c>
      <c r="D15" s="1" t="s">
        <v>75</v>
      </c>
      <c r="E15" s="1" t="s">
        <v>182</v>
      </c>
      <c r="F15" s="1" t="s">
        <v>184</v>
      </c>
      <c r="G15" s="1" t="s">
        <v>185</v>
      </c>
      <c r="H15" s="1" t="s">
        <v>76</v>
      </c>
      <c r="I15" s="24" t="s">
        <v>104</v>
      </c>
    </row>
    <row r="16" spans="1:9" ht="132">
      <c r="A16" s="3" t="s">
        <v>142</v>
      </c>
      <c r="B16" s="4" t="s">
        <v>143</v>
      </c>
      <c r="C16" s="4" t="s">
        <v>144</v>
      </c>
      <c r="D16" s="4" t="s">
        <v>175</v>
      </c>
      <c r="E16" s="31" t="s">
        <v>147</v>
      </c>
      <c r="F16" s="48">
        <f>5047/3780</f>
        <v>1.3351851851851853</v>
      </c>
      <c r="G16" s="48">
        <f>8925/7311</f>
        <v>1.2207632334837915</v>
      </c>
      <c r="H16" s="33" t="s">
        <v>211</v>
      </c>
      <c r="I16" s="25">
        <f>+G16</f>
        <v>1.2207632334837915</v>
      </c>
    </row>
    <row r="17" spans="1:9" ht="132">
      <c r="A17" s="3" t="s">
        <v>145</v>
      </c>
      <c r="B17" s="4" t="s">
        <v>146</v>
      </c>
      <c r="C17" s="4" t="s">
        <v>144</v>
      </c>
      <c r="D17" s="4" t="s">
        <v>175</v>
      </c>
      <c r="E17" s="31" t="s">
        <v>148</v>
      </c>
      <c r="F17" s="48">
        <f>320/320</f>
        <v>1</v>
      </c>
      <c r="G17" s="48">
        <f>609/609</f>
        <v>1</v>
      </c>
      <c r="H17" s="33" t="s">
        <v>206</v>
      </c>
      <c r="I17" s="25">
        <f>+G17</f>
        <v>1</v>
      </c>
    </row>
    <row r="18" spans="1:8" ht="12.75">
      <c r="A18" s="20"/>
      <c r="B18" s="21"/>
      <c r="C18" s="21"/>
      <c r="D18" s="21"/>
      <c r="E18" s="22"/>
      <c r="F18" s="22"/>
      <c r="G18" s="9"/>
      <c r="H18" s="17"/>
    </row>
    <row r="19" spans="1:8" ht="12.75">
      <c r="A19" s="7"/>
      <c r="B19" s="8"/>
      <c r="C19" s="8"/>
      <c r="D19" s="8"/>
      <c r="E19" s="9"/>
      <c r="F19" s="9"/>
      <c r="G19" s="9"/>
      <c r="H19" s="17"/>
    </row>
    <row r="20" spans="1:9" ht="12.75">
      <c r="A20" s="141" t="s">
        <v>150</v>
      </c>
      <c r="B20" s="142"/>
      <c r="C20" s="142"/>
      <c r="D20" s="142"/>
      <c r="E20" s="142"/>
      <c r="F20" s="142"/>
      <c r="G20" s="142"/>
      <c r="H20" s="142"/>
      <c r="I20" s="143"/>
    </row>
    <row r="21" spans="1:9" ht="25.5">
      <c r="A21" s="1" t="s">
        <v>72</v>
      </c>
      <c r="B21" s="1" t="s">
        <v>73</v>
      </c>
      <c r="C21" s="1" t="s">
        <v>74</v>
      </c>
      <c r="D21" s="1" t="s">
        <v>75</v>
      </c>
      <c r="E21" s="1" t="s">
        <v>182</v>
      </c>
      <c r="F21" s="1" t="s">
        <v>184</v>
      </c>
      <c r="G21" s="1" t="s">
        <v>185</v>
      </c>
      <c r="H21" s="1" t="s">
        <v>76</v>
      </c>
      <c r="I21" s="24" t="s">
        <v>104</v>
      </c>
    </row>
    <row r="22" spans="1:11" ht="48">
      <c r="A22" s="151" t="s">
        <v>151</v>
      </c>
      <c r="B22" s="4" t="s">
        <v>152</v>
      </c>
      <c r="C22" s="4" t="s">
        <v>85</v>
      </c>
      <c r="D22" s="4" t="s">
        <v>177</v>
      </c>
      <c r="E22" s="37">
        <v>0.575</v>
      </c>
      <c r="F22" s="14">
        <v>0</v>
      </c>
      <c r="G22" s="14">
        <v>0</v>
      </c>
      <c r="H22" s="154" t="s">
        <v>212</v>
      </c>
      <c r="I22" s="157">
        <v>0</v>
      </c>
      <c r="K22" s="23"/>
    </row>
    <row r="23" spans="1:9" ht="48">
      <c r="A23" s="152"/>
      <c r="B23" s="4" t="s">
        <v>153</v>
      </c>
      <c r="C23" s="4" t="s">
        <v>85</v>
      </c>
      <c r="D23" s="4" t="s">
        <v>177</v>
      </c>
      <c r="E23" s="38">
        <v>0.375</v>
      </c>
      <c r="F23" s="11">
        <v>0</v>
      </c>
      <c r="G23" s="11">
        <v>0</v>
      </c>
      <c r="H23" s="155"/>
      <c r="I23" s="158"/>
    </row>
    <row r="24" spans="1:9" ht="48">
      <c r="A24" s="153"/>
      <c r="B24" s="4" t="s">
        <v>154</v>
      </c>
      <c r="C24" s="4" t="s">
        <v>85</v>
      </c>
      <c r="D24" s="4" t="s">
        <v>177</v>
      </c>
      <c r="E24" s="38">
        <v>0.75</v>
      </c>
      <c r="F24" s="11">
        <v>0</v>
      </c>
      <c r="G24" s="11">
        <v>0</v>
      </c>
      <c r="H24" s="156"/>
      <c r="I24" s="159"/>
    </row>
    <row r="25" spans="1:9" ht="168">
      <c r="A25" s="3" t="s">
        <v>155</v>
      </c>
      <c r="B25" s="4" t="s">
        <v>86</v>
      </c>
      <c r="C25" s="4" t="s">
        <v>156</v>
      </c>
      <c r="D25" s="4" t="s">
        <v>175</v>
      </c>
      <c r="E25" s="32">
        <v>0.08</v>
      </c>
      <c r="F25" s="48">
        <f>14261/10688-1</f>
        <v>0.33430014970059885</v>
      </c>
      <c r="G25" s="82">
        <f>(17038+14261)/(10688+21588)-1</f>
        <v>-0.030270169785599155</v>
      </c>
      <c r="H25" s="33" t="s">
        <v>213</v>
      </c>
      <c r="I25" s="27">
        <f>+G25</f>
        <v>-0.030270169785599155</v>
      </c>
    </row>
  </sheetData>
  <sheetProtection password="BF8D" sheet="1" objects="1" scenarios="1"/>
  <mergeCells count="8">
    <mergeCell ref="A3:I3"/>
    <mergeCell ref="A1:I1"/>
    <mergeCell ref="A22:A24"/>
    <mergeCell ref="A8:I8"/>
    <mergeCell ref="A20:I20"/>
    <mergeCell ref="A14:I14"/>
    <mergeCell ref="H22:H24"/>
    <mergeCell ref="I22:I24"/>
  </mergeCells>
  <printOptions horizontalCentered="1"/>
  <pageMargins left="0.3937007874015748" right="0.3937007874015748" top="0.5905511811023623" bottom="0.5905511811023623" header="0.31496062992125984" footer="0"/>
  <pageSetup horizontalDpi="600" verticalDpi="600" orientation="portrait" paperSize="9" scale="65" r:id="rId1"/>
  <headerFooter alignWithMargins="0">
    <oddHeader>&amp;R&amp;"Arial,Negrita"&amp;14Anexo Nº 1</oddHeader>
  </headerFooter>
  <rowBreaks count="1" manualBreakCount="1">
    <brk id="19" max="255" man="1"/>
  </rowBreaks>
</worksheet>
</file>

<file path=xl/worksheets/sheet4.xml><?xml version="1.0" encoding="utf-8"?>
<worksheet xmlns="http://schemas.openxmlformats.org/spreadsheetml/2006/main" xmlns:r="http://schemas.openxmlformats.org/officeDocument/2006/relationships">
  <dimension ref="A1:J16"/>
  <sheetViews>
    <sheetView zoomScale="75" zoomScaleNormal="75" workbookViewId="0" topLeftCell="A1">
      <selection activeCell="N1" sqref="N1"/>
    </sheetView>
  </sheetViews>
  <sheetFormatPr defaultColWidth="11.421875" defaultRowHeight="12.75"/>
  <cols>
    <col min="1" max="1" width="15.421875" style="0" customWidth="1"/>
    <col min="2" max="2" width="14.140625" style="0" customWidth="1"/>
    <col min="3" max="3" width="17.00390625" style="0" customWidth="1"/>
    <col min="4" max="4" width="14.28125" style="0" hidden="1" customWidth="1"/>
    <col min="5" max="5" width="13.421875" style="0" customWidth="1"/>
    <col min="6" max="6" width="17.57421875" style="0" hidden="1" customWidth="1"/>
    <col min="7" max="7" width="17.57421875" style="0" customWidth="1"/>
    <col min="8" max="8" width="18.7109375" style="0" customWidth="1"/>
    <col min="9" max="9" width="17.8515625" style="0" customWidth="1"/>
    <col min="10" max="10" width="5.140625" style="42" bestFit="1" customWidth="1"/>
  </cols>
  <sheetData>
    <row r="1" spans="1:9" ht="28.5" customHeight="1">
      <c r="A1" s="144" t="s">
        <v>102</v>
      </c>
      <c r="B1" s="144"/>
      <c r="C1" s="144"/>
      <c r="D1" s="144"/>
      <c r="E1" s="144"/>
      <c r="F1" s="144"/>
      <c r="G1" s="144"/>
      <c r="H1" s="144"/>
      <c r="I1" s="144"/>
    </row>
    <row r="2" spans="5:8" ht="12.75">
      <c r="E2" s="16"/>
      <c r="F2" s="16"/>
      <c r="G2" s="16"/>
      <c r="H2" s="17"/>
    </row>
    <row r="3" spans="1:9" ht="12.75">
      <c r="A3" s="141" t="s">
        <v>157</v>
      </c>
      <c r="B3" s="142"/>
      <c r="C3" s="142"/>
      <c r="D3" s="142"/>
      <c r="E3" s="142"/>
      <c r="F3" s="142"/>
      <c r="G3" s="142"/>
      <c r="H3" s="142"/>
      <c r="I3" s="143"/>
    </row>
    <row r="4" spans="1:9" ht="25.5">
      <c r="A4" s="1" t="s">
        <v>72</v>
      </c>
      <c r="B4" s="1" t="s">
        <v>73</v>
      </c>
      <c r="C4" s="1" t="s">
        <v>74</v>
      </c>
      <c r="D4" s="1" t="s">
        <v>75</v>
      </c>
      <c r="E4" s="1" t="s">
        <v>182</v>
      </c>
      <c r="F4" s="1" t="s">
        <v>184</v>
      </c>
      <c r="G4" s="1" t="s">
        <v>185</v>
      </c>
      <c r="H4" s="1" t="s">
        <v>76</v>
      </c>
      <c r="I4" s="24" t="s">
        <v>104</v>
      </c>
    </row>
    <row r="5" spans="1:10" ht="96">
      <c r="A5" s="3" t="s">
        <v>162</v>
      </c>
      <c r="B5" s="4" t="s">
        <v>163</v>
      </c>
      <c r="C5" s="4" t="s">
        <v>164</v>
      </c>
      <c r="D5" s="14" t="s">
        <v>174</v>
      </c>
      <c r="E5" s="12">
        <v>0.75</v>
      </c>
      <c r="F5" s="4" t="s">
        <v>196</v>
      </c>
      <c r="G5" s="37">
        <v>0.9353</v>
      </c>
      <c r="H5" s="4" t="s">
        <v>207</v>
      </c>
      <c r="I5" s="50">
        <f>+G5/E5</f>
        <v>1.2470666666666668</v>
      </c>
      <c r="J5" s="44"/>
    </row>
    <row r="6" spans="1:9" ht="108">
      <c r="A6" s="2" t="s">
        <v>165</v>
      </c>
      <c r="B6" s="5" t="s">
        <v>166</v>
      </c>
      <c r="C6" s="5" t="s">
        <v>167</v>
      </c>
      <c r="D6" s="15" t="s">
        <v>178</v>
      </c>
      <c r="E6" s="5">
        <v>1</v>
      </c>
      <c r="F6" s="5">
        <v>0</v>
      </c>
      <c r="G6" s="5">
        <v>1</v>
      </c>
      <c r="H6" s="4" t="s">
        <v>192</v>
      </c>
      <c r="I6" s="25">
        <f>+G6/E6</f>
        <v>1</v>
      </c>
    </row>
    <row r="7" spans="1:9" ht="276">
      <c r="A7" s="2" t="s">
        <v>168</v>
      </c>
      <c r="B7" s="5" t="s">
        <v>169</v>
      </c>
      <c r="C7" s="5" t="s">
        <v>103</v>
      </c>
      <c r="D7" s="15" t="s">
        <v>178</v>
      </c>
      <c r="E7" s="5">
        <v>2</v>
      </c>
      <c r="F7" s="5">
        <v>0</v>
      </c>
      <c r="G7" s="5">
        <v>2</v>
      </c>
      <c r="H7" s="4" t="s">
        <v>209</v>
      </c>
      <c r="I7" s="25">
        <f>+G7/E7</f>
        <v>1</v>
      </c>
    </row>
    <row r="8" spans="1:10" s="35" customFormat="1" ht="72">
      <c r="A8" s="39" t="s">
        <v>170</v>
      </c>
      <c r="B8" s="15" t="s">
        <v>171</v>
      </c>
      <c r="C8" s="15" t="s">
        <v>172</v>
      </c>
      <c r="D8" s="15" t="s">
        <v>93</v>
      </c>
      <c r="E8" s="15">
        <v>45</v>
      </c>
      <c r="F8" s="49">
        <v>1</v>
      </c>
      <c r="G8" s="55">
        <v>0.992</v>
      </c>
      <c r="H8" s="14" t="s">
        <v>195</v>
      </c>
      <c r="I8" s="53">
        <f>+G8</f>
        <v>0.992</v>
      </c>
      <c r="J8" s="45"/>
    </row>
    <row r="9" spans="1:9" ht="12.75">
      <c r="A9" s="147" t="s">
        <v>173</v>
      </c>
      <c r="B9" s="147"/>
      <c r="C9" s="147"/>
      <c r="D9" s="147"/>
      <c r="E9" s="147"/>
      <c r="F9" s="147"/>
      <c r="G9" s="147"/>
      <c r="H9" s="147"/>
      <c r="I9" s="147"/>
    </row>
    <row r="10" spans="1:9" ht="18.75" customHeight="1">
      <c r="A10" s="160"/>
      <c r="B10" s="160"/>
      <c r="C10" s="160"/>
      <c r="D10" s="160"/>
      <c r="E10" s="160"/>
      <c r="F10" s="160"/>
      <c r="G10" s="160"/>
      <c r="H10" s="160"/>
      <c r="I10" s="160"/>
    </row>
    <row r="11" spans="1:8" ht="12.75">
      <c r="A11" s="7"/>
      <c r="B11" s="8"/>
      <c r="C11" s="8"/>
      <c r="D11" s="8"/>
      <c r="E11" s="9"/>
      <c r="F11" s="9"/>
      <c r="G11" s="9"/>
      <c r="H11" s="17"/>
    </row>
    <row r="12" spans="1:9" ht="12.75">
      <c r="A12" s="141" t="s">
        <v>158</v>
      </c>
      <c r="B12" s="142"/>
      <c r="C12" s="142"/>
      <c r="D12" s="142"/>
      <c r="E12" s="142"/>
      <c r="F12" s="142"/>
      <c r="G12" s="142"/>
      <c r="H12" s="142"/>
      <c r="I12" s="143"/>
    </row>
    <row r="13" spans="1:9" ht="25.5">
      <c r="A13" s="1" t="s">
        <v>72</v>
      </c>
      <c r="B13" s="1" t="s">
        <v>73</v>
      </c>
      <c r="C13" s="1" t="s">
        <v>74</v>
      </c>
      <c r="D13" s="1" t="s">
        <v>75</v>
      </c>
      <c r="E13" s="1" t="s">
        <v>182</v>
      </c>
      <c r="F13" s="1" t="s">
        <v>184</v>
      </c>
      <c r="G13" s="1" t="s">
        <v>185</v>
      </c>
      <c r="H13" s="1" t="s">
        <v>76</v>
      </c>
      <c r="I13" s="24" t="s">
        <v>104</v>
      </c>
    </row>
    <row r="14" spans="1:9" ht="84">
      <c r="A14" s="3" t="s">
        <v>159</v>
      </c>
      <c r="B14" s="4" t="s">
        <v>160</v>
      </c>
      <c r="C14" s="4" t="s">
        <v>161</v>
      </c>
      <c r="D14" s="4" t="s">
        <v>178</v>
      </c>
      <c r="E14" s="12" t="s">
        <v>186</v>
      </c>
      <c r="F14" s="49">
        <v>0.1462</v>
      </c>
      <c r="G14" s="55">
        <v>0.4191</v>
      </c>
      <c r="H14" s="14" t="s">
        <v>193</v>
      </c>
      <c r="I14" s="53">
        <f>41.91%/80%</f>
        <v>0.523875</v>
      </c>
    </row>
    <row r="15" spans="5:8" ht="12.75">
      <c r="E15" s="16"/>
      <c r="F15" s="16"/>
      <c r="G15" s="16"/>
      <c r="H15" s="17"/>
    </row>
    <row r="16" spans="5:8" ht="12.75">
      <c r="E16" s="16"/>
      <c r="F16" s="16"/>
      <c r="G16" s="16"/>
      <c r="H16" s="17"/>
    </row>
  </sheetData>
  <sheetProtection password="BF8D" sheet="1" objects="1" scenarios="1"/>
  <mergeCells count="5">
    <mergeCell ref="A3:I3"/>
    <mergeCell ref="A12:I12"/>
    <mergeCell ref="A1:I1"/>
    <mergeCell ref="A9:I9"/>
    <mergeCell ref="A10:I10"/>
  </mergeCells>
  <printOptions horizontalCentered="1"/>
  <pageMargins left="0.3937007874015748" right="0.3937007874015748" top="0.5905511811023623" bottom="0.5905511811023623" header="0" footer="0"/>
  <pageSetup horizontalDpi="600" verticalDpi="600" orientation="portrait" paperSize="9" scale="65" r:id="rId1"/>
  <headerFooter alignWithMargins="0">
    <oddHeader>&amp;R&amp;"Arial,Negrita"&amp;14Anexo Nº 1</oddHeader>
  </headerFooter>
</worksheet>
</file>

<file path=xl/worksheets/sheet5.xml><?xml version="1.0" encoding="utf-8"?>
<worksheet xmlns="http://schemas.openxmlformats.org/spreadsheetml/2006/main" xmlns:r="http://schemas.openxmlformats.org/officeDocument/2006/relationships">
  <dimension ref="A1:E49"/>
  <sheetViews>
    <sheetView workbookViewId="0" topLeftCell="A1">
      <selection activeCell="J1" sqref="J1"/>
    </sheetView>
  </sheetViews>
  <sheetFormatPr defaultColWidth="11.421875" defaultRowHeight="12.75"/>
  <cols>
    <col min="1" max="1" width="15.421875" style="104" customWidth="1"/>
    <col min="2" max="2" width="11.421875" style="86" customWidth="1"/>
    <col min="3" max="3" width="88.00390625" style="86" customWidth="1"/>
    <col min="4" max="4" width="16.28125" style="85" customWidth="1"/>
    <col min="5" max="5" width="14.421875" style="85" customWidth="1"/>
    <col min="6" max="16384" width="11.421875" style="86" customWidth="1"/>
  </cols>
  <sheetData>
    <row r="1" spans="1:3" ht="12.75">
      <c r="A1" s="83"/>
      <c r="B1" s="84"/>
      <c r="C1" s="84"/>
    </row>
    <row r="2" spans="1:5" ht="15.75">
      <c r="A2" s="161" t="s">
        <v>272</v>
      </c>
      <c r="B2" s="161"/>
      <c r="C2" s="161"/>
      <c r="D2" s="161"/>
      <c r="E2" s="161"/>
    </row>
    <row r="3" spans="1:5" ht="15.75">
      <c r="A3" s="162" t="s">
        <v>273</v>
      </c>
      <c r="B3" s="162"/>
      <c r="C3" s="162"/>
      <c r="D3" s="162"/>
      <c r="E3" s="162"/>
    </row>
    <row r="4" spans="1:5" ht="12.75">
      <c r="A4" s="163"/>
      <c r="B4" s="163"/>
      <c r="C4" s="163"/>
      <c r="D4" s="163"/>
      <c r="E4" s="163"/>
    </row>
    <row r="5" spans="1:3" ht="12.75">
      <c r="A5" s="83"/>
      <c r="B5" s="84"/>
      <c r="C5" s="84"/>
    </row>
    <row r="6" spans="1:5" s="89" customFormat="1" ht="21.75" customHeight="1">
      <c r="A6" s="87" t="s">
        <v>274</v>
      </c>
      <c r="B6" s="164" t="s">
        <v>275</v>
      </c>
      <c r="C6" s="165"/>
      <c r="D6" s="88" t="s">
        <v>276</v>
      </c>
      <c r="E6" s="88" t="s">
        <v>277</v>
      </c>
    </row>
    <row r="7" spans="1:5" ht="155.25" customHeight="1">
      <c r="A7" s="90" t="s">
        <v>278</v>
      </c>
      <c r="B7" s="166" t="s">
        <v>2</v>
      </c>
      <c r="C7" s="167"/>
      <c r="D7" s="168">
        <v>72030</v>
      </c>
      <c r="E7" s="168">
        <f>+D7-45210</f>
        <v>26820</v>
      </c>
    </row>
    <row r="8" spans="1:5" ht="135.75" customHeight="1">
      <c r="A8" s="90" t="s">
        <v>278</v>
      </c>
      <c r="B8" s="166" t="s">
        <v>3</v>
      </c>
      <c r="C8" s="135"/>
      <c r="D8" s="169"/>
      <c r="E8" s="169"/>
    </row>
    <row r="9" spans="1:5" ht="111.75" customHeight="1">
      <c r="A9" s="90" t="s">
        <v>278</v>
      </c>
      <c r="B9" s="166" t="s">
        <v>61</v>
      </c>
      <c r="C9" s="136"/>
      <c r="D9" s="168">
        <f>319884+1295000</f>
        <v>1614884</v>
      </c>
      <c r="E9" s="168">
        <f>+D9-25155-1206133</f>
        <v>383596</v>
      </c>
    </row>
    <row r="10" spans="1:5" ht="176.25" customHeight="1">
      <c r="A10" s="90" t="s">
        <v>278</v>
      </c>
      <c r="B10" s="166" t="s">
        <v>62</v>
      </c>
      <c r="C10" s="136"/>
      <c r="D10" s="169"/>
      <c r="E10" s="169"/>
    </row>
    <row r="11" spans="1:5" ht="111.75" customHeight="1">
      <c r="A11" s="90" t="s">
        <v>278</v>
      </c>
      <c r="B11" s="166" t="s">
        <v>6</v>
      </c>
      <c r="C11" s="136"/>
      <c r="D11" s="91">
        <v>118656</v>
      </c>
      <c r="E11" s="91">
        <f>+D11-51656</f>
        <v>67000</v>
      </c>
    </row>
    <row r="12" spans="1:5" ht="114.75" customHeight="1">
      <c r="A12" s="92" t="s">
        <v>7</v>
      </c>
      <c r="B12" s="166" t="s">
        <v>8</v>
      </c>
      <c r="C12" s="137"/>
      <c r="D12" s="93">
        <v>1150554</v>
      </c>
      <c r="E12" s="93">
        <f>+D12-883302</f>
        <v>267252</v>
      </c>
    </row>
    <row r="13" spans="1:5" ht="96.75" customHeight="1">
      <c r="A13" s="92" t="s">
        <v>7</v>
      </c>
      <c r="B13" s="166" t="s">
        <v>9</v>
      </c>
      <c r="C13" s="137"/>
      <c r="D13" s="93">
        <v>947767</v>
      </c>
      <c r="E13" s="93">
        <f>+D13-284838</f>
        <v>662929</v>
      </c>
    </row>
    <row r="14" spans="1:5" ht="143.25" customHeight="1">
      <c r="A14" s="92" t="s">
        <v>7</v>
      </c>
      <c r="B14" s="166" t="s">
        <v>67</v>
      </c>
      <c r="C14" s="137"/>
      <c r="D14" s="93">
        <v>53190</v>
      </c>
      <c r="E14" s="93">
        <f>+D14-32840</f>
        <v>20350</v>
      </c>
    </row>
    <row r="15" spans="1:5" ht="166.5" customHeight="1">
      <c r="A15" s="92" t="s">
        <v>7</v>
      </c>
      <c r="B15" s="166" t="s">
        <v>38</v>
      </c>
      <c r="C15" s="137"/>
      <c r="D15" s="93">
        <v>85200</v>
      </c>
      <c r="E15" s="93">
        <f>+D15-75177</f>
        <v>10023</v>
      </c>
    </row>
    <row r="16" spans="1:5" ht="99.75" customHeight="1">
      <c r="A16" s="92" t="s">
        <v>7</v>
      </c>
      <c r="B16" s="166" t="s">
        <v>39</v>
      </c>
      <c r="C16" s="137"/>
      <c r="D16" s="93">
        <v>24400</v>
      </c>
      <c r="E16" s="93">
        <f>+D16-8400</f>
        <v>16000</v>
      </c>
    </row>
    <row r="17" spans="1:5" ht="61.5" customHeight="1">
      <c r="A17" s="92" t="s">
        <v>7</v>
      </c>
      <c r="B17" s="166" t="s">
        <v>40</v>
      </c>
      <c r="C17" s="137"/>
      <c r="D17" s="93">
        <v>30120</v>
      </c>
      <c r="E17" s="93">
        <f>+D17-29335</f>
        <v>785</v>
      </c>
    </row>
    <row r="18" spans="1:5" ht="87" customHeight="1">
      <c r="A18" s="92" t="s">
        <v>7</v>
      </c>
      <c r="B18" s="166" t="s">
        <v>41</v>
      </c>
      <c r="C18" s="167"/>
      <c r="D18" s="93">
        <v>222330</v>
      </c>
      <c r="E18" s="93">
        <f>+D18-184155</f>
        <v>38175</v>
      </c>
    </row>
    <row r="19" spans="1:5" ht="165.75" customHeight="1">
      <c r="A19" s="92" t="s">
        <v>7</v>
      </c>
      <c r="B19" s="166" t="s">
        <v>42</v>
      </c>
      <c r="C19" s="167"/>
      <c r="D19" s="93">
        <v>117500</v>
      </c>
      <c r="E19" s="93">
        <v>0</v>
      </c>
    </row>
    <row r="20" spans="1:5" ht="97.5" customHeight="1">
      <c r="A20" s="92" t="s">
        <v>7</v>
      </c>
      <c r="B20" s="166" t="s">
        <v>43</v>
      </c>
      <c r="C20" s="167"/>
      <c r="D20" s="93">
        <v>22286</v>
      </c>
      <c r="E20" s="93">
        <f>+D20-21836</f>
        <v>450</v>
      </c>
    </row>
    <row r="21" spans="1:5" ht="129.75" customHeight="1">
      <c r="A21" s="90" t="s">
        <v>44</v>
      </c>
      <c r="B21" s="166" t="s">
        <v>45</v>
      </c>
      <c r="C21" s="167"/>
      <c r="D21" s="93">
        <v>215222</v>
      </c>
      <c r="E21" s="93">
        <f>+D21-94206</f>
        <v>121016</v>
      </c>
    </row>
    <row r="22" spans="1:5" ht="133.5" customHeight="1">
      <c r="A22" s="90" t="s">
        <v>44</v>
      </c>
      <c r="B22" s="166" t="s">
        <v>46</v>
      </c>
      <c r="C22" s="167"/>
      <c r="D22" s="93">
        <v>108069</v>
      </c>
      <c r="E22" s="93">
        <f>+D22-96364</f>
        <v>11705</v>
      </c>
    </row>
    <row r="23" spans="1:5" ht="147" customHeight="1">
      <c r="A23" s="94" t="s">
        <v>44</v>
      </c>
      <c r="B23" s="138" t="s">
        <v>47</v>
      </c>
      <c r="C23" s="139"/>
      <c r="D23" s="140">
        <v>280827</v>
      </c>
      <c r="E23" s="140">
        <f>+D23-217105</f>
        <v>63722</v>
      </c>
    </row>
    <row r="24" spans="1:5" ht="89.25" customHeight="1">
      <c r="A24" s="96"/>
      <c r="B24" s="130" t="s">
        <v>48</v>
      </c>
      <c r="C24" s="130"/>
      <c r="D24" s="129"/>
      <c r="E24" s="129"/>
    </row>
    <row r="25" spans="1:5" ht="214.5" customHeight="1">
      <c r="A25" s="94" t="s">
        <v>176</v>
      </c>
      <c r="B25" s="138" t="s">
        <v>49</v>
      </c>
      <c r="C25" s="139"/>
      <c r="D25" s="95">
        <f>15971063+2079390+22564510+2596521+11777794</f>
        <v>54989278</v>
      </c>
      <c r="E25" s="95">
        <f>+D25-15968097-795246-22564510-2551312-11777794</f>
        <v>1332319</v>
      </c>
    </row>
    <row r="26" spans="1:5" ht="176.25" customHeight="1">
      <c r="A26" s="98"/>
      <c r="B26" s="131" t="s">
        <v>50</v>
      </c>
      <c r="C26" s="132"/>
      <c r="D26" s="99"/>
      <c r="E26" s="99"/>
    </row>
    <row r="27" spans="1:5" ht="96.75" customHeight="1">
      <c r="A27" s="100"/>
      <c r="B27" s="130" t="s">
        <v>51</v>
      </c>
      <c r="C27" s="133"/>
      <c r="D27" s="97"/>
      <c r="E27" s="97"/>
    </row>
    <row r="28" spans="1:5" ht="123.75" customHeight="1">
      <c r="A28" s="94" t="s">
        <v>176</v>
      </c>
      <c r="B28" s="138" t="s">
        <v>52</v>
      </c>
      <c r="C28" s="139"/>
      <c r="D28" s="140">
        <v>2625462</v>
      </c>
      <c r="E28" s="140">
        <f>+D28-1675475</f>
        <v>949987</v>
      </c>
    </row>
    <row r="29" spans="1:5" ht="109.5" customHeight="1">
      <c r="A29" s="100"/>
      <c r="B29" s="130" t="s">
        <v>53</v>
      </c>
      <c r="C29" s="133"/>
      <c r="D29" s="129"/>
      <c r="E29" s="129"/>
    </row>
    <row r="30" spans="1:5" ht="148.5" customHeight="1">
      <c r="A30" s="96" t="s">
        <v>176</v>
      </c>
      <c r="B30" s="134" t="s">
        <v>54</v>
      </c>
      <c r="C30" s="170"/>
      <c r="D30" s="97">
        <v>14632823</v>
      </c>
      <c r="E30" s="97">
        <f>+D30-12267493</f>
        <v>2365330</v>
      </c>
    </row>
    <row r="31" spans="1:5" ht="111" customHeight="1">
      <c r="A31" s="90" t="s">
        <v>176</v>
      </c>
      <c r="B31" s="166" t="s">
        <v>55</v>
      </c>
      <c r="C31" s="167"/>
      <c r="D31" s="93">
        <v>942227</v>
      </c>
      <c r="E31" s="93">
        <f>+D31-903346</f>
        <v>38881</v>
      </c>
    </row>
    <row r="32" spans="1:5" ht="98.25" customHeight="1">
      <c r="A32" s="90" t="s">
        <v>56</v>
      </c>
      <c r="B32" s="166" t="s">
        <v>57</v>
      </c>
      <c r="C32" s="167"/>
      <c r="D32" s="93">
        <v>26280</v>
      </c>
      <c r="E32" s="93">
        <f>+D32-25398</f>
        <v>882</v>
      </c>
    </row>
    <row r="33" spans="1:5" ht="83.25" customHeight="1">
      <c r="A33" s="90" t="s">
        <v>56</v>
      </c>
      <c r="B33" s="166" t="s">
        <v>58</v>
      </c>
      <c r="C33" s="167"/>
      <c r="D33" s="93">
        <v>4900</v>
      </c>
      <c r="E33" s="93">
        <v>0</v>
      </c>
    </row>
    <row r="34" spans="1:5" ht="153" customHeight="1">
      <c r="A34" s="90" t="s">
        <v>56</v>
      </c>
      <c r="B34" s="166" t="s">
        <v>59</v>
      </c>
      <c r="C34" s="167"/>
      <c r="D34" s="93">
        <v>15500</v>
      </c>
      <c r="E34" s="93">
        <v>0</v>
      </c>
    </row>
    <row r="35" spans="1:5" ht="75.75" customHeight="1">
      <c r="A35" s="90" t="s">
        <v>56</v>
      </c>
      <c r="B35" s="166" t="s">
        <v>60</v>
      </c>
      <c r="C35" s="167"/>
      <c r="D35" s="93">
        <v>54900</v>
      </c>
      <c r="E35" s="93">
        <v>0</v>
      </c>
    </row>
    <row r="36" spans="1:5" ht="129" customHeight="1">
      <c r="A36" s="90" t="s">
        <v>56</v>
      </c>
      <c r="B36" s="166" t="s">
        <v>0</v>
      </c>
      <c r="C36" s="167"/>
      <c r="D36" s="93">
        <v>8110</v>
      </c>
      <c r="E36" s="93">
        <f>+D36-5611</f>
        <v>2499</v>
      </c>
    </row>
    <row r="37" spans="1:5" ht="125.25" customHeight="1">
      <c r="A37" s="90" t="s">
        <v>56</v>
      </c>
      <c r="B37" s="166" t="s">
        <v>1</v>
      </c>
      <c r="C37" s="167"/>
      <c r="D37" s="93">
        <v>288030</v>
      </c>
      <c r="E37" s="93">
        <f>+D37-266138</f>
        <v>21892</v>
      </c>
    </row>
    <row r="38" spans="1:5" ht="75.75" customHeight="1">
      <c r="A38" s="90" t="s">
        <v>56</v>
      </c>
      <c r="B38" s="166" t="s">
        <v>63</v>
      </c>
      <c r="C38" s="167"/>
      <c r="D38" s="140">
        <v>21500</v>
      </c>
      <c r="E38" s="140">
        <f>+D38-20537</f>
        <v>963</v>
      </c>
    </row>
    <row r="39" spans="1:5" ht="63" customHeight="1">
      <c r="A39" s="90" t="s">
        <v>56</v>
      </c>
      <c r="B39" s="166" t="s">
        <v>64</v>
      </c>
      <c r="C39" s="167"/>
      <c r="D39" s="129"/>
      <c r="E39" s="129"/>
    </row>
    <row r="40" spans="1:5" ht="84.75" customHeight="1">
      <c r="A40" s="90" t="s">
        <v>56</v>
      </c>
      <c r="B40" s="166" t="s">
        <v>65</v>
      </c>
      <c r="C40" s="167"/>
      <c r="D40" s="93">
        <v>2000</v>
      </c>
      <c r="E40" s="93">
        <f>+D40-1572</f>
        <v>428</v>
      </c>
    </row>
    <row r="41" spans="1:5" ht="65.25" customHeight="1">
      <c r="A41" s="90" t="s">
        <v>56</v>
      </c>
      <c r="B41" s="166" t="s">
        <v>66</v>
      </c>
      <c r="C41" s="167"/>
      <c r="D41" s="93">
        <v>0</v>
      </c>
      <c r="E41" s="93">
        <v>0</v>
      </c>
    </row>
    <row r="42" spans="1:5" ht="121.5" customHeight="1">
      <c r="A42" s="90" t="s">
        <v>56</v>
      </c>
      <c r="B42" s="166" t="s">
        <v>4</v>
      </c>
      <c r="C42" s="167"/>
      <c r="D42" s="93">
        <v>800</v>
      </c>
      <c r="E42" s="93">
        <v>0</v>
      </c>
    </row>
    <row r="43" spans="1:5" ht="124.5" customHeight="1">
      <c r="A43" s="90" t="s">
        <v>56</v>
      </c>
      <c r="B43" s="166" t="s">
        <v>5</v>
      </c>
      <c r="C43" s="167"/>
      <c r="D43" s="93">
        <v>4800</v>
      </c>
      <c r="E43" s="93">
        <f>+D43-4147</f>
        <v>653</v>
      </c>
    </row>
    <row r="44" spans="1:5" ht="72" customHeight="1">
      <c r="A44" s="90" t="s">
        <v>56</v>
      </c>
      <c r="B44" s="166" t="s">
        <v>68</v>
      </c>
      <c r="C44" s="167"/>
      <c r="D44" s="93">
        <v>0</v>
      </c>
      <c r="E44" s="93">
        <v>0</v>
      </c>
    </row>
    <row r="45" spans="1:5" ht="168" customHeight="1">
      <c r="A45" s="92" t="s">
        <v>69</v>
      </c>
      <c r="B45" s="166" t="s">
        <v>70</v>
      </c>
      <c r="C45" s="167"/>
      <c r="D45" s="93">
        <v>2150850</v>
      </c>
      <c r="E45" s="93">
        <f>+D45-651693</f>
        <v>1499157</v>
      </c>
    </row>
    <row r="46" spans="1:5" ht="162.75" customHeight="1">
      <c r="A46" s="92" t="s">
        <v>69</v>
      </c>
      <c r="B46" s="166" t="s">
        <v>71</v>
      </c>
      <c r="C46" s="167"/>
      <c r="D46" s="93">
        <v>940000</v>
      </c>
      <c r="E46" s="93">
        <f>940000-610310</f>
        <v>329690</v>
      </c>
    </row>
    <row r="47" spans="1:5" s="102" customFormat="1" ht="205.5" customHeight="1">
      <c r="A47" s="92" t="s">
        <v>69</v>
      </c>
      <c r="B47" s="171" t="s">
        <v>10</v>
      </c>
      <c r="C47" s="172"/>
      <c r="D47" s="101">
        <v>4306409</v>
      </c>
      <c r="E47" s="101">
        <f>+D47-2281950</f>
        <v>2024459</v>
      </c>
    </row>
    <row r="48" spans="1:5" s="84" customFormat="1" ht="121.5" customHeight="1">
      <c r="A48" s="92" t="s">
        <v>69</v>
      </c>
      <c r="B48" s="171" t="s">
        <v>11</v>
      </c>
      <c r="C48" s="173"/>
      <c r="D48" s="103">
        <f>1872767+99400</f>
        <v>1972167</v>
      </c>
      <c r="E48" s="103">
        <f>+D48-1518794-96100</f>
        <v>357273</v>
      </c>
    </row>
    <row r="49" spans="1:3" ht="12.75">
      <c r="A49" s="83"/>
      <c r="B49" s="84"/>
      <c r="C49" s="84"/>
    </row>
  </sheetData>
  <sheetProtection password="BF8D" sheet="1" objects="1" scenarios="1"/>
  <mergeCells count="56">
    <mergeCell ref="B45:C45"/>
    <mergeCell ref="B46:C46"/>
    <mergeCell ref="B47:C47"/>
    <mergeCell ref="B48:C48"/>
    <mergeCell ref="B41:C41"/>
    <mergeCell ref="B42:C42"/>
    <mergeCell ref="B43:C43"/>
    <mergeCell ref="B44:C44"/>
    <mergeCell ref="D38:D39"/>
    <mergeCell ref="E38:E39"/>
    <mergeCell ref="B39:C39"/>
    <mergeCell ref="B40:C40"/>
    <mergeCell ref="B35:C35"/>
    <mergeCell ref="B36:C36"/>
    <mergeCell ref="B37:C37"/>
    <mergeCell ref="B38:C38"/>
    <mergeCell ref="B31:C31"/>
    <mergeCell ref="B32:C32"/>
    <mergeCell ref="B33:C33"/>
    <mergeCell ref="B34:C34"/>
    <mergeCell ref="D28:D29"/>
    <mergeCell ref="E28:E29"/>
    <mergeCell ref="B29:C29"/>
    <mergeCell ref="B30:C30"/>
    <mergeCell ref="B25:C25"/>
    <mergeCell ref="B26:C26"/>
    <mergeCell ref="B27:C27"/>
    <mergeCell ref="B28:C28"/>
    <mergeCell ref="B23:C23"/>
    <mergeCell ref="D23:D24"/>
    <mergeCell ref="E23:E24"/>
    <mergeCell ref="B24:C24"/>
    <mergeCell ref="B19:C19"/>
    <mergeCell ref="B20:C20"/>
    <mergeCell ref="B21:C21"/>
    <mergeCell ref="B22:C22"/>
    <mergeCell ref="B15:C15"/>
    <mergeCell ref="B16:C16"/>
    <mergeCell ref="B17:C17"/>
    <mergeCell ref="B18:C18"/>
    <mergeCell ref="B11:C11"/>
    <mergeCell ref="B12:C12"/>
    <mergeCell ref="B13:C13"/>
    <mergeCell ref="B14:C14"/>
    <mergeCell ref="B9:C9"/>
    <mergeCell ref="D9:D10"/>
    <mergeCell ref="E9:E10"/>
    <mergeCell ref="B10:C10"/>
    <mergeCell ref="B7:C7"/>
    <mergeCell ref="D7:D8"/>
    <mergeCell ref="E7:E8"/>
    <mergeCell ref="B8:C8"/>
    <mergeCell ref="A2:E2"/>
    <mergeCell ref="A3:E3"/>
    <mergeCell ref="A4:E4"/>
    <mergeCell ref="B6:C6"/>
  </mergeCells>
  <printOptions horizontalCentered="1"/>
  <pageMargins left="0.3937007874015748" right="0.3937007874015748" top="0.3937007874015748" bottom="0.3937007874015748" header="0" footer="0"/>
  <pageSetup horizontalDpi="600" verticalDpi="600" orientation="portrait" paperSize="9" scale="65" r:id="rId1"/>
  <headerFooter alignWithMargins="0">
    <oddHeader>&amp;R&amp;"Arial,Negrita"&amp;14Anexo Nº 2</oddHeader>
    <oddFooter>&amp;R&amp;P / &amp;N</oddFooter>
  </headerFooter>
</worksheet>
</file>

<file path=xl/worksheets/sheet6.xml><?xml version="1.0" encoding="utf-8"?>
<worksheet xmlns="http://schemas.openxmlformats.org/spreadsheetml/2006/main" xmlns:r="http://schemas.openxmlformats.org/officeDocument/2006/relationships">
  <dimension ref="A2:H20"/>
  <sheetViews>
    <sheetView workbookViewId="0" topLeftCell="A1">
      <selection activeCell="E1" sqref="E1"/>
    </sheetView>
  </sheetViews>
  <sheetFormatPr defaultColWidth="11.421875" defaultRowHeight="12.75"/>
  <cols>
    <col min="1" max="1" width="24.421875" style="17" customWidth="1"/>
    <col min="2" max="2" width="50.57421875" style="0" customWidth="1"/>
    <col min="3" max="3" width="29.140625" style="0" customWidth="1"/>
    <col min="4" max="4" width="11.8515625" style="0" bestFit="1" customWidth="1"/>
    <col min="5" max="5" width="14.57421875" style="0" customWidth="1"/>
    <col min="6" max="6" width="23.8515625" style="0" customWidth="1"/>
    <col min="7" max="7" width="12.28125" style="0" customWidth="1"/>
    <col min="8" max="8" width="50.7109375" style="0" customWidth="1"/>
  </cols>
  <sheetData>
    <row r="2" spans="1:8" ht="15.75">
      <c r="A2" s="174" t="s">
        <v>214</v>
      </c>
      <c r="B2" s="174"/>
      <c r="C2" s="174"/>
      <c r="D2" s="174"/>
      <c r="E2" s="174"/>
      <c r="F2" s="174"/>
      <c r="G2" s="174"/>
      <c r="H2" s="174"/>
    </row>
    <row r="3" ht="13.5" thickBot="1"/>
    <row r="4" spans="1:8" s="64" customFormat="1" ht="12.75">
      <c r="A4" s="175" t="s">
        <v>215</v>
      </c>
      <c r="B4" s="178" t="s">
        <v>216</v>
      </c>
      <c r="C4" s="181" t="s">
        <v>217</v>
      </c>
      <c r="D4" s="178" t="s">
        <v>218</v>
      </c>
      <c r="E4" s="178"/>
      <c r="F4" s="178" t="s">
        <v>219</v>
      </c>
      <c r="G4" s="178"/>
      <c r="H4" s="184" t="s">
        <v>220</v>
      </c>
    </row>
    <row r="5" spans="1:8" s="64" customFormat="1" ht="12.75">
      <c r="A5" s="176"/>
      <c r="B5" s="179"/>
      <c r="C5" s="182"/>
      <c r="D5" s="179"/>
      <c r="E5" s="179"/>
      <c r="F5" s="179"/>
      <c r="G5" s="179"/>
      <c r="H5" s="185"/>
    </row>
    <row r="6" spans="1:8" s="64" customFormat="1" ht="13.5" thickBot="1">
      <c r="A6" s="177"/>
      <c r="B6" s="180"/>
      <c r="C6" s="183"/>
      <c r="D6" s="58" t="s">
        <v>221</v>
      </c>
      <c r="E6" s="58" t="s">
        <v>222</v>
      </c>
      <c r="F6" s="57" t="s">
        <v>223</v>
      </c>
      <c r="G6" s="57" t="s">
        <v>224</v>
      </c>
      <c r="H6" s="186"/>
    </row>
    <row r="7" spans="1:8" s="64" customFormat="1" ht="153">
      <c r="A7" s="76" t="s">
        <v>225</v>
      </c>
      <c r="B7" s="59" t="s">
        <v>226</v>
      </c>
      <c r="C7" s="59" t="s">
        <v>227</v>
      </c>
      <c r="D7" s="60">
        <v>3092096</v>
      </c>
      <c r="E7" s="77">
        <v>883456</v>
      </c>
      <c r="F7" s="61">
        <v>0.05</v>
      </c>
      <c r="G7" s="62">
        <v>0.12636336646727656</v>
      </c>
      <c r="H7" s="63" t="s">
        <v>228</v>
      </c>
    </row>
    <row r="8" spans="1:8" s="64" customFormat="1" ht="243.75" customHeight="1">
      <c r="A8" s="76" t="s">
        <v>229</v>
      </c>
      <c r="B8" s="6" t="s">
        <v>230</v>
      </c>
      <c r="C8" s="6" t="s">
        <v>231</v>
      </c>
      <c r="D8" s="60">
        <v>68906250</v>
      </c>
      <c r="E8" s="78">
        <v>19687500</v>
      </c>
      <c r="F8" s="65">
        <v>0</v>
      </c>
      <c r="G8" s="66">
        <v>0</v>
      </c>
      <c r="H8" s="63" t="s">
        <v>232</v>
      </c>
    </row>
    <row r="9" spans="1:8" s="64" customFormat="1" ht="102">
      <c r="A9" s="76" t="s">
        <v>233</v>
      </c>
      <c r="B9" s="6" t="s">
        <v>234</v>
      </c>
      <c r="C9" s="6" t="s">
        <v>235</v>
      </c>
      <c r="D9" s="60">
        <v>1163750</v>
      </c>
      <c r="E9" s="78">
        <v>332500</v>
      </c>
      <c r="F9" s="67">
        <v>0.8</v>
      </c>
      <c r="G9" s="68">
        <v>0.8161052631578948</v>
      </c>
      <c r="H9" s="63" t="s">
        <v>236</v>
      </c>
    </row>
    <row r="10" spans="1:8" s="64" customFormat="1" ht="60" customHeight="1">
      <c r="A10" s="76" t="s">
        <v>237</v>
      </c>
      <c r="B10" s="6" t="s">
        <v>238</v>
      </c>
      <c r="C10" s="6"/>
      <c r="D10" s="60">
        <v>55377350</v>
      </c>
      <c r="E10" s="78">
        <v>15822100</v>
      </c>
      <c r="F10" s="67">
        <v>0</v>
      </c>
      <c r="G10" s="66">
        <v>0</v>
      </c>
      <c r="H10" s="69" t="s">
        <v>239</v>
      </c>
    </row>
    <row r="11" spans="1:8" s="64" customFormat="1" ht="94.5" customHeight="1">
      <c r="A11" s="76" t="s">
        <v>240</v>
      </c>
      <c r="B11" s="6" t="s">
        <v>241</v>
      </c>
      <c r="C11" s="6" t="s">
        <v>242</v>
      </c>
      <c r="D11" s="60">
        <v>0</v>
      </c>
      <c r="E11" s="78">
        <v>0</v>
      </c>
      <c r="F11" s="67">
        <v>0</v>
      </c>
      <c r="G11" s="66">
        <v>0</v>
      </c>
      <c r="H11" s="69" t="s">
        <v>243</v>
      </c>
    </row>
    <row r="12" spans="1:8" s="64" customFormat="1" ht="102.75" customHeight="1">
      <c r="A12" s="76" t="s">
        <v>244</v>
      </c>
      <c r="B12" s="59" t="s">
        <v>245</v>
      </c>
      <c r="C12" s="6" t="s">
        <v>246</v>
      </c>
      <c r="D12" s="60">
        <v>3752420</v>
      </c>
      <c r="E12" s="79">
        <v>1072120</v>
      </c>
      <c r="F12" s="67">
        <v>0</v>
      </c>
      <c r="G12" s="68">
        <v>0</v>
      </c>
      <c r="H12" s="70" t="s">
        <v>247</v>
      </c>
    </row>
    <row r="13" spans="1:8" s="64" customFormat="1" ht="90" customHeight="1">
      <c r="A13" s="76" t="s">
        <v>248</v>
      </c>
      <c r="B13" s="6" t="s">
        <v>249</v>
      </c>
      <c r="C13" s="6" t="s">
        <v>250</v>
      </c>
      <c r="D13" s="60">
        <v>9800000</v>
      </c>
      <c r="E13" s="78">
        <v>2800000</v>
      </c>
      <c r="F13" s="67">
        <v>0</v>
      </c>
      <c r="G13" s="66">
        <v>0</v>
      </c>
      <c r="H13" s="69" t="s">
        <v>251</v>
      </c>
    </row>
    <row r="14" spans="1:8" s="64" customFormat="1" ht="69.75" customHeight="1">
      <c r="A14" s="76" t="s">
        <v>252</v>
      </c>
      <c r="B14" s="6" t="s">
        <v>253</v>
      </c>
      <c r="C14" s="6" t="s">
        <v>254</v>
      </c>
      <c r="D14" s="60">
        <v>1750000</v>
      </c>
      <c r="E14" s="78">
        <v>500000</v>
      </c>
      <c r="F14" s="67">
        <v>0</v>
      </c>
      <c r="G14" s="66">
        <v>0</v>
      </c>
      <c r="H14" s="69" t="s">
        <v>255</v>
      </c>
    </row>
    <row r="15" spans="1:8" s="64" customFormat="1" ht="64.5" customHeight="1">
      <c r="A15" s="76" t="s">
        <v>256</v>
      </c>
      <c r="B15" s="6" t="s">
        <v>257</v>
      </c>
      <c r="C15" s="6" t="s">
        <v>258</v>
      </c>
      <c r="D15" s="60">
        <v>1163750</v>
      </c>
      <c r="E15" s="78">
        <v>332500</v>
      </c>
      <c r="F15" s="67">
        <v>0</v>
      </c>
      <c r="G15" s="66">
        <v>0</v>
      </c>
      <c r="H15" s="69" t="s">
        <v>259</v>
      </c>
    </row>
    <row r="16" spans="1:8" s="64" customFormat="1" ht="69.75" customHeight="1">
      <c r="A16" s="76" t="s">
        <v>260</v>
      </c>
      <c r="B16" s="6" t="s">
        <v>261</v>
      </c>
      <c r="C16" s="6" t="s">
        <v>262</v>
      </c>
      <c r="D16" s="60">
        <v>1470000</v>
      </c>
      <c r="E16" s="78">
        <v>420000</v>
      </c>
      <c r="F16" s="67">
        <v>0</v>
      </c>
      <c r="G16" s="66">
        <v>0</v>
      </c>
      <c r="H16" s="69" t="s">
        <v>251</v>
      </c>
    </row>
    <row r="17" spans="1:8" s="64" customFormat="1" ht="78" customHeight="1">
      <c r="A17" s="76" t="s">
        <v>263</v>
      </c>
      <c r="B17" s="6" t="s">
        <v>264</v>
      </c>
      <c r="C17" s="6" t="s">
        <v>265</v>
      </c>
      <c r="D17" s="60">
        <v>44858222.5</v>
      </c>
      <c r="E17" s="78">
        <v>12816635</v>
      </c>
      <c r="F17" s="67">
        <v>0.11</v>
      </c>
      <c r="G17" s="66">
        <v>0.11420017776875599</v>
      </c>
      <c r="H17" s="69" t="s">
        <v>266</v>
      </c>
    </row>
    <row r="18" spans="1:8" s="64" customFormat="1" ht="13.5" thickBot="1">
      <c r="A18" s="71"/>
      <c r="B18" s="72"/>
      <c r="C18" s="72"/>
      <c r="D18" s="73"/>
      <c r="E18" s="74"/>
      <c r="F18" s="58"/>
      <c r="G18" s="74"/>
      <c r="H18" s="75"/>
    </row>
    <row r="19" ht="19.5" customHeight="1"/>
    <row r="20" ht="12.75">
      <c r="A20" s="80" t="s">
        <v>267</v>
      </c>
    </row>
  </sheetData>
  <sheetProtection password="BF8D" sheet="1" objects="1" scenarios="1"/>
  <mergeCells count="7">
    <mergeCell ref="A2:H2"/>
    <mergeCell ref="A4:A6"/>
    <mergeCell ref="B4:B6"/>
    <mergeCell ref="C4:C6"/>
    <mergeCell ref="D4:E5"/>
    <mergeCell ref="F4:G5"/>
    <mergeCell ref="H4:H6"/>
  </mergeCells>
  <printOptions horizontalCentered="1" verticalCentered="1"/>
  <pageMargins left="0.3937007874015748" right="0.3937007874015748" top="0.5905511811023623" bottom="0.5905511811023623" header="0" footer="0"/>
  <pageSetup horizontalDpi="600" verticalDpi="600" orientation="landscape" paperSize="9" scale="65" r:id="rId1"/>
  <headerFooter alignWithMargins="0">
    <oddHeader>&amp;R&amp;"Arial,Negrita"&amp;14Anexo Nº 3</oddHeader>
  </headerFooter>
</worksheet>
</file>

<file path=xl/worksheets/sheet7.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11.421875" defaultRowHeight="12.75"/>
  <cols>
    <col min="1" max="1" width="5.140625" style="105" customWidth="1"/>
    <col min="2" max="2" width="18.8515625" style="105" customWidth="1"/>
    <col min="3" max="3" width="5.421875" style="105" customWidth="1"/>
    <col min="4" max="4" width="13.28125" style="105" customWidth="1"/>
    <col min="5" max="5" width="7.8515625" style="105" customWidth="1"/>
    <col min="6" max="6" width="16.57421875" style="105" customWidth="1"/>
    <col min="7" max="7" width="6.57421875" style="105" customWidth="1"/>
    <col min="8" max="8" width="29.00390625" style="105" customWidth="1"/>
    <col min="9" max="9" width="14.00390625" style="105" customWidth="1"/>
    <col min="10" max="10" width="13.421875" style="105" customWidth="1"/>
    <col min="11" max="16384" width="11.421875" style="105" customWidth="1"/>
  </cols>
  <sheetData>
    <row r="2" spans="1:10" ht="15.75">
      <c r="A2" s="187" t="s">
        <v>12</v>
      </c>
      <c r="B2" s="187"/>
      <c r="C2" s="187"/>
      <c r="D2" s="187"/>
      <c r="E2" s="187"/>
      <c r="F2" s="187"/>
      <c r="G2" s="187"/>
      <c r="H2" s="187"/>
      <c r="I2" s="187"/>
      <c r="J2" s="187"/>
    </row>
    <row r="3" spans="1:9" ht="15.75">
      <c r="A3" s="187" t="s">
        <v>13</v>
      </c>
      <c r="B3" s="187"/>
      <c r="C3" s="187"/>
      <c r="D3" s="187"/>
      <c r="E3" s="187"/>
      <c r="F3" s="187"/>
      <c r="G3" s="187"/>
      <c r="H3" s="187"/>
      <c r="I3" s="187"/>
    </row>
    <row r="4" ht="13.5" thickBot="1"/>
    <row r="5" spans="1:10" s="106" customFormat="1" ht="12.75" customHeight="1">
      <c r="A5" s="188" t="s">
        <v>14</v>
      </c>
      <c r="B5" s="189"/>
      <c r="C5" s="192" t="s">
        <v>15</v>
      </c>
      <c r="D5" s="189"/>
      <c r="E5" s="192" t="s">
        <v>16</v>
      </c>
      <c r="F5" s="189"/>
      <c r="G5" s="192" t="s">
        <v>17</v>
      </c>
      <c r="H5" s="189"/>
      <c r="I5" s="192" t="s">
        <v>18</v>
      </c>
      <c r="J5" s="194"/>
    </row>
    <row r="6" spans="1:10" s="106" customFormat="1" ht="12.75" customHeight="1">
      <c r="A6" s="190"/>
      <c r="B6" s="191"/>
      <c r="C6" s="193"/>
      <c r="D6" s="191"/>
      <c r="E6" s="193"/>
      <c r="F6" s="191"/>
      <c r="G6" s="193"/>
      <c r="H6" s="191"/>
      <c r="I6" s="193"/>
      <c r="J6" s="195"/>
    </row>
    <row r="7" spans="1:10" s="106" customFormat="1" ht="27" customHeight="1">
      <c r="A7" s="107" t="s">
        <v>19</v>
      </c>
      <c r="B7" s="108" t="s">
        <v>20</v>
      </c>
      <c r="C7" s="108" t="s">
        <v>19</v>
      </c>
      <c r="D7" s="108" t="s">
        <v>20</v>
      </c>
      <c r="E7" s="108" t="s">
        <v>19</v>
      </c>
      <c r="F7" s="108" t="s">
        <v>20</v>
      </c>
      <c r="G7" s="108" t="s">
        <v>19</v>
      </c>
      <c r="H7" s="109" t="s">
        <v>20</v>
      </c>
      <c r="I7" s="108" t="s">
        <v>21</v>
      </c>
      <c r="J7" s="110" t="s">
        <v>22</v>
      </c>
    </row>
    <row r="8" spans="1:10" s="118" customFormat="1" ht="25.5" customHeight="1">
      <c r="A8" s="202" t="s">
        <v>23</v>
      </c>
      <c r="B8" s="139" t="s">
        <v>24</v>
      </c>
      <c r="C8" s="111" t="s">
        <v>25</v>
      </c>
      <c r="D8" s="112" t="s">
        <v>26</v>
      </c>
      <c r="E8" s="113" t="s">
        <v>27</v>
      </c>
      <c r="F8" s="114" t="s">
        <v>28</v>
      </c>
      <c r="G8" s="115" t="s">
        <v>29</v>
      </c>
      <c r="H8" s="112" t="s">
        <v>30</v>
      </c>
      <c r="I8" s="116">
        <v>10786723</v>
      </c>
      <c r="J8" s="117">
        <f aca="true" t="shared" si="0" ref="J8:J13">+I8</f>
        <v>10786723</v>
      </c>
    </row>
    <row r="9" spans="1:10" s="118" customFormat="1" ht="25.5" customHeight="1">
      <c r="A9" s="202"/>
      <c r="B9" s="204"/>
      <c r="C9" s="196" t="s">
        <v>31</v>
      </c>
      <c r="D9" s="199" t="s">
        <v>32</v>
      </c>
      <c r="E9" s="196" t="s">
        <v>33</v>
      </c>
      <c r="F9" s="199" t="s">
        <v>34</v>
      </c>
      <c r="G9" s="119">
        <v>14800</v>
      </c>
      <c r="H9" s="120" t="s">
        <v>35</v>
      </c>
      <c r="I9" s="116">
        <v>3397180</v>
      </c>
      <c r="J9" s="117">
        <f t="shared" si="0"/>
        <v>3397180</v>
      </c>
    </row>
    <row r="10" spans="1:10" s="118" customFormat="1" ht="25.5" customHeight="1">
      <c r="A10" s="202"/>
      <c r="B10" s="204"/>
      <c r="C10" s="197"/>
      <c r="D10" s="200"/>
      <c r="E10" s="197"/>
      <c r="F10" s="200"/>
      <c r="G10" s="119">
        <v>14801</v>
      </c>
      <c r="H10" s="120" t="s">
        <v>36</v>
      </c>
      <c r="I10" s="116">
        <v>76969618</v>
      </c>
      <c r="J10" s="117">
        <f t="shared" si="0"/>
        <v>76969618</v>
      </c>
    </row>
    <row r="11" spans="1:10" s="118" customFormat="1" ht="25.5" customHeight="1">
      <c r="A11" s="202"/>
      <c r="B11" s="204"/>
      <c r="C11" s="197"/>
      <c r="D11" s="200"/>
      <c r="E11" s="197"/>
      <c r="F11" s="200"/>
      <c r="G11" s="119">
        <v>14794</v>
      </c>
      <c r="H11" s="120" t="s">
        <v>278</v>
      </c>
      <c r="I11" s="116">
        <v>10876582</v>
      </c>
      <c r="J11" s="117">
        <f t="shared" si="0"/>
        <v>10876582</v>
      </c>
    </row>
    <row r="12" spans="1:10" s="118" customFormat="1" ht="25.5" customHeight="1">
      <c r="A12" s="202"/>
      <c r="B12" s="204"/>
      <c r="C12" s="197"/>
      <c r="D12" s="200"/>
      <c r="E12" s="197"/>
      <c r="F12" s="200"/>
      <c r="G12" s="119">
        <v>14795</v>
      </c>
      <c r="H12" s="120" t="s">
        <v>7</v>
      </c>
      <c r="I12" s="116">
        <v>6199044</v>
      </c>
      <c r="J12" s="117">
        <f t="shared" si="0"/>
        <v>6199044</v>
      </c>
    </row>
    <row r="13" spans="1:10" s="118" customFormat="1" ht="25.5" customHeight="1" thickBot="1">
      <c r="A13" s="203"/>
      <c r="B13" s="205"/>
      <c r="C13" s="198"/>
      <c r="D13" s="201"/>
      <c r="E13" s="198"/>
      <c r="F13" s="201"/>
      <c r="G13" s="121">
        <v>14802</v>
      </c>
      <c r="H13" s="122" t="s">
        <v>44</v>
      </c>
      <c r="I13" s="123">
        <v>3360468</v>
      </c>
      <c r="J13" s="117">
        <f t="shared" si="0"/>
        <v>3360468</v>
      </c>
    </row>
    <row r="14" spans="1:10" ht="13.5" thickBot="1">
      <c r="A14" s="124"/>
      <c r="B14" s="125"/>
      <c r="C14" s="125"/>
      <c r="D14" s="125"/>
      <c r="E14" s="125"/>
      <c r="F14" s="125"/>
      <c r="G14" s="125"/>
      <c r="H14" s="126" t="s">
        <v>37</v>
      </c>
      <c r="I14" s="127">
        <f>SUM(I8:I13)</f>
        <v>111589615</v>
      </c>
      <c r="J14" s="128">
        <f>SUM(J8:J13)</f>
        <v>111589615</v>
      </c>
    </row>
  </sheetData>
  <sheetProtection password="BF8D" sheet="1" objects="1" scenarios="1"/>
  <mergeCells count="13">
    <mergeCell ref="E9:E13"/>
    <mergeCell ref="F9:F13"/>
    <mergeCell ref="A8:A13"/>
    <mergeCell ref="B8:B13"/>
    <mergeCell ref="C9:C13"/>
    <mergeCell ref="D9:D13"/>
    <mergeCell ref="A2:J2"/>
    <mergeCell ref="A3:I3"/>
    <mergeCell ref="A5:B6"/>
    <mergeCell ref="C5:D6"/>
    <mergeCell ref="E5:F6"/>
    <mergeCell ref="G5:H6"/>
    <mergeCell ref="I5:J6"/>
  </mergeCells>
  <printOptions horizontalCentered="1"/>
  <pageMargins left="0.3937007874015748" right="0.3937007874015748" top="0.3937007874015748" bottom="0.3937007874015748" header="0" footer="0"/>
  <pageSetup horizontalDpi="600" verticalDpi="600" orientation="landscape" paperSize="9" r:id="rId1"/>
  <headerFooter alignWithMargins="0">
    <oddHeader>&amp;R&amp;"Arial,Negrita"&amp;14Anexo Nº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OSIPTEL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cdelpozo</dc:creator>
  <cp:keywords/>
  <dc:description/>
  <cp:lastModifiedBy>pr_jsuematzu</cp:lastModifiedBy>
  <cp:lastPrinted>2006-08-14T20:16:11Z</cp:lastPrinted>
  <dcterms:created xsi:type="dcterms:W3CDTF">2004-05-28T15:46:19Z</dcterms:created>
  <dcterms:modified xsi:type="dcterms:W3CDTF">2006-08-16T16:07:00Z</dcterms:modified>
  <cp:category/>
  <cp:version/>
  <cp:contentType/>
  <cp:contentStatus/>
</cp:coreProperties>
</file>