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guardamino\Desktop\"/>
    </mc:Choice>
  </mc:AlternateContent>
  <bookViews>
    <workbookView xWindow="0" yWindow="0" windowWidth="12570" windowHeight="12375" tabRatio="762" firstSheet="2" activeTab="11"/>
  </bookViews>
  <sheets>
    <sheet name="Índice" sheetId="11" r:id="rId1"/>
    <sheet name="Trabajo" sheetId="4" r:id="rId2"/>
    <sheet name="Materiales" sheetId="5" r:id="rId3"/>
    <sheet name="Activos fijos" sheetId="2" r:id="rId4"/>
    <sheet name="Depreciación" sheetId="3" r:id="rId5"/>
    <sheet name="Capital" sheetId="6" r:id="rId6"/>
    <sheet name="Ing. y prod." sheetId="1" r:id="rId7"/>
    <sheet name="Sueldos y salarios (Eco)" sheetId="18" r:id="rId8"/>
    <sheet name="I. de Insumos" sheetId="7" r:id="rId9"/>
    <sheet name="I. de Producción" sheetId="8" r:id="rId10"/>
    <sheet name="I. de Insumos Eco." sheetId="17" r:id="rId11"/>
    <sheet name="Factor X" sheetId="10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[1]VOLORIGEN!#REF!</definedName>
    <definedName name="\b">[1]VOLORIGEN!#REF!</definedName>
    <definedName name="\c">#N/A</definedName>
    <definedName name="\e">#N/A</definedName>
    <definedName name="\g">#N/A</definedName>
    <definedName name="\h">#N/A</definedName>
    <definedName name="\k">#N/A</definedName>
    <definedName name="\m">#N/A</definedName>
    <definedName name="\o">#N/A</definedName>
    <definedName name="\p">#N/A</definedName>
    <definedName name="\r">#N/A</definedName>
    <definedName name="\t">#N/A</definedName>
    <definedName name="\v">#N/A</definedName>
    <definedName name="__DES10">#N/A</definedName>
    <definedName name="__R">#N/A</definedName>
    <definedName name="__VAR10">#N/A</definedName>
    <definedName name="__VAR92">#N/A</definedName>
    <definedName name="_A">#N/A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ES10">#N/A</definedName>
    <definedName name="_H">#N/A</definedName>
    <definedName name="_Parse_Out" hidden="1">#REF!</definedName>
    <definedName name="_Parse_Out8" hidden="1">#REF!</definedName>
    <definedName name="_R">#N/A</definedName>
    <definedName name="_VAR10">#N/A</definedName>
    <definedName name="_VAR92">#N/A</definedName>
    <definedName name="A_IMPRESIÓN_IM">[1]VOLORIGEN!#REF!</definedName>
    <definedName name="actual">#REF!</definedName>
    <definedName name="actual8">#REF!</definedName>
    <definedName name="AGENERAR">[1]VOLORIGEN!#REF!</definedName>
    <definedName name="AMESES">#N/A</definedName>
    <definedName name="_xlnm.Print_Area" localSheetId="11">'Factor X'!$A$1:$Z$29</definedName>
    <definedName name="_xlnm.Print_Area" localSheetId="0">Índice!$A$1:$J$22</definedName>
    <definedName name="_xlnm.Print_Area">#REF!</definedName>
    <definedName name="Área_de_impresión8">#REF!</definedName>
    <definedName name="CEI_impresionç">#REF!</definedName>
    <definedName name="CODIGO">[1]VOLORIGEN!#REF!</definedName>
    <definedName name="COMER">#N/A</definedName>
    <definedName name="COMER1">#N/A</definedName>
    <definedName name="CONSTA">#N/A</definedName>
    <definedName name="CONTINENTAL">#REF!</definedName>
    <definedName name="CONTINENTAL8">#REF!</definedName>
    <definedName name="CORR">#N/A</definedName>
    <definedName name="COSECHA">#N/A</definedName>
    <definedName name="cuadro">[1]VOLORIGEN!#REF!</definedName>
    <definedName name="Datos1">#REF!,#REF!,#REF!</definedName>
    <definedName name="Datos18">#REF!,#REF!,#REF!</definedName>
    <definedName name="Datos2">#REF!,#REF!</definedName>
    <definedName name="Datos28">#REF!,#REF!</definedName>
    <definedName name="Datos3">#REF!,#REF!</definedName>
    <definedName name="Datos38">#REF!,#REF!</definedName>
    <definedName name="DATOSCOM">#N/A</definedName>
    <definedName name="E_DC91">#N/A</definedName>
    <definedName name="EMPCOM">#N/A</definedName>
    <definedName name="erika" hidden="1">#REF!</definedName>
    <definedName name="FBKF1">#REF!</definedName>
    <definedName name="Fecha">[2]Configuracion!$H$6</definedName>
    <definedName name="FER">#N/A</definedName>
    <definedName name="FIN">[1]VOLORIGEN!#REF!</definedName>
    <definedName name="GABY">#N/A</definedName>
    <definedName name="HER">#N/A</definedName>
    <definedName name="IMPBICOM">#N/A</definedName>
    <definedName name="INDI">#N/A</definedName>
    <definedName name="INDI8889">#N/A</definedName>
    <definedName name="INDICE">[3]!INDICE</definedName>
    <definedName name="INDICE8">[3]!INDICE</definedName>
    <definedName name="INDICE87">#N/A</definedName>
    <definedName name="Inicio">'[4]02-T_DEP'!#REF!</definedName>
    <definedName name="jose">[1]VOLORIGEN!#REF!</definedName>
    <definedName name="luis">[1]VOLORIGEN!#REF!</definedName>
    <definedName name="LUN">#N/A</definedName>
    <definedName name="MACRO">[1]VOLORIGEN!#REF!</definedName>
    <definedName name="MASCARA1">[1]VOLORIGEN!#REF!</definedName>
    <definedName name="MASCARA2">[1]VOLORIGEN!#REF!</definedName>
    <definedName name="MES">#N/A</definedName>
    <definedName name="MINERIA">[5]MINDATA!$A$6:$BE$160</definedName>
    <definedName name="MINVAR">'[5]Var% Volumen'!$A$6:$AG$110</definedName>
    <definedName name="NOTAPRENSA">[1]MENSUAL!$A$6:$M$223</definedName>
    <definedName name="NOTAPRENSA1">'[1]VOL ACUMULADO'!$A$6:$M$206</definedName>
    <definedName name="NUMERO">[1]VOLORIGEN!#REF!</definedName>
    <definedName name="Pal_Workbook_GUID" hidden="1">"P1H6R1B74UANAH2ZL61HSKT5"</definedName>
    <definedName name="Percap1">[1]VOLORIGEN!#REF!</definedName>
    <definedName name="Periodo">[2]Configuracion!$H$5</definedName>
    <definedName name="PREPARA">[1]VOLORIGEN!#REF!</definedName>
    <definedName name="q">[1]VOLORIGEN!#REF!</definedName>
    <definedName name="RENDIMIENTO">#N/A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UL">#N/A</definedName>
    <definedName name="Sector1">[6]Cuentas_Corrientes!$A$133:$I$133</definedName>
    <definedName name="Sector3">#REF!</definedName>
    <definedName name="Sector4">#REF!</definedName>
    <definedName name="SIEMBRA">#N/A</definedName>
    <definedName name="SIEMBRAS">#N/A</definedName>
    <definedName name="SUPERCOS">#N/A</definedName>
    <definedName name="TIPO">[1]VOLORIGEN!#REF!</definedName>
    <definedName name="_xlnm.Print_Titles">#REF!,#REF!</definedName>
    <definedName name="TOTAL">#REF!</definedName>
    <definedName name="TOTAL8">#REF!</definedName>
    <definedName name="uno">[1]VOLORIGEN!#REF!</definedName>
    <definedName name="unoA">[1]VOLORIGEN!#REF!</definedName>
    <definedName name="VARACUM">#N/A</definedName>
    <definedName name="VOL">#N/A</definedName>
    <definedName name="VOL56ACUMULADO">[1]VOL56ACUMULADO!$A$18:$AL$206</definedName>
    <definedName name="X">#N/A</definedName>
    <definedName name="Y">#N/A</definedName>
    <definedName name="ya">[1]VOLORIGEN!#REF!</definedName>
    <definedName name="z">[1]VOLORIGEN!#REF!</definedName>
  </definedNames>
  <calcPr calcId="152511"/>
</workbook>
</file>

<file path=xl/calcChain.xml><?xml version="1.0" encoding="utf-8"?>
<calcChain xmlns="http://schemas.openxmlformats.org/spreadsheetml/2006/main">
  <c r="AI137" i="6" l="1"/>
  <c r="B10" i="18" l="1"/>
  <c r="B22" i="18"/>
  <c r="B23" i="18" s="1"/>
  <c r="B24" i="18" s="1"/>
  <c r="B25" i="18" s="1"/>
  <c r="B26" i="18" s="1"/>
  <c r="B27" i="18" s="1"/>
  <c r="B28" i="18" s="1"/>
  <c r="B29" i="18" s="1"/>
  <c r="B30" i="18" s="1"/>
  <c r="B31" i="18" s="1"/>
  <c r="B32" i="18" s="1"/>
  <c r="B34" i="18"/>
  <c r="B35" i="18" s="1"/>
  <c r="B36" i="18" s="1"/>
  <c r="B37" i="18" s="1"/>
  <c r="B38" i="18" s="1"/>
  <c r="B39" i="18" s="1"/>
  <c r="B40" i="18" s="1"/>
  <c r="B41" i="18" s="1"/>
  <c r="B42" i="18" s="1"/>
  <c r="B43" i="18" s="1"/>
  <c r="B44" i="18" s="1"/>
  <c r="B46" i="18"/>
  <c r="B47" i="18" s="1"/>
  <c r="B48" i="18" s="1"/>
  <c r="B49" i="18" s="1"/>
  <c r="B50" i="18" s="1"/>
  <c r="B51" i="18" s="1"/>
  <c r="B52" i="18" s="1"/>
  <c r="B53" i="18" s="1"/>
  <c r="B54" i="18" s="1"/>
  <c r="B55" i="18" s="1"/>
  <c r="B56" i="18" s="1"/>
  <c r="B58" i="18"/>
  <c r="B59" i="18" s="1"/>
  <c r="B60" i="18" s="1"/>
  <c r="B61" i="18" s="1"/>
  <c r="B62" i="18" s="1"/>
  <c r="B63" i="18" s="1"/>
  <c r="B64" i="18" s="1"/>
  <c r="B65" i="18" s="1"/>
  <c r="B66" i="18" s="1"/>
  <c r="B67" i="18" s="1"/>
  <c r="B68" i="18" s="1"/>
  <c r="B70" i="18"/>
  <c r="B71" i="18" s="1"/>
  <c r="B72" i="18" s="1"/>
  <c r="B73" i="18" s="1"/>
  <c r="B74" i="18" s="1"/>
  <c r="B75" i="18" s="1"/>
  <c r="B76" i="18" s="1"/>
  <c r="B77" i="18" s="1"/>
  <c r="B78" i="18" s="1"/>
  <c r="B79" i="18" s="1"/>
  <c r="B80" i="18" s="1"/>
  <c r="B82" i="18"/>
  <c r="B83" i="18" s="1"/>
  <c r="B84" i="18" s="1"/>
  <c r="B85" i="18" s="1"/>
  <c r="B86" i="18" s="1"/>
  <c r="B87" i="18" s="1"/>
  <c r="B88" i="18" s="1"/>
  <c r="B89" i="18" s="1"/>
  <c r="B90" i="18" s="1"/>
  <c r="B91" i="18" s="1"/>
  <c r="B92" i="18" s="1"/>
  <c r="B94" i="18"/>
  <c r="B95" i="18" s="1"/>
  <c r="B96" i="18" s="1"/>
  <c r="B97" i="18" s="1"/>
  <c r="B98" i="18" s="1"/>
  <c r="B99" i="18" s="1"/>
  <c r="B100" i="18" s="1"/>
  <c r="B101" i="18" s="1"/>
  <c r="B102" i="18" s="1"/>
  <c r="B103" i="18" s="1"/>
  <c r="B104" i="18" s="1"/>
  <c r="B11" i="18" l="1"/>
  <c r="B12" i="18" s="1"/>
  <c r="B13" i="18" s="1"/>
  <c r="B14" i="18" s="1"/>
  <c r="B15" i="18" s="1"/>
  <c r="B16" i="18" s="1"/>
  <c r="B17" i="18" s="1"/>
  <c r="B18" i="18" s="1"/>
  <c r="B19" i="18" s="1"/>
  <c r="B20" i="18" s="1"/>
  <c r="I16" i="18"/>
  <c r="I14" i="18"/>
  <c r="J11" i="18"/>
  <c r="E11" i="17" s="1"/>
  <c r="J9" i="18"/>
  <c r="C11" i="17" s="1"/>
  <c r="C13" i="17" s="1"/>
  <c r="J15" i="18"/>
  <c r="I11" i="17" s="1"/>
  <c r="I15" i="18"/>
  <c r="I12" i="17" s="1"/>
  <c r="J14" i="18"/>
  <c r="I11" i="18"/>
  <c r="E12" i="17" s="1"/>
  <c r="I10" i="18"/>
  <c r="D12" i="17" s="1"/>
  <c r="J13" i="18"/>
  <c r="G11" i="17" s="1"/>
  <c r="I13" i="18"/>
  <c r="J12" i="18"/>
  <c r="F11" i="17" s="1"/>
  <c r="I12" i="18"/>
  <c r="F12" i="17" s="1"/>
  <c r="J10" i="18"/>
  <c r="D11" i="17" s="1"/>
  <c r="I9" i="18"/>
  <c r="J12" i="17"/>
  <c r="H11" i="17"/>
  <c r="H12" i="17"/>
  <c r="G12" i="17"/>
  <c r="C12" i="17"/>
  <c r="J16" i="18" l="1"/>
  <c r="J11" i="17" s="1"/>
  <c r="J13" i="17" s="1"/>
  <c r="J14" i="17" s="1"/>
  <c r="C14" i="17"/>
  <c r="D13" i="17"/>
  <c r="D14" i="17" s="1"/>
  <c r="E13" i="17"/>
  <c r="E14" i="17" s="1"/>
  <c r="F13" i="17"/>
  <c r="F14" i="17" s="1"/>
  <c r="G13" i="17"/>
  <c r="G14" i="17" s="1"/>
  <c r="H13" i="17"/>
  <c r="H14" i="17" s="1"/>
  <c r="I13" i="17"/>
  <c r="I14" i="17" s="1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D20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D22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K16" i="17"/>
  <c r="J16" i="17" l="1"/>
  <c r="I16" i="17"/>
  <c r="H16" i="17"/>
  <c r="G16" i="17"/>
  <c r="F16" i="17"/>
  <c r="E16" i="17"/>
  <c r="D16" i="17"/>
  <c r="Z28" i="17"/>
  <c r="Z30" i="17" s="1"/>
  <c r="Y11" i="10" s="1"/>
  <c r="R28" i="17"/>
  <c r="R30" i="17" s="1"/>
  <c r="Q11" i="10" s="1"/>
  <c r="J28" i="17"/>
  <c r="D28" i="17"/>
  <c r="S28" i="17"/>
  <c r="S30" i="17" s="1"/>
  <c r="R11" i="10" s="1"/>
  <c r="K28" i="17"/>
  <c r="K30" i="17" s="1"/>
  <c r="J11" i="10" s="1"/>
  <c r="L28" i="17"/>
  <c r="L30" i="17" s="1"/>
  <c r="K11" i="10" s="1"/>
  <c r="X28" i="17"/>
  <c r="X30" i="17" s="1"/>
  <c r="W11" i="10" s="1"/>
  <c r="P28" i="17"/>
  <c r="P30" i="17" s="1"/>
  <c r="O11" i="10" s="1"/>
  <c r="H28" i="17"/>
  <c r="W28" i="17"/>
  <c r="W30" i="17" s="1"/>
  <c r="V11" i="10" s="1"/>
  <c r="O28" i="17"/>
  <c r="O30" i="17" s="1"/>
  <c r="N11" i="10" s="1"/>
  <c r="G28" i="17"/>
  <c r="V28" i="17"/>
  <c r="V30" i="17" s="1"/>
  <c r="U11" i="10" s="1"/>
  <c r="F28" i="17"/>
  <c r="U28" i="17"/>
  <c r="U30" i="17" s="1"/>
  <c r="T11" i="10" s="1"/>
  <c r="Y28" i="17"/>
  <c r="Y30" i="17" s="1"/>
  <c r="X11" i="10" s="1"/>
  <c r="M28" i="17"/>
  <c r="M30" i="17" s="1"/>
  <c r="L11" i="10" s="1"/>
  <c r="E28" i="17"/>
  <c r="Q28" i="17"/>
  <c r="Q30" i="17" s="1"/>
  <c r="P11" i="10" s="1"/>
  <c r="I28" i="17"/>
  <c r="T28" i="17"/>
  <c r="T30" i="17" s="1"/>
  <c r="S11" i="10" s="1"/>
  <c r="N28" i="17"/>
  <c r="N30" i="17" s="1"/>
  <c r="M11" i="10" s="1"/>
  <c r="F30" i="17" l="1"/>
  <c r="E11" i="10" s="1"/>
  <c r="H30" i="17"/>
  <c r="G11" i="10" s="1"/>
  <c r="J30" i="17"/>
  <c r="I11" i="10" s="1"/>
  <c r="I30" i="17"/>
  <c r="H11" i="10" s="1"/>
  <c r="G30" i="17"/>
  <c r="F11" i="10" s="1"/>
  <c r="E30" i="17"/>
  <c r="D11" i="10" s="1"/>
  <c r="D30" i="17"/>
  <c r="C11" i="10" s="1"/>
  <c r="AB44" i="8"/>
  <c r="AB43" i="8"/>
  <c r="AB40" i="8"/>
  <c r="AB39" i="8"/>
  <c r="AB38" i="8"/>
  <c r="AF26" i="4" l="1"/>
  <c r="AE36" i="4"/>
  <c r="AG38" i="8" l="1"/>
  <c r="AH38" i="8"/>
  <c r="AI38" i="8"/>
  <c r="AJ38" i="8"/>
  <c r="AG39" i="8"/>
  <c r="AH39" i="8"/>
  <c r="AI39" i="8"/>
  <c r="AJ39" i="8"/>
  <c r="AG40" i="8"/>
  <c r="AH40" i="8"/>
  <c r="AI40" i="8"/>
  <c r="AJ40" i="8"/>
  <c r="AG43" i="8"/>
  <c r="AH43" i="8"/>
  <c r="AI43" i="8"/>
  <c r="AJ43" i="8"/>
  <c r="AG44" i="8"/>
  <c r="AH44" i="8"/>
  <c r="AI44" i="8"/>
  <c r="AJ44" i="8"/>
  <c r="AF39" i="8"/>
  <c r="AF40" i="8"/>
  <c r="AF43" i="8"/>
  <c r="AF44" i="8"/>
  <c r="AG11" i="8"/>
  <c r="AH11" i="8"/>
  <c r="AI11" i="8"/>
  <c r="AJ11" i="8"/>
  <c r="AG12" i="8"/>
  <c r="AH12" i="8"/>
  <c r="AI12" i="8"/>
  <c r="AJ12" i="8"/>
  <c r="AI13" i="8"/>
  <c r="AJ13" i="8"/>
  <c r="AG16" i="8"/>
  <c r="AH16" i="8"/>
  <c r="AI16" i="8"/>
  <c r="AJ16" i="8"/>
  <c r="AG17" i="8"/>
  <c r="AH17" i="8"/>
  <c r="AI17" i="8"/>
  <c r="AJ17" i="8"/>
  <c r="AI101" i="1" l="1"/>
  <c r="AJ101" i="1"/>
  <c r="AK101" i="1"/>
  <c r="AL101" i="1"/>
  <c r="AI102" i="1"/>
  <c r="AJ102" i="1"/>
  <c r="AK102" i="1"/>
  <c r="AL102" i="1"/>
  <c r="AI103" i="1"/>
  <c r="AJ103" i="1"/>
  <c r="AK103" i="1"/>
  <c r="AL103" i="1"/>
  <c r="AH102" i="1"/>
  <c r="AH103" i="1"/>
  <c r="AG68" i="6" l="1"/>
  <c r="Z28" i="3" l="1"/>
  <c r="AA28" i="3"/>
  <c r="Y28" i="3"/>
  <c r="AB29" i="3"/>
  <c r="AB30" i="3"/>
  <c r="AB31" i="3"/>
  <c r="AB32" i="3"/>
  <c r="AB33" i="3"/>
  <c r="AB34" i="3"/>
  <c r="AB35" i="3"/>
  <c r="AF38" i="4"/>
  <c r="AD36" i="4"/>
  <c r="AE14" i="5"/>
  <c r="AB27" i="3" l="1"/>
  <c r="X28" i="3"/>
  <c r="X36" i="3" s="1"/>
  <c r="AD23" i="5" l="1"/>
  <c r="AC23" i="5"/>
  <c r="AA14" i="3"/>
  <c r="AA16" i="3"/>
  <c r="AA17" i="3"/>
  <c r="AA18" i="3"/>
  <c r="AA19" i="3"/>
  <c r="AA20" i="3"/>
  <c r="AA21" i="3"/>
  <c r="AA22" i="3"/>
  <c r="AA13" i="3"/>
  <c r="Y36" i="3"/>
  <c r="Z36" i="3"/>
  <c r="AF28" i="6"/>
  <c r="AF29" i="6"/>
  <c r="AF30" i="6"/>
  <c r="AF31" i="6"/>
  <c r="AF32" i="6"/>
  <c r="AF33" i="6"/>
  <c r="AF34" i="6"/>
  <c r="AF35" i="6"/>
  <c r="AF36" i="6"/>
  <c r="AF27" i="6"/>
  <c r="AJ68" i="6" l="1"/>
  <c r="AH101" i="1" l="1"/>
  <c r="AK159" i="1" l="1"/>
  <c r="AJ159" i="1"/>
  <c r="AI159" i="1"/>
  <c r="AH159" i="1"/>
  <c r="AE39" i="8" l="1"/>
  <c r="M27" i="10"/>
  <c r="AG31" i="5"/>
  <c r="AG30" i="5"/>
  <c r="AG32" i="5"/>
  <c r="AH31" i="4"/>
  <c r="AH49" i="4"/>
  <c r="AD31" i="4"/>
  <c r="AD49" i="4" s="1"/>
  <c r="AE31" i="4"/>
  <c r="AE49" i="4" s="1"/>
  <c r="AF31" i="4"/>
  <c r="AF49" i="4" s="1"/>
  <c r="AG31" i="4"/>
  <c r="AG49" i="4" s="1"/>
  <c r="M25" i="10"/>
  <c r="D24" i="6"/>
  <c r="E24" i="6" s="1"/>
  <c r="AH12" i="6"/>
  <c r="AF41" i="6"/>
  <c r="AG41" i="6" s="1"/>
  <c r="AH41" i="6" s="1"/>
  <c r="AI41" i="6" s="1"/>
  <c r="AJ41" i="6" s="1"/>
  <c r="AH14" i="6"/>
  <c r="AH15" i="6"/>
  <c r="AH16" i="6"/>
  <c r="AH17" i="6"/>
  <c r="AH18" i="6"/>
  <c r="AH19" i="6"/>
  <c r="AH20" i="6"/>
  <c r="AH11" i="6"/>
  <c r="AL139" i="1"/>
  <c r="AH13" i="1"/>
  <c r="AF11" i="8"/>
  <c r="AF38" i="8"/>
  <c r="AH14" i="1"/>
  <c r="AF12" i="8" s="1"/>
  <c r="AH15" i="1"/>
  <c r="AF13" i="8"/>
  <c r="AH18" i="1"/>
  <c r="AF16" i="8" s="1"/>
  <c r="AF69" i="8" s="1"/>
  <c r="AH107" i="1"/>
  <c r="AH19" i="1"/>
  <c r="AF17" i="8" s="1"/>
  <c r="AI13" i="1"/>
  <c r="AI14" i="1"/>
  <c r="AI15" i="1"/>
  <c r="AG13" i="8" s="1"/>
  <c r="AI18" i="1"/>
  <c r="AI107" i="1"/>
  <c r="AI19" i="1" s="1"/>
  <c r="AD26" i="4"/>
  <c r="AD29" i="4"/>
  <c r="AD37" i="4" s="1"/>
  <c r="AD32" i="4"/>
  <c r="AD42" i="4" s="1"/>
  <c r="AE26" i="4"/>
  <c r="AE29" i="4"/>
  <c r="AE37" i="4" s="1"/>
  <c r="AE38" i="4" s="1"/>
  <c r="AE32" i="4"/>
  <c r="AE42" i="4"/>
  <c r="AE43" i="4" s="1"/>
  <c r="AE44" i="4" s="1"/>
  <c r="AF32" i="4"/>
  <c r="AF42" i="4" s="1"/>
  <c r="AG32" i="4"/>
  <c r="AG42" i="4" s="1"/>
  <c r="AD27" i="5"/>
  <c r="AD31" i="5"/>
  <c r="AD32" i="5"/>
  <c r="AF11" i="6"/>
  <c r="AG11" i="6"/>
  <c r="AF12" i="6"/>
  <c r="AG12" i="6"/>
  <c r="AF14" i="6"/>
  <c r="AG14" i="6"/>
  <c r="AF15" i="6"/>
  <c r="AG15" i="6"/>
  <c r="AF16" i="6"/>
  <c r="AG16" i="6"/>
  <c r="AF17" i="6"/>
  <c r="AG17" i="6"/>
  <c r="AF18" i="6"/>
  <c r="AG18" i="6"/>
  <c r="AF19" i="6"/>
  <c r="AF20" i="6"/>
  <c r="AG20" i="6"/>
  <c r="AG88" i="6"/>
  <c r="AC31" i="5"/>
  <c r="AC27" i="5"/>
  <c r="AC30" i="5"/>
  <c r="AE27" i="5"/>
  <c r="AE30" i="5"/>
  <c r="AE31" i="5"/>
  <c r="AE32" i="5"/>
  <c r="AH88" i="6"/>
  <c r="AJ13" i="1"/>
  <c r="AJ14" i="1"/>
  <c r="AJ15" i="1"/>
  <c r="AH13" i="8" s="1"/>
  <c r="AJ18" i="1"/>
  <c r="AH69" i="8"/>
  <c r="AJ107" i="1"/>
  <c r="AJ139" i="1" s="1"/>
  <c r="AF27" i="5"/>
  <c r="AF30" i="5"/>
  <c r="AF31" i="5"/>
  <c r="AF32" i="5"/>
  <c r="AI11" i="6"/>
  <c r="AI12" i="6"/>
  <c r="AI14" i="6"/>
  <c r="AI15" i="6"/>
  <c r="AI16" i="6"/>
  <c r="AI17" i="6"/>
  <c r="AI18" i="6"/>
  <c r="AI19" i="6"/>
  <c r="AI20" i="6"/>
  <c r="AI88" i="6"/>
  <c r="AK13" i="1"/>
  <c r="AK14" i="1"/>
  <c r="AK15" i="1"/>
  <c r="AK18" i="1"/>
  <c r="AK107" i="1"/>
  <c r="AK139" i="1" s="1"/>
  <c r="C13" i="1"/>
  <c r="C11" i="8" s="1"/>
  <c r="C38" i="8"/>
  <c r="C14" i="1"/>
  <c r="C12" i="8"/>
  <c r="C58" i="1"/>
  <c r="C39" i="8" s="1"/>
  <c r="C41" i="8" s="1"/>
  <c r="C15" i="1"/>
  <c r="C13" i="8"/>
  <c r="C40" i="8"/>
  <c r="C127" i="8" s="1"/>
  <c r="C16" i="1"/>
  <c r="C14" i="8" s="1"/>
  <c r="C18" i="1"/>
  <c r="C16" i="8" s="1"/>
  <c r="C43" i="8"/>
  <c r="C129" i="8" s="1"/>
  <c r="C19" i="1"/>
  <c r="C17" i="8" s="1"/>
  <c r="C44" i="8"/>
  <c r="C28" i="1"/>
  <c r="C20" i="8"/>
  <c r="C47" i="8"/>
  <c r="C131" i="8" s="1"/>
  <c r="C34" i="1"/>
  <c r="C21" i="8"/>
  <c r="C48" i="8"/>
  <c r="C42" i="1"/>
  <c r="C26" i="8" s="1"/>
  <c r="C148" i="8" s="1"/>
  <c r="C53" i="8" s="1"/>
  <c r="C80" i="8"/>
  <c r="C44" i="1"/>
  <c r="C28" i="8"/>
  <c r="C119" i="8" s="1"/>
  <c r="C46" i="1"/>
  <c r="C29" i="8" s="1"/>
  <c r="C56" i="8"/>
  <c r="C47" i="1"/>
  <c r="C30" i="8" s="1"/>
  <c r="C57" i="8"/>
  <c r="C135" i="8" s="1"/>
  <c r="C48" i="1"/>
  <c r="C31" i="8" s="1"/>
  <c r="C58" i="8"/>
  <c r="C49" i="1"/>
  <c r="C32" i="8" s="1"/>
  <c r="C59" i="8"/>
  <c r="C137" i="8" s="1"/>
  <c r="C50" i="1"/>
  <c r="C33" i="8"/>
  <c r="C60" i="8"/>
  <c r="D38" i="8"/>
  <c r="D125" i="8" s="1"/>
  <c r="D58" i="1"/>
  <c r="D39" i="8" s="1"/>
  <c r="D40" i="8"/>
  <c r="D127" i="8" s="1"/>
  <c r="D43" i="8"/>
  <c r="D129" i="8" s="1"/>
  <c r="D44" i="8"/>
  <c r="D47" i="8"/>
  <c r="D48" i="8"/>
  <c r="D132" i="8" s="1"/>
  <c r="D42" i="1"/>
  <c r="D26" i="8"/>
  <c r="D44" i="1"/>
  <c r="D28" i="8" s="1"/>
  <c r="D56" i="8"/>
  <c r="D134" i="8" s="1"/>
  <c r="D57" i="8"/>
  <c r="D58" i="8"/>
  <c r="D136" i="8" s="1"/>
  <c r="D59" i="8"/>
  <c r="D137" i="8" s="1"/>
  <c r="D60" i="8"/>
  <c r="D138" i="8" s="1"/>
  <c r="D13" i="1"/>
  <c r="D14" i="1"/>
  <c r="D12" i="8" s="1"/>
  <c r="D15" i="1"/>
  <c r="D13" i="8" s="1"/>
  <c r="D16" i="1"/>
  <c r="D14" i="8"/>
  <c r="D18" i="1"/>
  <c r="D16" i="8" s="1"/>
  <c r="D19" i="1"/>
  <c r="D17" i="8" s="1"/>
  <c r="D28" i="1"/>
  <c r="D20" i="8" s="1"/>
  <c r="D34" i="1"/>
  <c r="D21" i="8" s="1"/>
  <c r="D46" i="1"/>
  <c r="D29" i="8" s="1"/>
  <c r="D82" i="8" s="1"/>
  <c r="D111" i="8" s="1"/>
  <c r="D47" i="1"/>
  <c r="D30" i="8" s="1"/>
  <c r="D48" i="1"/>
  <c r="D31" i="8" s="1"/>
  <c r="D49" i="1"/>
  <c r="D32" i="8"/>
  <c r="D50" i="1"/>
  <c r="D33" i="8" s="1"/>
  <c r="E38" i="8"/>
  <c r="E125" i="8" s="1"/>
  <c r="E58" i="1"/>
  <c r="E39" i="8"/>
  <c r="E40" i="8"/>
  <c r="E127" i="8" s="1"/>
  <c r="E43" i="8"/>
  <c r="E129" i="8" s="1"/>
  <c r="E44" i="8"/>
  <c r="E130" i="8" s="1"/>
  <c r="E47" i="8"/>
  <c r="E131" i="8" s="1"/>
  <c r="E48" i="8"/>
  <c r="E132" i="8" s="1"/>
  <c r="E42" i="1"/>
  <c r="E26" i="8" s="1"/>
  <c r="E44" i="1"/>
  <c r="E28" i="8" s="1"/>
  <c r="E119" i="8" s="1"/>
  <c r="E56" i="8"/>
  <c r="E134" i="8" s="1"/>
  <c r="E57" i="8"/>
  <c r="E58" i="8"/>
  <c r="E136" i="8" s="1"/>
  <c r="E59" i="8"/>
  <c r="E137" i="8" s="1"/>
  <c r="E60" i="8"/>
  <c r="E138" i="8" s="1"/>
  <c r="E13" i="1"/>
  <c r="E11" i="8" s="1"/>
  <c r="E14" i="1"/>
  <c r="E12" i="8" s="1"/>
  <c r="E15" i="1"/>
  <c r="E13" i="8"/>
  <c r="E16" i="1"/>
  <c r="E14" i="8" s="1"/>
  <c r="E18" i="1"/>
  <c r="E16" i="8"/>
  <c r="E19" i="1"/>
  <c r="E17" i="8" s="1"/>
  <c r="E28" i="1"/>
  <c r="E20" i="8"/>
  <c r="E34" i="1"/>
  <c r="E21" i="8" s="1"/>
  <c r="E46" i="1"/>
  <c r="E29" i="8" s="1"/>
  <c r="E82" i="8" s="1"/>
  <c r="E111" i="8" s="1"/>
  <c r="E47" i="1"/>
  <c r="E30" i="8"/>
  <c r="E48" i="1"/>
  <c r="E31" i="8" s="1"/>
  <c r="E49" i="1"/>
  <c r="E32" i="8" s="1"/>
  <c r="E50" i="1"/>
  <c r="E33" i="8" s="1"/>
  <c r="F38" i="8"/>
  <c r="F58" i="1"/>
  <c r="F39" i="8"/>
  <c r="F126" i="8" s="1"/>
  <c r="F40" i="8"/>
  <c r="F127" i="8" s="1"/>
  <c r="F43" i="8"/>
  <c r="F129" i="8" s="1"/>
  <c r="F44" i="8"/>
  <c r="F47" i="8"/>
  <c r="F131" i="8" s="1"/>
  <c r="F48" i="8"/>
  <c r="F132" i="8" s="1"/>
  <c r="F42" i="1"/>
  <c r="F26" i="8" s="1"/>
  <c r="F43" i="1"/>
  <c r="F27" i="8" s="1"/>
  <c r="F44" i="1"/>
  <c r="F28" i="8" s="1"/>
  <c r="F119" i="8" s="1"/>
  <c r="F121" i="8" s="1"/>
  <c r="F56" i="8"/>
  <c r="F57" i="8"/>
  <c r="F135" i="8" s="1"/>
  <c r="F58" i="8"/>
  <c r="F136" i="8" s="1"/>
  <c r="F59" i="8"/>
  <c r="F137" i="8" s="1"/>
  <c r="F60" i="8"/>
  <c r="F138" i="8" s="1"/>
  <c r="F13" i="1"/>
  <c r="F11" i="8"/>
  <c r="F14" i="1"/>
  <c r="F15" i="1"/>
  <c r="F13" i="8" s="1"/>
  <c r="F16" i="1"/>
  <c r="F14" i="8" s="1"/>
  <c r="F18" i="1"/>
  <c r="F16" i="8"/>
  <c r="F106" i="8" s="1"/>
  <c r="F19" i="1"/>
  <c r="F17" i="8" s="1"/>
  <c r="F28" i="1"/>
  <c r="F20" i="8"/>
  <c r="F34" i="1"/>
  <c r="F21" i="8"/>
  <c r="F46" i="1"/>
  <c r="F29" i="8" s="1"/>
  <c r="F47" i="1"/>
  <c r="F30" i="8" s="1"/>
  <c r="F48" i="1"/>
  <c r="F31" i="8" s="1"/>
  <c r="F49" i="1"/>
  <c r="F32" i="8"/>
  <c r="F50" i="1"/>
  <c r="F33" i="8" s="1"/>
  <c r="G38" i="8"/>
  <c r="G58" i="1"/>
  <c r="G39" i="8"/>
  <c r="G40" i="8"/>
  <c r="G127" i="8" s="1"/>
  <c r="G43" i="8"/>
  <c r="G129" i="8" s="1"/>
  <c r="G44" i="8"/>
  <c r="G130" i="8" s="1"/>
  <c r="G47" i="8"/>
  <c r="G131" i="8" s="1"/>
  <c r="G48" i="8"/>
  <c r="G132" i="8" s="1"/>
  <c r="G42" i="1"/>
  <c r="G26" i="8" s="1"/>
  <c r="G43" i="1"/>
  <c r="G27" i="8" s="1"/>
  <c r="G44" i="1"/>
  <c r="G28" i="8"/>
  <c r="G56" i="8"/>
  <c r="G134" i="8" s="1"/>
  <c r="G57" i="8"/>
  <c r="G135" i="8" s="1"/>
  <c r="G58" i="8"/>
  <c r="G136" i="8" s="1"/>
  <c r="G59" i="8"/>
  <c r="G137" i="8" s="1"/>
  <c r="G60" i="8"/>
  <c r="G13" i="1"/>
  <c r="G11" i="8" s="1"/>
  <c r="G14" i="1"/>
  <c r="G12" i="8"/>
  <c r="G15" i="1"/>
  <c r="G13" i="8"/>
  <c r="G16" i="1"/>
  <c r="G14" i="8" s="1"/>
  <c r="G18" i="1"/>
  <c r="G16" i="8" s="1"/>
  <c r="G19" i="1"/>
  <c r="G17" i="8" s="1"/>
  <c r="G28" i="1"/>
  <c r="G20" i="8"/>
  <c r="G34" i="1"/>
  <c r="G21" i="8" s="1"/>
  <c r="G46" i="1"/>
  <c r="G29" i="8" s="1"/>
  <c r="G47" i="1"/>
  <c r="G30" i="8" s="1"/>
  <c r="G48" i="1"/>
  <c r="G31" i="8" s="1"/>
  <c r="G49" i="1"/>
  <c r="G32" i="8"/>
  <c r="G50" i="1"/>
  <c r="G33" i="8"/>
  <c r="H38" i="8"/>
  <c r="H125" i="8" s="1"/>
  <c r="H58" i="1"/>
  <c r="H39" i="8" s="1"/>
  <c r="H126" i="8" s="1"/>
  <c r="H40" i="8"/>
  <c r="H43" i="8"/>
  <c r="H44" i="8"/>
  <c r="H130" i="8" s="1"/>
  <c r="H47" i="8"/>
  <c r="H131" i="8" s="1"/>
  <c r="H48" i="8"/>
  <c r="H42" i="1"/>
  <c r="H26" i="8" s="1"/>
  <c r="H43" i="1"/>
  <c r="H27" i="8"/>
  <c r="H44" i="1"/>
  <c r="H28" i="8" s="1"/>
  <c r="H119" i="8" s="1"/>
  <c r="H56" i="8"/>
  <c r="H134" i="8" s="1"/>
  <c r="H57" i="8"/>
  <c r="H135" i="8" s="1"/>
  <c r="H58" i="8"/>
  <c r="H136" i="8" s="1"/>
  <c r="H59" i="8"/>
  <c r="H137" i="8" s="1"/>
  <c r="H60" i="8"/>
  <c r="H138" i="8" s="1"/>
  <c r="J13" i="1"/>
  <c r="I11" i="8" s="1"/>
  <c r="I38" i="8"/>
  <c r="I125" i="8" s="1"/>
  <c r="J14" i="1"/>
  <c r="I12" i="8"/>
  <c r="I143" i="1"/>
  <c r="J58" i="1"/>
  <c r="I39" i="8"/>
  <c r="I41" i="8" s="1"/>
  <c r="I128" i="8" s="1"/>
  <c r="J15" i="1"/>
  <c r="I13" i="8"/>
  <c r="I40" i="8"/>
  <c r="J16" i="1"/>
  <c r="I14" i="8" s="1"/>
  <c r="J18" i="1"/>
  <c r="I16" i="8" s="1"/>
  <c r="I43" i="8"/>
  <c r="J19" i="1"/>
  <c r="I17" i="8"/>
  <c r="I44" i="8"/>
  <c r="I130" i="8" s="1"/>
  <c r="J28" i="1"/>
  <c r="I20" i="8" s="1"/>
  <c r="I47" i="8"/>
  <c r="I131" i="8" s="1"/>
  <c r="J34" i="1"/>
  <c r="I21" i="8" s="1"/>
  <c r="I48" i="8"/>
  <c r="I132" i="8" s="1"/>
  <c r="J42" i="1"/>
  <c r="I26" i="8" s="1"/>
  <c r="J43" i="1"/>
  <c r="I27" i="8" s="1"/>
  <c r="J44" i="1"/>
  <c r="I28" i="8"/>
  <c r="I119" i="8" s="1"/>
  <c r="I121" i="8" s="1"/>
  <c r="I133" i="8" s="1"/>
  <c r="I120" i="8"/>
  <c r="J38" i="8"/>
  <c r="L58" i="1"/>
  <c r="J39" i="8"/>
  <c r="J41" i="8" s="1"/>
  <c r="J128" i="8" s="1"/>
  <c r="J40" i="8"/>
  <c r="J127" i="8" s="1"/>
  <c r="J43" i="8"/>
  <c r="J129" i="8" s="1"/>
  <c r="J44" i="8"/>
  <c r="J47" i="8"/>
  <c r="J131" i="8" s="1"/>
  <c r="J48" i="8"/>
  <c r="J132" i="8" s="1"/>
  <c r="L42" i="1"/>
  <c r="J26" i="8" s="1"/>
  <c r="L43" i="1"/>
  <c r="J27" i="8" s="1"/>
  <c r="L44" i="1"/>
  <c r="J28" i="8" s="1"/>
  <c r="J119" i="8" s="1"/>
  <c r="M13" i="1"/>
  <c r="K11" i="8"/>
  <c r="K38" i="8"/>
  <c r="K125" i="8" s="1"/>
  <c r="M14" i="1"/>
  <c r="K12" i="8" s="1"/>
  <c r="M143" i="1"/>
  <c r="M58" i="1" s="1"/>
  <c r="K39" i="8"/>
  <c r="M15" i="1"/>
  <c r="K13" i="8" s="1"/>
  <c r="K66" i="8" s="1"/>
  <c r="K40" i="8"/>
  <c r="K127" i="8" s="1"/>
  <c r="M16" i="1"/>
  <c r="K14" i="8"/>
  <c r="M18" i="1"/>
  <c r="K16" i="8" s="1"/>
  <c r="K43" i="8"/>
  <c r="K129" i="8" s="1"/>
  <c r="M19" i="1"/>
  <c r="K17" i="8"/>
  <c r="K44" i="8"/>
  <c r="K130" i="8" s="1"/>
  <c r="M28" i="1"/>
  <c r="K20" i="8" s="1"/>
  <c r="K73" i="8" s="1"/>
  <c r="K47" i="8"/>
  <c r="M34" i="1"/>
  <c r="K21" i="8"/>
  <c r="K48" i="8"/>
  <c r="K132" i="8" s="1"/>
  <c r="M42" i="1"/>
  <c r="K26" i="8" s="1"/>
  <c r="M43" i="1"/>
  <c r="K27" i="8" s="1"/>
  <c r="L38" i="8"/>
  <c r="L125" i="8" s="1"/>
  <c r="N58" i="1"/>
  <c r="L39" i="8" s="1"/>
  <c r="L41" i="8" s="1"/>
  <c r="L128" i="8" s="1"/>
  <c r="L40" i="8"/>
  <c r="L127" i="8" s="1"/>
  <c r="L43" i="8"/>
  <c r="L129" i="8" s="1"/>
  <c r="L44" i="8"/>
  <c r="L130" i="8" s="1"/>
  <c r="L47" i="8"/>
  <c r="L131" i="8" s="1"/>
  <c r="L48" i="8"/>
  <c r="L132" i="8" s="1"/>
  <c r="N42" i="1"/>
  <c r="L26" i="8"/>
  <c r="N43" i="1"/>
  <c r="L27" i="8"/>
  <c r="N13" i="1"/>
  <c r="L11" i="8" s="1"/>
  <c r="N14" i="1"/>
  <c r="L12" i="8"/>
  <c r="N15" i="1"/>
  <c r="L13" i="8" s="1"/>
  <c r="N16" i="1"/>
  <c r="L14" i="8" s="1"/>
  <c r="N18" i="1"/>
  <c r="L16" i="8"/>
  <c r="N19" i="1"/>
  <c r="L17" i="8" s="1"/>
  <c r="N28" i="1"/>
  <c r="L20" i="8"/>
  <c r="N34" i="1"/>
  <c r="L21" i="8" s="1"/>
  <c r="M38" i="8"/>
  <c r="M125" i="8" s="1"/>
  <c r="O58" i="1"/>
  <c r="M39" i="8"/>
  <c r="M40" i="8"/>
  <c r="M127" i="8" s="1"/>
  <c r="M43" i="8"/>
  <c r="M44" i="8"/>
  <c r="M130" i="8" s="1"/>
  <c r="M47" i="8"/>
  <c r="M131" i="8" s="1"/>
  <c r="M48" i="8"/>
  <c r="M132" i="8" s="1"/>
  <c r="O42" i="1"/>
  <c r="M26" i="8"/>
  <c r="O43" i="1"/>
  <c r="M27" i="8"/>
  <c r="P13" i="1"/>
  <c r="N11" i="8"/>
  <c r="N38" i="8"/>
  <c r="N125" i="8" s="1"/>
  <c r="P14" i="1"/>
  <c r="N12" i="8" s="1"/>
  <c r="P143" i="1"/>
  <c r="P58" i="1"/>
  <c r="N39" i="8"/>
  <c r="N126" i="8" s="1"/>
  <c r="P15" i="1"/>
  <c r="N13" i="8" s="1"/>
  <c r="N40" i="8"/>
  <c r="N127" i="8" s="1"/>
  <c r="P16" i="1"/>
  <c r="N14" i="8" s="1"/>
  <c r="P18" i="1"/>
  <c r="N16" i="8"/>
  <c r="N43" i="8"/>
  <c r="N129" i="8" s="1"/>
  <c r="P19" i="1"/>
  <c r="N17" i="8" s="1"/>
  <c r="N44" i="8"/>
  <c r="N130" i="8" s="1"/>
  <c r="P28" i="1"/>
  <c r="N20" i="8"/>
  <c r="N47" i="8"/>
  <c r="N131" i="8" s="1"/>
  <c r="P34" i="1"/>
  <c r="N21" i="8"/>
  <c r="N48" i="8"/>
  <c r="N132" i="8" s="1"/>
  <c r="P42" i="1"/>
  <c r="N26" i="8" s="1"/>
  <c r="P43" i="1"/>
  <c r="N27" i="8"/>
  <c r="O38" i="8"/>
  <c r="Q143" i="1"/>
  <c r="Q58" i="1"/>
  <c r="O39" i="8" s="1"/>
  <c r="O41" i="8" s="1"/>
  <c r="O128" i="8" s="1"/>
  <c r="O40" i="8"/>
  <c r="O127" i="8" s="1"/>
  <c r="O43" i="8"/>
  <c r="O129" i="8" s="1"/>
  <c r="O44" i="8"/>
  <c r="O130" i="8" s="1"/>
  <c r="O47" i="8"/>
  <c r="O131" i="8" s="1"/>
  <c r="O48" i="8"/>
  <c r="O132" i="8" s="1"/>
  <c r="Q42" i="1"/>
  <c r="O26" i="8" s="1"/>
  <c r="Q43" i="1"/>
  <c r="O27" i="8"/>
  <c r="S13" i="1"/>
  <c r="Q11" i="8" s="1"/>
  <c r="Q38" i="8"/>
  <c r="Q125" i="8" s="1"/>
  <c r="S14" i="1"/>
  <c r="Q12" i="8"/>
  <c r="S143" i="1"/>
  <c r="S58" i="1" s="1"/>
  <c r="Q39" i="8" s="1"/>
  <c r="S15" i="1"/>
  <c r="Q13" i="8" s="1"/>
  <c r="Q40" i="8"/>
  <c r="S16" i="1"/>
  <c r="S18" i="1"/>
  <c r="Q16" i="8" s="1"/>
  <c r="Q43" i="8"/>
  <c r="S19" i="1"/>
  <c r="Q17" i="8" s="1"/>
  <c r="Q44" i="8"/>
  <c r="Q130" i="8" s="1"/>
  <c r="S22" i="1"/>
  <c r="Q18" i="8"/>
  <c r="Q45" i="8"/>
  <c r="S23" i="1"/>
  <c r="Q19" i="8"/>
  <c r="S67" i="1"/>
  <c r="Q46" i="8" s="1"/>
  <c r="S116" i="1"/>
  <c r="S28" i="1"/>
  <c r="Q20" i="8" s="1"/>
  <c r="S72" i="1"/>
  <c r="Q47" i="8" s="1"/>
  <c r="Q131" i="8" s="1"/>
  <c r="S34" i="1"/>
  <c r="Q21" i="8" s="1"/>
  <c r="Q48" i="8"/>
  <c r="Q132" i="8" s="1"/>
  <c r="S124" i="1"/>
  <c r="S36" i="1" s="1"/>
  <c r="Q23" i="8" s="1"/>
  <c r="S80" i="1"/>
  <c r="Q50" i="8" s="1"/>
  <c r="S40" i="1"/>
  <c r="Q24" i="8" s="1"/>
  <c r="Q51" i="8"/>
  <c r="Q52" i="8" s="1"/>
  <c r="S41" i="1"/>
  <c r="Q25" i="8" s="1"/>
  <c r="S42" i="1"/>
  <c r="Q26" i="8"/>
  <c r="S43" i="1"/>
  <c r="Q27" i="8" s="1"/>
  <c r="R38" i="8"/>
  <c r="R125" i="8" s="1"/>
  <c r="T58" i="1"/>
  <c r="R39" i="8"/>
  <c r="R41" i="8" s="1"/>
  <c r="R128" i="8" s="1"/>
  <c r="R40" i="8"/>
  <c r="R127" i="8" s="1"/>
  <c r="R43" i="8"/>
  <c r="R129" i="8" s="1"/>
  <c r="R44" i="8"/>
  <c r="R130" i="8" s="1"/>
  <c r="R45" i="8"/>
  <c r="T67" i="1"/>
  <c r="R46" i="8" s="1"/>
  <c r="T72" i="1"/>
  <c r="R47" i="8"/>
  <c r="R131" i="8" s="1"/>
  <c r="R48" i="8"/>
  <c r="R132" i="8" s="1"/>
  <c r="T80" i="1"/>
  <c r="R50" i="8" s="1"/>
  <c r="R51" i="8"/>
  <c r="R52" i="8" s="1"/>
  <c r="T42" i="1"/>
  <c r="R26" i="8"/>
  <c r="T43" i="1"/>
  <c r="R27" i="8" s="1"/>
  <c r="U13" i="1"/>
  <c r="S11" i="8" s="1"/>
  <c r="S38" i="8"/>
  <c r="S125" i="8" s="1"/>
  <c r="U14" i="1"/>
  <c r="S12" i="8"/>
  <c r="U143" i="1"/>
  <c r="U58" i="1" s="1"/>
  <c r="S39" i="8" s="1"/>
  <c r="S126" i="8" s="1"/>
  <c r="U15" i="1"/>
  <c r="S13" i="8"/>
  <c r="S40" i="8"/>
  <c r="S127" i="8" s="1"/>
  <c r="U16" i="1"/>
  <c r="S14" i="8"/>
  <c r="U18" i="1"/>
  <c r="S16" i="8" s="1"/>
  <c r="S43" i="8"/>
  <c r="S129" i="8" s="1"/>
  <c r="U107" i="1"/>
  <c r="U19" i="1"/>
  <c r="S17" i="8" s="1"/>
  <c r="S44" i="8"/>
  <c r="S130" i="8" s="1"/>
  <c r="U22" i="1"/>
  <c r="S18" i="8" s="1"/>
  <c r="S45" i="8"/>
  <c r="U23" i="1"/>
  <c r="S19" i="8" s="1"/>
  <c r="U67" i="1"/>
  <c r="S46" i="8" s="1"/>
  <c r="U116" i="1"/>
  <c r="U28" i="1" s="1"/>
  <c r="S20" i="8"/>
  <c r="U72" i="1"/>
  <c r="S47" i="8" s="1"/>
  <c r="S131" i="8" s="1"/>
  <c r="U34" i="1"/>
  <c r="S21" i="8"/>
  <c r="S48" i="8"/>
  <c r="U124" i="1"/>
  <c r="U36" i="1" s="1"/>
  <c r="S23" i="8" s="1"/>
  <c r="U80" i="1"/>
  <c r="S50" i="8" s="1"/>
  <c r="U40" i="1"/>
  <c r="S24" i="8" s="1"/>
  <c r="S51" i="8"/>
  <c r="S52" i="8" s="1"/>
  <c r="U41" i="1"/>
  <c r="S25" i="8" s="1"/>
  <c r="U42" i="1"/>
  <c r="S26" i="8"/>
  <c r="U43" i="1"/>
  <c r="S27" i="8"/>
  <c r="T38" i="8"/>
  <c r="V58" i="1"/>
  <c r="T39" i="8"/>
  <c r="T41" i="8" s="1"/>
  <c r="T40" i="8"/>
  <c r="T43" i="8"/>
  <c r="T44" i="8"/>
  <c r="T130" i="8" s="1"/>
  <c r="T45" i="8"/>
  <c r="T71" i="8" s="1"/>
  <c r="V67" i="1"/>
  <c r="T46" i="8" s="1"/>
  <c r="V72" i="1"/>
  <c r="T47" i="8"/>
  <c r="T48" i="8"/>
  <c r="T132" i="8" s="1"/>
  <c r="V80" i="1"/>
  <c r="T50" i="8" s="1"/>
  <c r="T51" i="8"/>
  <c r="T52" i="8" s="1"/>
  <c r="V42" i="1"/>
  <c r="T26" i="8"/>
  <c r="V43" i="1"/>
  <c r="T27" i="8"/>
  <c r="W13" i="1"/>
  <c r="U38" i="8"/>
  <c r="W14" i="1"/>
  <c r="U12" i="8"/>
  <c r="U39" i="8"/>
  <c r="W15" i="1"/>
  <c r="U13" i="8" s="1"/>
  <c r="U40" i="8"/>
  <c r="W18" i="1"/>
  <c r="U16" i="8" s="1"/>
  <c r="U43" i="8"/>
  <c r="W19" i="1"/>
  <c r="U17" i="8" s="1"/>
  <c r="U44" i="8"/>
  <c r="V38" i="8"/>
  <c r="X58" i="1"/>
  <c r="V39" i="8" s="1"/>
  <c r="V40" i="8"/>
  <c r="V43" i="8"/>
  <c r="X63" i="1"/>
  <c r="V44" i="8"/>
  <c r="X13" i="1"/>
  <c r="X51" i="1" s="1"/>
  <c r="V11" i="8"/>
  <c r="X14" i="1"/>
  <c r="V12" i="8"/>
  <c r="X15" i="1"/>
  <c r="V13" i="8" s="1"/>
  <c r="V66" i="8" s="1"/>
  <c r="X18" i="1"/>
  <c r="V16" i="8"/>
  <c r="X107" i="1"/>
  <c r="X139" i="1" s="1"/>
  <c r="X19" i="1"/>
  <c r="V17" i="8" s="1"/>
  <c r="W38" i="8"/>
  <c r="Y58" i="1"/>
  <c r="W39" i="8"/>
  <c r="W40" i="8"/>
  <c r="W43" i="8"/>
  <c r="Y63" i="1"/>
  <c r="W44" i="8" s="1"/>
  <c r="Y13" i="1"/>
  <c r="W11" i="8" s="1"/>
  <c r="Y14" i="1"/>
  <c r="W12" i="8" s="1"/>
  <c r="Y15" i="1"/>
  <c r="W13" i="8" s="1"/>
  <c r="Y18" i="1"/>
  <c r="W16" i="8" s="1"/>
  <c r="Y107" i="1"/>
  <c r="Y19" i="1"/>
  <c r="W17" i="8"/>
  <c r="Z13" i="1"/>
  <c r="X38" i="8"/>
  <c r="Z14" i="1"/>
  <c r="X12" i="8"/>
  <c r="Z58" i="1"/>
  <c r="X39" i="8"/>
  <c r="Z15" i="1"/>
  <c r="X13" i="8"/>
  <c r="X40" i="8"/>
  <c r="Z18" i="1"/>
  <c r="X16" i="8"/>
  <c r="X43" i="8"/>
  <c r="Z107" i="1"/>
  <c r="Z63" i="1"/>
  <c r="X44" i="8" s="1"/>
  <c r="Y38" i="8"/>
  <c r="AA58" i="1"/>
  <c r="Y39" i="8" s="1"/>
  <c r="Y40" i="8"/>
  <c r="Y43" i="8"/>
  <c r="AA63" i="1"/>
  <c r="Y44" i="8" s="1"/>
  <c r="AA13" i="1"/>
  <c r="Y11" i="8" s="1"/>
  <c r="AA14" i="1"/>
  <c r="Y12" i="8" s="1"/>
  <c r="AA15" i="1"/>
  <c r="Y13" i="8" s="1"/>
  <c r="AA18" i="1"/>
  <c r="Y16" i="8" s="1"/>
  <c r="AA107" i="1"/>
  <c r="AA139" i="1" s="1"/>
  <c r="Z38" i="8"/>
  <c r="Z39" i="8"/>
  <c r="Z40" i="8"/>
  <c r="Z43" i="8"/>
  <c r="AB63" i="1"/>
  <c r="Z44" i="8" s="1"/>
  <c r="AB13" i="1"/>
  <c r="Z11" i="8" s="1"/>
  <c r="AB14" i="1"/>
  <c r="Z12" i="8"/>
  <c r="AB15" i="1"/>
  <c r="Z13" i="8" s="1"/>
  <c r="AB18" i="1"/>
  <c r="Z16" i="8"/>
  <c r="AB107" i="1"/>
  <c r="AB19" i="1"/>
  <c r="Z17" i="8" s="1"/>
  <c r="AC13" i="1"/>
  <c r="AA11" i="8" s="1"/>
  <c r="AA38" i="8"/>
  <c r="AC14" i="1"/>
  <c r="AA12" i="8" s="1"/>
  <c r="AA39" i="8"/>
  <c r="AC15" i="1"/>
  <c r="AA13" i="8" s="1"/>
  <c r="AA40" i="8"/>
  <c r="AC18" i="1"/>
  <c r="AA16" i="8" s="1"/>
  <c r="AA43" i="8"/>
  <c r="AC107" i="1"/>
  <c r="AC19" i="1" s="1"/>
  <c r="AA17" i="8" s="1"/>
  <c r="AC63" i="1"/>
  <c r="AA44" i="8" s="1"/>
  <c r="AD63" i="1"/>
  <c r="AD13" i="1"/>
  <c r="AB11" i="8" s="1"/>
  <c r="AD14" i="1"/>
  <c r="AB12" i="8"/>
  <c r="AB65" i="8" s="1"/>
  <c r="AD15" i="1"/>
  <c r="AB13" i="8"/>
  <c r="AB66" i="8" s="1"/>
  <c r="AD18" i="1"/>
  <c r="AB16" i="8"/>
  <c r="AB69" i="8" s="1"/>
  <c r="AD107" i="1"/>
  <c r="AC38" i="8"/>
  <c r="AC39" i="8"/>
  <c r="AC40" i="8"/>
  <c r="AC43" i="8"/>
  <c r="AE63" i="1"/>
  <c r="AC44" i="8" s="1"/>
  <c r="AE13" i="1"/>
  <c r="AC11" i="8"/>
  <c r="AE14" i="1"/>
  <c r="AC12" i="8" s="1"/>
  <c r="AE15" i="1"/>
  <c r="AC13" i="8" s="1"/>
  <c r="AE18" i="1"/>
  <c r="AC16" i="8"/>
  <c r="AE107" i="1"/>
  <c r="AE19" i="1" s="1"/>
  <c r="AC17" i="8" s="1"/>
  <c r="AD38" i="8"/>
  <c r="AD39" i="8"/>
  <c r="AD40" i="8"/>
  <c r="AD43" i="8"/>
  <c r="AF63" i="1"/>
  <c r="AD44" i="8"/>
  <c r="AF13" i="1"/>
  <c r="AD11" i="8" s="1"/>
  <c r="AF14" i="1"/>
  <c r="AD12" i="8"/>
  <c r="AF15" i="1"/>
  <c r="AF18" i="1"/>
  <c r="AD16" i="8"/>
  <c r="AF107" i="1"/>
  <c r="AF19" i="1"/>
  <c r="AD17" i="8" s="1"/>
  <c r="AE38" i="8"/>
  <c r="AE40" i="8"/>
  <c r="AE43" i="8"/>
  <c r="AG63" i="1"/>
  <c r="AE44" i="8" s="1"/>
  <c r="AG13" i="1"/>
  <c r="AE11" i="8"/>
  <c r="AG14" i="1"/>
  <c r="AE12" i="8" s="1"/>
  <c r="AG15" i="1"/>
  <c r="AE13" i="8" s="1"/>
  <c r="AG18" i="1"/>
  <c r="AE16" i="8"/>
  <c r="AG107" i="1"/>
  <c r="AG139" i="1" s="1"/>
  <c r="AG19" i="1"/>
  <c r="AE17" i="8" s="1"/>
  <c r="AE70" i="8" s="1"/>
  <c r="AL13" i="1"/>
  <c r="AL51" i="1" s="1"/>
  <c r="AL14" i="1"/>
  <c r="AL15" i="1"/>
  <c r="AL18" i="1"/>
  <c r="AL19" i="1"/>
  <c r="AF68" i="6"/>
  <c r="AF88" i="6"/>
  <c r="AH32" i="4"/>
  <c r="AH42" i="4" s="1"/>
  <c r="AG27" i="5"/>
  <c r="AJ11" i="6"/>
  <c r="AJ12" i="6"/>
  <c r="AJ14" i="6"/>
  <c r="AJ15" i="6"/>
  <c r="AJ16" i="6"/>
  <c r="AJ17" i="6"/>
  <c r="AJ18" i="6"/>
  <c r="AJ19" i="6"/>
  <c r="AJ20" i="6"/>
  <c r="AJ88" i="6"/>
  <c r="AH20" i="1"/>
  <c r="AI20" i="1"/>
  <c r="AJ20" i="1"/>
  <c r="AH21" i="1"/>
  <c r="AI21" i="1"/>
  <c r="AJ21" i="1"/>
  <c r="AK20" i="1"/>
  <c r="AK21" i="1"/>
  <c r="E88" i="6"/>
  <c r="F88" i="6"/>
  <c r="G88" i="6"/>
  <c r="H88" i="6"/>
  <c r="I88" i="6"/>
  <c r="J88" i="6"/>
  <c r="K88" i="6"/>
  <c r="L88" i="6"/>
  <c r="M88" i="6"/>
  <c r="N88" i="6"/>
  <c r="O88" i="6"/>
  <c r="P88" i="6"/>
  <c r="Q88" i="6"/>
  <c r="R88" i="6"/>
  <c r="S88" i="6"/>
  <c r="T88" i="6"/>
  <c r="U88" i="6"/>
  <c r="V88" i="6"/>
  <c r="W88" i="6"/>
  <c r="X88" i="6"/>
  <c r="Y88" i="6"/>
  <c r="Z88" i="6"/>
  <c r="AA88" i="6"/>
  <c r="AB88" i="6"/>
  <c r="AC88" i="6"/>
  <c r="AD88" i="6"/>
  <c r="AE88" i="6"/>
  <c r="D88" i="6"/>
  <c r="Y21" i="3"/>
  <c r="AG14" i="2"/>
  <c r="AG24" i="2" s="1"/>
  <c r="AF14" i="2"/>
  <c r="AF24" i="2" s="1"/>
  <c r="X19" i="3"/>
  <c r="Y19" i="3"/>
  <c r="X14" i="3"/>
  <c r="Y14" i="3"/>
  <c r="X16" i="3"/>
  <c r="Y16" i="3"/>
  <c r="X17" i="3"/>
  <c r="Y17" i="3"/>
  <c r="X18" i="3"/>
  <c r="Y18" i="3"/>
  <c r="X20" i="3"/>
  <c r="Y20" i="3"/>
  <c r="X22" i="3"/>
  <c r="Y22" i="3"/>
  <c r="C17" i="6"/>
  <c r="C58" i="6" s="1"/>
  <c r="D17" i="6"/>
  <c r="D58" i="6" s="1"/>
  <c r="C12" i="6"/>
  <c r="C53" i="6" s="1"/>
  <c r="D12" i="6"/>
  <c r="C14" i="6"/>
  <c r="C55" i="6" s="1"/>
  <c r="D14" i="6"/>
  <c r="D55" i="6" s="1"/>
  <c r="C15" i="6"/>
  <c r="C56" i="6" s="1"/>
  <c r="D15" i="6"/>
  <c r="D56" i="6" s="1"/>
  <c r="C16" i="6"/>
  <c r="C57" i="6" s="1"/>
  <c r="D16" i="6"/>
  <c r="D57" i="6" s="1"/>
  <c r="C18" i="6"/>
  <c r="C59" i="6" s="1"/>
  <c r="D18" i="6"/>
  <c r="D59" i="6" s="1"/>
  <c r="C20" i="6"/>
  <c r="C61" i="6" s="1"/>
  <c r="D20" i="6"/>
  <c r="D61" i="6" s="1"/>
  <c r="C19" i="6"/>
  <c r="C60" i="6" s="1"/>
  <c r="D19" i="6"/>
  <c r="D60" i="6" s="1"/>
  <c r="C11" i="6"/>
  <c r="C52" i="6" s="1"/>
  <c r="D11" i="6"/>
  <c r="D52" i="6" s="1"/>
  <c r="E17" i="6"/>
  <c r="E12" i="6"/>
  <c r="E14" i="6"/>
  <c r="E15" i="6"/>
  <c r="E16" i="6"/>
  <c r="E18" i="6"/>
  <c r="E20" i="6"/>
  <c r="E19" i="6"/>
  <c r="E11" i="6"/>
  <c r="E27" i="4"/>
  <c r="E28" i="4"/>
  <c r="E29" i="4"/>
  <c r="E37" i="4" s="1"/>
  <c r="E32" i="4"/>
  <c r="E42" i="4" s="1"/>
  <c r="E31" i="4"/>
  <c r="E49" i="4" s="1"/>
  <c r="D27" i="5"/>
  <c r="D29" i="5"/>
  <c r="D30" i="5"/>
  <c r="D31" i="5"/>
  <c r="D32" i="5"/>
  <c r="D28" i="5"/>
  <c r="D31" i="4"/>
  <c r="D49" i="4" s="1"/>
  <c r="D27" i="4"/>
  <c r="D28" i="4"/>
  <c r="D32" i="4"/>
  <c r="D42" i="4" s="1"/>
  <c r="C27" i="5"/>
  <c r="C29" i="5"/>
  <c r="C30" i="5"/>
  <c r="C31" i="5"/>
  <c r="C32" i="5"/>
  <c r="F17" i="6"/>
  <c r="F12" i="6"/>
  <c r="F14" i="6"/>
  <c r="F15" i="6"/>
  <c r="F16" i="6"/>
  <c r="F18" i="6"/>
  <c r="F20" i="6"/>
  <c r="F19" i="6"/>
  <c r="F11" i="6"/>
  <c r="F27" i="4"/>
  <c r="F28" i="4"/>
  <c r="F29" i="4"/>
  <c r="F37" i="4" s="1"/>
  <c r="F32" i="4"/>
  <c r="F42" i="4" s="1"/>
  <c r="F31" i="4"/>
  <c r="F49" i="4" s="1"/>
  <c r="E27" i="5"/>
  <c r="E29" i="5"/>
  <c r="E30" i="5"/>
  <c r="E31" i="5"/>
  <c r="E32" i="5"/>
  <c r="G17" i="6"/>
  <c r="G12" i="6"/>
  <c r="G14" i="6"/>
  <c r="G15" i="6"/>
  <c r="G16" i="6"/>
  <c r="G18" i="6"/>
  <c r="G20" i="6"/>
  <c r="G19" i="6"/>
  <c r="G11" i="6"/>
  <c r="G26" i="4"/>
  <c r="G36" i="4" s="1"/>
  <c r="G29" i="4"/>
  <c r="G37" i="4" s="1"/>
  <c r="G32" i="4"/>
  <c r="G42" i="4" s="1"/>
  <c r="G31" i="4"/>
  <c r="G49" i="4"/>
  <c r="F27" i="5"/>
  <c r="F29" i="5"/>
  <c r="F30" i="5"/>
  <c r="F31" i="5"/>
  <c r="F32" i="5"/>
  <c r="H17" i="6"/>
  <c r="H12" i="6"/>
  <c r="H14" i="6"/>
  <c r="H15" i="6"/>
  <c r="H16" i="6"/>
  <c r="H18" i="6"/>
  <c r="H20" i="6"/>
  <c r="H19" i="6"/>
  <c r="H11" i="6"/>
  <c r="H26" i="4"/>
  <c r="H36" i="4"/>
  <c r="H29" i="4"/>
  <c r="H37" i="4" s="1"/>
  <c r="H38" i="4" s="1"/>
  <c r="H32" i="4"/>
  <c r="H42" i="4" s="1"/>
  <c r="H43" i="4" s="1"/>
  <c r="H44" i="4" s="1"/>
  <c r="H31" i="4"/>
  <c r="H49" i="4" s="1"/>
  <c r="G27" i="5"/>
  <c r="G29" i="5"/>
  <c r="G30" i="5"/>
  <c r="G31" i="5"/>
  <c r="G32" i="5"/>
  <c r="I17" i="6"/>
  <c r="I12" i="6"/>
  <c r="I14" i="6"/>
  <c r="I15" i="6"/>
  <c r="I16" i="6"/>
  <c r="I18" i="6"/>
  <c r="I20" i="6"/>
  <c r="I19" i="6"/>
  <c r="I11" i="6"/>
  <c r="I26" i="4"/>
  <c r="I36" i="4" s="1"/>
  <c r="I29" i="4"/>
  <c r="I37" i="4" s="1"/>
  <c r="I32" i="4"/>
  <c r="I42" i="4" s="1"/>
  <c r="I31" i="4"/>
  <c r="I49" i="4" s="1"/>
  <c r="H27" i="5"/>
  <c r="H29" i="5"/>
  <c r="H30" i="5"/>
  <c r="H31" i="5"/>
  <c r="H32" i="5"/>
  <c r="J17" i="6"/>
  <c r="J12" i="6"/>
  <c r="J14" i="6"/>
  <c r="J15" i="6"/>
  <c r="J16" i="6"/>
  <c r="J18" i="6"/>
  <c r="J20" i="6"/>
  <c r="J19" i="6"/>
  <c r="J135" i="6"/>
  <c r="J11" i="6"/>
  <c r="K17" i="6"/>
  <c r="K12" i="6"/>
  <c r="K14" i="6"/>
  <c r="K15" i="6"/>
  <c r="K16" i="6"/>
  <c r="K18" i="6"/>
  <c r="K20" i="6"/>
  <c r="K19" i="6"/>
  <c r="K11" i="6"/>
  <c r="K26" i="4"/>
  <c r="K36" i="4" s="1"/>
  <c r="K29" i="4"/>
  <c r="K37" i="4"/>
  <c r="K32" i="4"/>
  <c r="K42" i="4" s="1"/>
  <c r="K31" i="4"/>
  <c r="K49" i="4" s="1"/>
  <c r="J27" i="5"/>
  <c r="J29" i="5"/>
  <c r="J30" i="5"/>
  <c r="J31" i="5"/>
  <c r="J32" i="5"/>
  <c r="J26" i="4"/>
  <c r="J36" i="4" s="1"/>
  <c r="J32" i="4"/>
  <c r="J42" i="4"/>
  <c r="I27" i="5"/>
  <c r="I29" i="5"/>
  <c r="I30" i="5"/>
  <c r="I31" i="5"/>
  <c r="I32" i="5"/>
  <c r="M17" i="6"/>
  <c r="M12" i="6"/>
  <c r="M14" i="6"/>
  <c r="M15" i="6"/>
  <c r="M16" i="6"/>
  <c r="M18" i="6"/>
  <c r="M20" i="6"/>
  <c r="M19" i="6"/>
  <c r="M135" i="6"/>
  <c r="M11" i="6"/>
  <c r="N17" i="6"/>
  <c r="N12" i="6"/>
  <c r="N14" i="6"/>
  <c r="N15" i="6"/>
  <c r="N16" i="6"/>
  <c r="N18" i="6"/>
  <c r="N20" i="6"/>
  <c r="N19" i="6"/>
  <c r="N11" i="6"/>
  <c r="M26" i="4"/>
  <c r="M36" i="4" s="1"/>
  <c r="M29" i="4"/>
  <c r="M37" i="4"/>
  <c r="M32" i="4"/>
  <c r="M42" i="4" s="1"/>
  <c r="M31" i="4"/>
  <c r="M49" i="4" s="1"/>
  <c r="L27" i="5"/>
  <c r="L29" i="5"/>
  <c r="L30" i="5"/>
  <c r="L31" i="5"/>
  <c r="L32" i="5"/>
  <c r="L31" i="4"/>
  <c r="L49" i="4" s="1"/>
  <c r="L26" i="4"/>
  <c r="L36" i="4" s="1"/>
  <c r="L32" i="4"/>
  <c r="L42" i="4" s="1"/>
  <c r="K27" i="5"/>
  <c r="K29" i="5"/>
  <c r="K30" i="5"/>
  <c r="K31" i="5"/>
  <c r="K32" i="5"/>
  <c r="O135" i="6"/>
  <c r="P17" i="6"/>
  <c r="P12" i="6"/>
  <c r="P14" i="6"/>
  <c r="P15" i="6"/>
  <c r="P16" i="6"/>
  <c r="P18" i="6"/>
  <c r="P20" i="6"/>
  <c r="P19" i="6"/>
  <c r="P11" i="6"/>
  <c r="N26" i="4"/>
  <c r="N36" i="4" s="1"/>
  <c r="N29" i="4"/>
  <c r="N37" i="4" s="1"/>
  <c r="N32" i="4"/>
  <c r="N42" i="4"/>
  <c r="N31" i="4"/>
  <c r="N49" i="4"/>
  <c r="M27" i="5"/>
  <c r="M29" i="5"/>
  <c r="M30" i="5"/>
  <c r="M31" i="5"/>
  <c r="M32" i="5"/>
  <c r="Q17" i="6"/>
  <c r="Q12" i="6"/>
  <c r="Q14" i="6"/>
  <c r="Q15" i="6"/>
  <c r="Q16" i="6"/>
  <c r="Q18" i="6"/>
  <c r="Q20" i="6"/>
  <c r="Q19" i="6"/>
  <c r="Q11" i="6"/>
  <c r="P26" i="4"/>
  <c r="P36" i="4"/>
  <c r="P29" i="4"/>
  <c r="P37" i="4" s="1"/>
  <c r="P32" i="4"/>
  <c r="P42" i="4" s="1"/>
  <c r="P31" i="4"/>
  <c r="P49" i="4"/>
  <c r="O27" i="5"/>
  <c r="O29" i="5"/>
  <c r="O30" i="5"/>
  <c r="O31" i="5"/>
  <c r="O32" i="5"/>
  <c r="O31" i="4"/>
  <c r="O49" i="4" s="1"/>
  <c r="O26" i="4"/>
  <c r="O36" i="4"/>
  <c r="O32" i="4"/>
  <c r="O42" i="4"/>
  <c r="N27" i="5"/>
  <c r="N29" i="5"/>
  <c r="N30" i="5"/>
  <c r="N31" i="5"/>
  <c r="N32" i="5"/>
  <c r="R17" i="6"/>
  <c r="R12" i="6"/>
  <c r="R14" i="6"/>
  <c r="R15" i="6"/>
  <c r="R16" i="6"/>
  <c r="R18" i="6"/>
  <c r="R20" i="6"/>
  <c r="R19" i="6"/>
  <c r="R135" i="6"/>
  <c r="R11" i="6"/>
  <c r="S17" i="6"/>
  <c r="S12" i="6"/>
  <c r="S14" i="6"/>
  <c r="S15" i="6"/>
  <c r="S16" i="6"/>
  <c r="S18" i="6"/>
  <c r="S20" i="6"/>
  <c r="S19" i="6"/>
  <c r="S11" i="6"/>
  <c r="R37" i="7"/>
  <c r="R38" i="7"/>
  <c r="Q31" i="4"/>
  <c r="Q49" i="4" s="1"/>
  <c r="Q26" i="4"/>
  <c r="Q36" i="4" s="1"/>
  <c r="Q32" i="4"/>
  <c r="Q42" i="4" s="1"/>
  <c r="P27" i="5"/>
  <c r="P29" i="5"/>
  <c r="P30" i="5"/>
  <c r="P31" i="5"/>
  <c r="P32" i="5"/>
  <c r="T17" i="6"/>
  <c r="T12" i="6"/>
  <c r="T14" i="6"/>
  <c r="T15" i="6"/>
  <c r="T16" i="6"/>
  <c r="T18" i="6"/>
  <c r="T20" i="6"/>
  <c r="T19" i="6"/>
  <c r="T135" i="6"/>
  <c r="T11" i="6"/>
  <c r="U17" i="6"/>
  <c r="U12" i="6"/>
  <c r="U14" i="6"/>
  <c r="U15" i="6"/>
  <c r="U16" i="6"/>
  <c r="U18" i="6"/>
  <c r="U20" i="6"/>
  <c r="U19" i="6"/>
  <c r="U11" i="6"/>
  <c r="T26" i="4"/>
  <c r="T36" i="4" s="1"/>
  <c r="T29" i="4"/>
  <c r="T37" i="4" s="1"/>
  <c r="T32" i="4"/>
  <c r="T42" i="4" s="1"/>
  <c r="T31" i="4"/>
  <c r="T49" i="4" s="1"/>
  <c r="S27" i="5"/>
  <c r="S29" i="5"/>
  <c r="S30" i="5"/>
  <c r="S31" i="5"/>
  <c r="S32" i="5"/>
  <c r="S31" i="4"/>
  <c r="S49" i="4" s="1"/>
  <c r="S26" i="4"/>
  <c r="S36" i="4" s="1"/>
  <c r="S32" i="4"/>
  <c r="S42" i="4" s="1"/>
  <c r="R27" i="5"/>
  <c r="R29" i="5"/>
  <c r="R30" i="5"/>
  <c r="R31" i="5"/>
  <c r="R32" i="5"/>
  <c r="V17" i="6"/>
  <c r="V12" i="6"/>
  <c r="V14" i="6"/>
  <c r="V15" i="6"/>
  <c r="V16" i="6"/>
  <c r="V18" i="6"/>
  <c r="V20" i="6"/>
  <c r="V19" i="6"/>
  <c r="V11" i="6"/>
  <c r="X17" i="6"/>
  <c r="W17" i="6" s="1"/>
  <c r="X12" i="6"/>
  <c r="X14" i="6"/>
  <c r="X15" i="6"/>
  <c r="W15" i="6" s="1"/>
  <c r="X16" i="6"/>
  <c r="W16" i="6" s="1"/>
  <c r="X18" i="6"/>
  <c r="W18" i="6" s="1"/>
  <c r="X20" i="6"/>
  <c r="X19" i="6"/>
  <c r="W19" i="6" s="1"/>
  <c r="W134" i="6"/>
  <c r="W135" i="6"/>
  <c r="X11" i="6"/>
  <c r="W11" i="6" s="1"/>
  <c r="V26" i="4"/>
  <c r="V36" i="4" s="1"/>
  <c r="V29" i="4"/>
  <c r="V37" i="4"/>
  <c r="V32" i="4"/>
  <c r="V42" i="4" s="1"/>
  <c r="V31" i="4"/>
  <c r="V49" i="4" s="1"/>
  <c r="U27" i="5"/>
  <c r="U29" i="5"/>
  <c r="U30" i="5"/>
  <c r="U31" i="5"/>
  <c r="U32" i="5"/>
  <c r="U31" i="4"/>
  <c r="U49" i="4" s="1"/>
  <c r="U26" i="4"/>
  <c r="U36" i="4"/>
  <c r="U43" i="4" s="1"/>
  <c r="U44" i="4" s="1"/>
  <c r="U32" i="4"/>
  <c r="U42" i="4" s="1"/>
  <c r="T27" i="5"/>
  <c r="T29" i="5"/>
  <c r="T30" i="5"/>
  <c r="T31" i="5"/>
  <c r="T32" i="5"/>
  <c r="Y17" i="6"/>
  <c r="Y12" i="6"/>
  <c r="Y14" i="6"/>
  <c r="Y15" i="6"/>
  <c r="Y16" i="6"/>
  <c r="Y18" i="6"/>
  <c r="Y20" i="6"/>
  <c r="Y19" i="6"/>
  <c r="Y11" i="6"/>
  <c r="W26" i="4"/>
  <c r="W36" i="4" s="1"/>
  <c r="W29" i="4"/>
  <c r="W37" i="4" s="1"/>
  <c r="W32" i="4"/>
  <c r="W42" i="4" s="1"/>
  <c r="W31" i="4"/>
  <c r="W49" i="4" s="1"/>
  <c r="V27" i="5"/>
  <c r="V29" i="5"/>
  <c r="V30" i="5"/>
  <c r="V31" i="5"/>
  <c r="V32" i="5"/>
  <c r="Z17" i="6"/>
  <c r="Z12" i="6"/>
  <c r="Z14" i="6"/>
  <c r="Z15" i="6"/>
  <c r="Z16" i="6"/>
  <c r="Z18" i="6"/>
  <c r="Z20" i="6"/>
  <c r="Z19" i="6"/>
  <c r="Z11" i="6"/>
  <c r="X26" i="4"/>
  <c r="X36" i="4" s="1"/>
  <c r="X29" i="4"/>
  <c r="X37" i="4" s="1"/>
  <c r="X32" i="4"/>
  <c r="X42" i="4"/>
  <c r="X31" i="4"/>
  <c r="X49" i="4" s="1"/>
  <c r="W27" i="5"/>
  <c r="W29" i="5"/>
  <c r="W30" i="5"/>
  <c r="W31" i="5"/>
  <c r="W32" i="5"/>
  <c r="AA17" i="6"/>
  <c r="AA12" i="6"/>
  <c r="AA14" i="6"/>
  <c r="AA15" i="6"/>
  <c r="AA16" i="6"/>
  <c r="AA18" i="6"/>
  <c r="AA20" i="6"/>
  <c r="AA19" i="6"/>
  <c r="AA11" i="6"/>
  <c r="Y26" i="4"/>
  <c r="Y36" i="4" s="1"/>
  <c r="Y29" i="4"/>
  <c r="Y37" i="4" s="1"/>
  <c r="Y32" i="4"/>
  <c r="Y42" i="4"/>
  <c r="Y31" i="4"/>
  <c r="Y49" i="4" s="1"/>
  <c r="X27" i="5"/>
  <c r="X29" i="5"/>
  <c r="X30" i="5"/>
  <c r="X31" i="5"/>
  <c r="X32" i="5"/>
  <c r="AB17" i="6"/>
  <c r="AB12" i="6"/>
  <c r="AB14" i="6"/>
  <c r="AB15" i="6"/>
  <c r="AB16" i="6"/>
  <c r="AB18" i="6"/>
  <c r="AB20" i="6"/>
  <c r="AB19" i="6"/>
  <c r="AB11" i="6"/>
  <c r="Z26" i="4"/>
  <c r="Z36" i="4" s="1"/>
  <c r="Z29" i="4"/>
  <c r="Z37" i="4" s="1"/>
  <c r="Z32" i="4"/>
  <c r="Z42" i="4" s="1"/>
  <c r="Z31" i="4"/>
  <c r="Z49" i="4"/>
  <c r="Y27" i="5"/>
  <c r="Y29" i="5"/>
  <c r="Y30" i="5"/>
  <c r="Y31" i="5"/>
  <c r="Y32" i="5"/>
  <c r="AC17" i="6"/>
  <c r="AC12" i="6"/>
  <c r="AC14" i="6"/>
  <c r="AC15" i="6"/>
  <c r="AC16" i="6"/>
  <c r="AC18" i="6"/>
  <c r="AC20" i="6"/>
  <c r="AC19" i="6"/>
  <c r="AC11" i="6"/>
  <c r="AA26" i="4"/>
  <c r="AA36" i="4"/>
  <c r="AA29" i="4"/>
  <c r="AA37" i="4" s="1"/>
  <c r="AA32" i="4"/>
  <c r="AA42" i="4" s="1"/>
  <c r="AA31" i="4"/>
  <c r="AA49" i="4"/>
  <c r="Z27" i="5"/>
  <c r="Z29" i="5"/>
  <c r="Z30" i="5"/>
  <c r="Z31" i="5"/>
  <c r="Z32" i="5"/>
  <c r="AD17" i="6"/>
  <c r="AD12" i="6"/>
  <c r="AD14" i="6"/>
  <c r="AD15" i="6"/>
  <c r="AD16" i="6"/>
  <c r="AD18" i="6"/>
  <c r="AD20" i="6"/>
  <c r="AD19" i="6"/>
  <c r="AD11" i="6"/>
  <c r="AB26" i="4"/>
  <c r="AB36" i="4"/>
  <c r="AB29" i="4"/>
  <c r="AB37" i="4" s="1"/>
  <c r="AB32" i="4"/>
  <c r="AB42" i="4"/>
  <c r="AB31" i="4"/>
  <c r="AB49" i="4" s="1"/>
  <c r="AA27" i="5"/>
  <c r="AA29" i="5"/>
  <c r="AA30" i="5"/>
  <c r="AA31" i="5"/>
  <c r="AA32" i="5"/>
  <c r="AE17" i="6"/>
  <c r="AE12" i="6"/>
  <c r="AE14" i="6"/>
  <c r="AE15" i="6"/>
  <c r="AE16" i="6"/>
  <c r="AE18" i="6"/>
  <c r="AE20" i="6"/>
  <c r="AE19" i="6"/>
  <c r="AE11" i="6"/>
  <c r="AC26" i="4"/>
  <c r="AC36" i="4" s="1"/>
  <c r="AC29" i="4"/>
  <c r="AC37" i="4" s="1"/>
  <c r="AC32" i="4"/>
  <c r="AC42" i="4" s="1"/>
  <c r="AC31" i="4"/>
  <c r="AC49" i="4" s="1"/>
  <c r="AB27" i="5"/>
  <c r="AB29" i="5"/>
  <c r="AB30" i="5"/>
  <c r="AB31" i="5"/>
  <c r="AB32" i="5"/>
  <c r="D29" i="4"/>
  <c r="D37" i="4" s="1"/>
  <c r="J29" i="4"/>
  <c r="J37" i="4" s="1"/>
  <c r="L29" i="4"/>
  <c r="L37" i="4" s="1"/>
  <c r="O29" i="4"/>
  <c r="O37" i="4"/>
  <c r="Q29" i="4"/>
  <c r="Q37" i="4" s="1"/>
  <c r="S29" i="4"/>
  <c r="S37" i="4" s="1"/>
  <c r="U29" i="4"/>
  <c r="U37" i="4" s="1"/>
  <c r="AF158" i="6"/>
  <c r="AG158" i="6"/>
  <c r="AH158" i="6"/>
  <c r="AI158" i="6"/>
  <c r="AJ158" i="6"/>
  <c r="AI14" i="2"/>
  <c r="Z18" i="3"/>
  <c r="X21" i="3"/>
  <c r="X13" i="3"/>
  <c r="Y13" i="3"/>
  <c r="C14" i="3"/>
  <c r="D14" i="3"/>
  <c r="E14" i="3"/>
  <c r="F14" i="3"/>
  <c r="G14" i="3"/>
  <c r="H14" i="3"/>
  <c r="I14" i="3"/>
  <c r="J14" i="3"/>
  <c r="K14" i="3"/>
  <c r="L14" i="3"/>
  <c r="M14" i="3"/>
  <c r="N14" i="3"/>
  <c r="P14" i="3"/>
  <c r="Q14" i="3"/>
  <c r="R14" i="3"/>
  <c r="S14" i="3"/>
  <c r="T14" i="3"/>
  <c r="U14" i="3"/>
  <c r="V14" i="3"/>
  <c r="W14" i="3"/>
  <c r="C16" i="3"/>
  <c r="D16" i="3"/>
  <c r="E16" i="3"/>
  <c r="F16" i="3"/>
  <c r="G16" i="3"/>
  <c r="H16" i="3"/>
  <c r="I16" i="3"/>
  <c r="J16" i="3"/>
  <c r="K16" i="3"/>
  <c r="L16" i="3"/>
  <c r="M16" i="3"/>
  <c r="N16" i="3"/>
  <c r="P16" i="3"/>
  <c r="Q16" i="3"/>
  <c r="R16" i="3"/>
  <c r="S16" i="3"/>
  <c r="T16" i="3"/>
  <c r="U16" i="3"/>
  <c r="V16" i="3"/>
  <c r="W16" i="3"/>
  <c r="C17" i="3"/>
  <c r="D17" i="3"/>
  <c r="E17" i="3"/>
  <c r="F17" i="3"/>
  <c r="G17" i="3"/>
  <c r="H17" i="3"/>
  <c r="I17" i="3"/>
  <c r="J17" i="3"/>
  <c r="K17" i="3"/>
  <c r="L17" i="3"/>
  <c r="M17" i="3"/>
  <c r="N17" i="3"/>
  <c r="P17" i="3"/>
  <c r="Q17" i="3"/>
  <c r="R17" i="3"/>
  <c r="S17" i="3"/>
  <c r="T17" i="3"/>
  <c r="U17" i="3"/>
  <c r="V17" i="3"/>
  <c r="W17" i="3"/>
  <c r="C18" i="3"/>
  <c r="D18" i="3"/>
  <c r="E18" i="3"/>
  <c r="F18" i="3"/>
  <c r="G18" i="3"/>
  <c r="H18" i="3"/>
  <c r="I18" i="3"/>
  <c r="J18" i="3"/>
  <c r="K18" i="3"/>
  <c r="L18" i="3"/>
  <c r="M18" i="3"/>
  <c r="N18" i="3"/>
  <c r="P18" i="3"/>
  <c r="Q18" i="3"/>
  <c r="R18" i="3"/>
  <c r="S18" i="3"/>
  <c r="T18" i="3"/>
  <c r="U18" i="3"/>
  <c r="V18" i="3"/>
  <c r="W18" i="3"/>
  <c r="C19" i="3"/>
  <c r="D19" i="3"/>
  <c r="E19" i="3"/>
  <c r="F19" i="3"/>
  <c r="G19" i="3"/>
  <c r="H19" i="3"/>
  <c r="I19" i="3"/>
  <c r="J19" i="3"/>
  <c r="K19" i="3"/>
  <c r="L19" i="3"/>
  <c r="M19" i="3"/>
  <c r="N19" i="3"/>
  <c r="P19" i="3"/>
  <c r="Q19" i="3"/>
  <c r="R19" i="3"/>
  <c r="S19" i="3"/>
  <c r="T19" i="3"/>
  <c r="U19" i="3"/>
  <c r="V19" i="3"/>
  <c r="W19" i="3"/>
  <c r="C20" i="3"/>
  <c r="D20" i="3"/>
  <c r="E20" i="3"/>
  <c r="F20" i="3"/>
  <c r="G20" i="3"/>
  <c r="H20" i="3"/>
  <c r="I20" i="3"/>
  <c r="J20" i="3"/>
  <c r="K20" i="3"/>
  <c r="L20" i="3"/>
  <c r="M20" i="3"/>
  <c r="N20" i="3"/>
  <c r="P20" i="3"/>
  <c r="Q20" i="3"/>
  <c r="R20" i="3"/>
  <c r="S20" i="3"/>
  <c r="T20" i="3"/>
  <c r="U20" i="3"/>
  <c r="V20" i="3"/>
  <c r="W20" i="3"/>
  <c r="C22" i="3"/>
  <c r="D22" i="3"/>
  <c r="E22" i="3"/>
  <c r="F22" i="3"/>
  <c r="G22" i="3"/>
  <c r="H22" i="3"/>
  <c r="I22" i="3"/>
  <c r="J22" i="3"/>
  <c r="K22" i="3"/>
  <c r="L22" i="3"/>
  <c r="M22" i="3"/>
  <c r="N22" i="3"/>
  <c r="P22" i="3"/>
  <c r="Q22" i="3"/>
  <c r="R22" i="3"/>
  <c r="S22" i="3"/>
  <c r="T22" i="3"/>
  <c r="U22" i="3"/>
  <c r="V22" i="3"/>
  <c r="W22" i="3"/>
  <c r="AH139" i="1"/>
  <c r="P15" i="3"/>
  <c r="Q15" i="3"/>
  <c r="R15" i="3"/>
  <c r="S15" i="3"/>
  <c r="T15" i="3"/>
  <c r="U15" i="3"/>
  <c r="V15" i="3"/>
  <c r="W15" i="3"/>
  <c r="D28" i="3"/>
  <c r="D36" i="3" s="1"/>
  <c r="E28" i="3"/>
  <c r="E36" i="3" s="1"/>
  <c r="F28" i="3"/>
  <c r="F36" i="3" s="1"/>
  <c r="G28" i="3"/>
  <c r="G36" i="3" s="1"/>
  <c r="H28" i="3"/>
  <c r="H36" i="3" s="1"/>
  <c r="I28" i="3"/>
  <c r="I36" i="3" s="1"/>
  <c r="J28" i="3"/>
  <c r="J36" i="3" s="1"/>
  <c r="K28" i="3"/>
  <c r="K36" i="3" s="1"/>
  <c r="L28" i="3"/>
  <c r="L36" i="3" s="1"/>
  <c r="P28" i="3"/>
  <c r="P36" i="3" s="1"/>
  <c r="Q28" i="3"/>
  <c r="Q36" i="3" s="1"/>
  <c r="R28" i="3"/>
  <c r="R36" i="3" s="1"/>
  <c r="S28" i="3"/>
  <c r="S36" i="3" s="1"/>
  <c r="T28" i="3"/>
  <c r="T36" i="3" s="1"/>
  <c r="U28" i="3"/>
  <c r="U36" i="3" s="1"/>
  <c r="V28" i="3"/>
  <c r="V36" i="3" s="1"/>
  <c r="W28" i="3"/>
  <c r="W36" i="3" s="1"/>
  <c r="C13" i="3"/>
  <c r="D13" i="3"/>
  <c r="E13" i="3"/>
  <c r="F13" i="3"/>
  <c r="G13" i="3"/>
  <c r="H13" i="3"/>
  <c r="I13" i="3"/>
  <c r="J13" i="3"/>
  <c r="K13" i="3"/>
  <c r="L13" i="3"/>
  <c r="M13" i="3"/>
  <c r="N13" i="3"/>
  <c r="P13" i="3"/>
  <c r="Q13" i="3"/>
  <c r="R13" i="3"/>
  <c r="S13" i="3"/>
  <c r="T13" i="3"/>
  <c r="U13" i="3"/>
  <c r="V13" i="3"/>
  <c r="W13" i="3"/>
  <c r="AA36" i="3"/>
  <c r="C21" i="3"/>
  <c r="D21" i="3"/>
  <c r="E21" i="3"/>
  <c r="F21" i="3"/>
  <c r="G21" i="3"/>
  <c r="H21" i="3"/>
  <c r="I21" i="3"/>
  <c r="J21" i="3"/>
  <c r="K21" i="3"/>
  <c r="L21" i="3"/>
  <c r="M21" i="3"/>
  <c r="N21" i="3"/>
  <c r="P21" i="3"/>
  <c r="Q21" i="3"/>
  <c r="R21" i="3"/>
  <c r="S21" i="3"/>
  <c r="T21" i="3"/>
  <c r="U21" i="3"/>
  <c r="V21" i="3"/>
  <c r="W21" i="3"/>
  <c r="AJ24" i="2"/>
  <c r="Z22" i="3"/>
  <c r="Z20" i="3"/>
  <c r="Z19" i="3"/>
  <c r="Z17" i="3"/>
  <c r="Z16" i="3"/>
  <c r="Z14" i="3"/>
  <c r="Z13" i="3"/>
  <c r="Z21" i="3"/>
  <c r="AH14" i="2"/>
  <c r="AH24" i="2" s="1"/>
  <c r="O17" i="10"/>
  <c r="D17" i="10"/>
  <c r="E17" i="10"/>
  <c r="F17" i="10" s="1"/>
  <c r="G17" i="10" s="1"/>
  <c r="H17" i="10" s="1"/>
  <c r="I17" i="10" s="1"/>
  <c r="J17" i="10" s="1"/>
  <c r="K17" i="10" s="1"/>
  <c r="L17" i="10" s="1"/>
  <c r="M17" i="10" s="1"/>
  <c r="O9" i="10"/>
  <c r="D9" i="10"/>
  <c r="E9" i="10"/>
  <c r="F9" i="10"/>
  <c r="G9" i="10"/>
  <c r="H9" i="10" s="1"/>
  <c r="I9" i="10" s="1"/>
  <c r="J9" i="10" s="1"/>
  <c r="K9" i="10" s="1"/>
  <c r="L9" i="10" s="1"/>
  <c r="M9" i="10" s="1"/>
  <c r="V14" i="2"/>
  <c r="U14" i="2"/>
  <c r="U24" i="2" s="1"/>
  <c r="Q15" i="1"/>
  <c r="O13" i="8" s="1"/>
  <c r="C149" i="8"/>
  <c r="W139" i="1"/>
  <c r="AG21" i="1"/>
  <c r="AG20" i="1"/>
  <c r="AF21" i="1"/>
  <c r="AF20" i="1"/>
  <c r="AE21" i="1"/>
  <c r="AE20" i="1"/>
  <c r="AD21" i="1"/>
  <c r="AD20" i="1"/>
  <c r="AC21" i="1"/>
  <c r="AC20" i="1"/>
  <c r="AB21" i="1"/>
  <c r="AB20" i="1"/>
  <c r="W21" i="1"/>
  <c r="W20" i="1"/>
  <c r="O28" i="3"/>
  <c r="O36" i="3" s="1"/>
  <c r="O14" i="3"/>
  <c r="O15" i="3"/>
  <c r="O16" i="3"/>
  <c r="O17" i="3"/>
  <c r="O18" i="3"/>
  <c r="O19" i="3"/>
  <c r="O20" i="3"/>
  <c r="O21" i="3"/>
  <c r="O22" i="3"/>
  <c r="O13" i="3"/>
  <c r="AE24" i="2"/>
  <c r="AD24" i="2"/>
  <c r="AC24" i="2"/>
  <c r="AB24" i="2"/>
  <c r="AA24" i="2"/>
  <c r="Z24" i="2"/>
  <c r="Y24" i="2"/>
  <c r="X24" i="2"/>
  <c r="W24" i="2"/>
  <c r="AB13" i="5"/>
  <c r="AB18" i="5" s="1"/>
  <c r="AA13" i="5"/>
  <c r="AA18" i="5" s="1"/>
  <c r="Z13" i="5"/>
  <c r="Z18" i="5"/>
  <c r="Y13" i="5"/>
  <c r="Y18" i="5" s="1"/>
  <c r="X13" i="5"/>
  <c r="X18" i="5" s="1"/>
  <c r="W13" i="5"/>
  <c r="W18" i="5" s="1"/>
  <c r="V13" i="5"/>
  <c r="V18" i="5" s="1"/>
  <c r="U13" i="5"/>
  <c r="U18" i="5"/>
  <c r="T13" i="5"/>
  <c r="T18" i="5" s="1"/>
  <c r="AF139" i="1"/>
  <c r="X20" i="1"/>
  <c r="Y20" i="1"/>
  <c r="Z20" i="1"/>
  <c r="AA20" i="1"/>
  <c r="X21" i="1"/>
  <c r="Y21" i="1"/>
  <c r="Z21" i="1"/>
  <c r="AA21" i="1"/>
  <c r="S24" i="2"/>
  <c r="O23" i="6"/>
  <c r="O22" i="2"/>
  <c r="O21" i="2"/>
  <c r="O20" i="6" s="1"/>
  <c r="O20" i="2"/>
  <c r="O19" i="6" s="1"/>
  <c r="O19" i="2"/>
  <c r="O18" i="6" s="1"/>
  <c r="O18" i="2"/>
  <c r="O17" i="6" s="1"/>
  <c r="O17" i="2"/>
  <c r="O16" i="6" s="1"/>
  <c r="O16" i="2"/>
  <c r="O15" i="6" s="1"/>
  <c r="O15" i="2"/>
  <c r="O14" i="6" s="1"/>
  <c r="O13" i="2"/>
  <c r="O12" i="6" s="1"/>
  <c r="O12" i="2"/>
  <c r="O11" i="6" s="1"/>
  <c r="R58" i="1"/>
  <c r="P39" i="8"/>
  <c r="J143" i="1"/>
  <c r="K143" i="1" s="1"/>
  <c r="K58" i="1" s="1"/>
  <c r="C32" i="4"/>
  <c r="C42" i="4" s="1"/>
  <c r="C29" i="4"/>
  <c r="C37" i="4"/>
  <c r="C28" i="4"/>
  <c r="C27" i="4"/>
  <c r="C24" i="2"/>
  <c r="V107" i="1"/>
  <c r="V19" i="1" s="1"/>
  <c r="V41" i="1"/>
  <c r="T25" i="8" s="1"/>
  <c r="T41" i="1"/>
  <c r="R25" i="8" s="1"/>
  <c r="V40" i="1"/>
  <c r="T24" i="8" s="1"/>
  <c r="T40" i="1"/>
  <c r="R24" i="8" s="1"/>
  <c r="R77" i="8" s="1"/>
  <c r="V39" i="1"/>
  <c r="U39" i="1"/>
  <c r="T39" i="1"/>
  <c r="V38" i="1"/>
  <c r="U38" i="1"/>
  <c r="T38" i="1"/>
  <c r="V37" i="1"/>
  <c r="U37" i="1"/>
  <c r="T37" i="1"/>
  <c r="V36" i="1"/>
  <c r="T23" i="8" s="1"/>
  <c r="T36" i="1"/>
  <c r="R23" i="8"/>
  <c r="V34" i="1"/>
  <c r="T21" i="8" s="1"/>
  <c r="T34" i="1"/>
  <c r="R21" i="8" s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T28" i="1"/>
  <c r="R20" i="8"/>
  <c r="V26" i="1"/>
  <c r="U26" i="1"/>
  <c r="T26" i="1"/>
  <c r="V25" i="1"/>
  <c r="U25" i="1"/>
  <c r="T25" i="1"/>
  <c r="V24" i="1"/>
  <c r="U24" i="1"/>
  <c r="T24" i="1"/>
  <c r="V23" i="1"/>
  <c r="T19" i="8" s="1"/>
  <c r="T23" i="1"/>
  <c r="R19" i="8"/>
  <c r="R72" i="8" s="1"/>
  <c r="V22" i="1"/>
  <c r="T18" i="8" s="1"/>
  <c r="T22" i="1"/>
  <c r="R18" i="8" s="1"/>
  <c r="V21" i="1"/>
  <c r="U21" i="1"/>
  <c r="T21" i="1"/>
  <c r="V20" i="1"/>
  <c r="U20" i="1"/>
  <c r="T20" i="1"/>
  <c r="T19" i="1"/>
  <c r="R17" i="8" s="1"/>
  <c r="V18" i="1"/>
  <c r="T16" i="8"/>
  <c r="T18" i="1"/>
  <c r="R16" i="8"/>
  <c r="V16" i="1"/>
  <c r="T14" i="8"/>
  <c r="T16" i="1"/>
  <c r="R14" i="8" s="1"/>
  <c r="V15" i="1"/>
  <c r="T13" i="8" s="1"/>
  <c r="T15" i="1"/>
  <c r="R13" i="8"/>
  <c r="V14" i="1"/>
  <c r="T12" i="8" s="1"/>
  <c r="T14" i="1"/>
  <c r="R12" i="8" s="1"/>
  <c r="V13" i="1"/>
  <c r="T11" i="8" s="1"/>
  <c r="T13" i="1"/>
  <c r="R11" i="8" s="1"/>
  <c r="D14" i="2"/>
  <c r="C15" i="3" s="1"/>
  <c r="G125" i="8"/>
  <c r="J125" i="8"/>
  <c r="P38" i="8"/>
  <c r="P125" i="8" s="1"/>
  <c r="P40" i="8"/>
  <c r="P127" i="8" s="1"/>
  <c r="H129" i="8"/>
  <c r="I129" i="8"/>
  <c r="P43" i="8"/>
  <c r="P129" i="8" s="1"/>
  <c r="P44" i="8"/>
  <c r="P130" i="8" s="1"/>
  <c r="P45" i="8"/>
  <c r="K131" i="8"/>
  <c r="P48" i="8"/>
  <c r="P51" i="8"/>
  <c r="P52" i="8" s="1"/>
  <c r="F134" i="8"/>
  <c r="E135" i="8"/>
  <c r="L11" i="6"/>
  <c r="L12" i="6"/>
  <c r="L14" i="6"/>
  <c r="L15" i="6"/>
  <c r="L16" i="6"/>
  <c r="L17" i="6"/>
  <c r="L18" i="6"/>
  <c r="L19" i="6"/>
  <c r="L20" i="6"/>
  <c r="C13" i="5"/>
  <c r="C18" i="5" s="1"/>
  <c r="D13" i="5"/>
  <c r="D18" i="5" s="1"/>
  <c r="E13" i="5"/>
  <c r="E18" i="5" s="1"/>
  <c r="F13" i="5"/>
  <c r="F18" i="5" s="1"/>
  <c r="G13" i="5"/>
  <c r="G18" i="5" s="1"/>
  <c r="H13" i="5"/>
  <c r="H18" i="5" s="1"/>
  <c r="I13" i="5"/>
  <c r="I18" i="5" s="1"/>
  <c r="J13" i="5"/>
  <c r="J18" i="5" s="1"/>
  <c r="K13" i="5"/>
  <c r="K18" i="5" s="1"/>
  <c r="L13" i="5"/>
  <c r="L18" i="5" s="1"/>
  <c r="M13" i="5"/>
  <c r="M18" i="5" s="1"/>
  <c r="N13" i="5"/>
  <c r="N18" i="5" s="1"/>
  <c r="O13" i="5"/>
  <c r="O18" i="5" s="1"/>
  <c r="P13" i="5"/>
  <c r="P18" i="5"/>
  <c r="Q13" i="5"/>
  <c r="Q18" i="5" s="1"/>
  <c r="R13" i="5"/>
  <c r="R18" i="5" s="1"/>
  <c r="S13" i="5"/>
  <c r="S18" i="5" s="1"/>
  <c r="Q27" i="5"/>
  <c r="Q29" i="5"/>
  <c r="Q30" i="5"/>
  <c r="Q31" i="5"/>
  <c r="Q32" i="5"/>
  <c r="R26" i="4"/>
  <c r="R36" i="4" s="1"/>
  <c r="R29" i="4"/>
  <c r="R37" i="4" s="1"/>
  <c r="J31" i="4"/>
  <c r="R31" i="4"/>
  <c r="R49" i="4" s="1"/>
  <c r="R32" i="4"/>
  <c r="R42" i="4" s="1"/>
  <c r="C28" i="3"/>
  <c r="M28" i="3"/>
  <c r="M36" i="3" s="1"/>
  <c r="N28" i="3"/>
  <c r="N36" i="3" s="1"/>
  <c r="E14" i="2"/>
  <c r="F14" i="2"/>
  <c r="G14" i="2"/>
  <c r="G24" i="2" s="1"/>
  <c r="H14" i="2"/>
  <c r="H24" i="2" s="1"/>
  <c r="I14" i="2"/>
  <c r="I24" i="2" s="1"/>
  <c r="J14" i="2"/>
  <c r="J24" i="2" s="1"/>
  <c r="K14" i="2"/>
  <c r="K24" i="2" s="1"/>
  <c r="L14" i="2"/>
  <c r="L24" i="2" s="1"/>
  <c r="M14" i="2"/>
  <c r="M24" i="2" s="1"/>
  <c r="N14" i="2"/>
  <c r="N24" i="2" s="1"/>
  <c r="P14" i="2"/>
  <c r="P24" i="2" s="1"/>
  <c r="Q14" i="2"/>
  <c r="Q24" i="2" s="1"/>
  <c r="R14" i="2"/>
  <c r="M15" i="3" s="1"/>
  <c r="T14" i="2"/>
  <c r="T24" i="2" s="1"/>
  <c r="H13" i="1"/>
  <c r="L13" i="1"/>
  <c r="J11" i="8" s="1"/>
  <c r="O13" i="1"/>
  <c r="M11" i="8" s="1"/>
  <c r="Q13" i="1"/>
  <c r="O11" i="8" s="1"/>
  <c r="R13" i="1"/>
  <c r="P11" i="8"/>
  <c r="H14" i="1"/>
  <c r="H12" i="8"/>
  <c r="L14" i="1"/>
  <c r="L51" i="1" s="1"/>
  <c r="O14" i="1"/>
  <c r="M12" i="8" s="1"/>
  <c r="Q14" i="1"/>
  <c r="O12" i="8"/>
  <c r="R14" i="1"/>
  <c r="P12" i="8" s="1"/>
  <c r="H15" i="1"/>
  <c r="H13" i="8"/>
  <c r="L15" i="1"/>
  <c r="J13" i="8" s="1"/>
  <c r="J66" i="8" s="1"/>
  <c r="O15" i="1"/>
  <c r="M13" i="8" s="1"/>
  <c r="R15" i="1"/>
  <c r="P13" i="8"/>
  <c r="H16" i="1"/>
  <c r="H14" i="8" s="1"/>
  <c r="L16" i="1"/>
  <c r="J14" i="8"/>
  <c r="O16" i="1"/>
  <c r="M14" i="8" s="1"/>
  <c r="Q16" i="1"/>
  <c r="R16" i="1"/>
  <c r="P14" i="8"/>
  <c r="H18" i="1"/>
  <c r="H16" i="8" s="1"/>
  <c r="H69" i="8" s="1"/>
  <c r="L18" i="1"/>
  <c r="J16" i="8" s="1"/>
  <c r="O18" i="1"/>
  <c r="O51" i="1" s="1"/>
  <c r="M16" i="8"/>
  <c r="Q18" i="1"/>
  <c r="O16" i="8" s="1"/>
  <c r="R18" i="1"/>
  <c r="P16" i="8" s="1"/>
  <c r="H19" i="1"/>
  <c r="H17" i="8"/>
  <c r="L19" i="1"/>
  <c r="J17" i="8"/>
  <c r="O19" i="1"/>
  <c r="M17" i="8" s="1"/>
  <c r="Q19" i="1"/>
  <c r="O17" i="8" s="1"/>
  <c r="R19" i="1"/>
  <c r="P17" i="8" s="1"/>
  <c r="R20" i="1"/>
  <c r="S20" i="1"/>
  <c r="R21" i="1"/>
  <c r="S21" i="1"/>
  <c r="R22" i="1"/>
  <c r="P18" i="8" s="1"/>
  <c r="R24" i="1"/>
  <c r="S24" i="1"/>
  <c r="R25" i="1"/>
  <c r="S25" i="1"/>
  <c r="R26" i="1"/>
  <c r="S26" i="1"/>
  <c r="H28" i="1"/>
  <c r="H20" i="8" s="1"/>
  <c r="L28" i="1"/>
  <c r="J20" i="8"/>
  <c r="O28" i="1"/>
  <c r="M20" i="8" s="1"/>
  <c r="Q28" i="1"/>
  <c r="O20" i="8"/>
  <c r="R28" i="1"/>
  <c r="P20" i="8" s="1"/>
  <c r="R29" i="1"/>
  <c r="S29" i="1"/>
  <c r="R30" i="1"/>
  <c r="S30" i="1"/>
  <c r="R31" i="1"/>
  <c r="S31" i="1"/>
  <c r="R32" i="1"/>
  <c r="S32" i="1"/>
  <c r="R33" i="1"/>
  <c r="S33" i="1"/>
  <c r="H34" i="1"/>
  <c r="H21" i="8" s="1"/>
  <c r="L34" i="1"/>
  <c r="J21" i="8"/>
  <c r="O34" i="1"/>
  <c r="M21" i="8" s="1"/>
  <c r="Q34" i="1"/>
  <c r="O21" i="8" s="1"/>
  <c r="R34" i="1"/>
  <c r="P21" i="8"/>
  <c r="R36" i="1"/>
  <c r="P23" i="8" s="1"/>
  <c r="R37" i="1"/>
  <c r="S37" i="1"/>
  <c r="R38" i="1"/>
  <c r="S38" i="1"/>
  <c r="R39" i="1"/>
  <c r="S39" i="1"/>
  <c r="R40" i="1"/>
  <c r="P24" i="8" s="1"/>
  <c r="R41" i="1"/>
  <c r="P25" i="8" s="1"/>
  <c r="R42" i="1"/>
  <c r="P26" i="8" s="1"/>
  <c r="C43" i="1"/>
  <c r="D43" i="1"/>
  <c r="E43" i="1"/>
  <c r="R43" i="1"/>
  <c r="P27" i="8" s="1"/>
  <c r="H46" i="1"/>
  <c r="H29" i="8" s="1"/>
  <c r="H47" i="1"/>
  <c r="H30" i="8" s="1"/>
  <c r="H48" i="1"/>
  <c r="H31" i="8" s="1"/>
  <c r="H49" i="1"/>
  <c r="H32" i="8"/>
  <c r="H50" i="1"/>
  <c r="H33" i="8" s="1"/>
  <c r="I57" i="1"/>
  <c r="I59" i="1"/>
  <c r="I62" i="1"/>
  <c r="I63" i="1"/>
  <c r="R67" i="1"/>
  <c r="P46" i="8"/>
  <c r="I72" i="1"/>
  <c r="R72" i="1"/>
  <c r="P47" i="8"/>
  <c r="P131" i="8" s="1"/>
  <c r="I78" i="1"/>
  <c r="R80" i="1"/>
  <c r="P50" i="8" s="1"/>
  <c r="Y139" i="1"/>
  <c r="R111" i="1"/>
  <c r="R139" i="1" s="1"/>
  <c r="V116" i="1"/>
  <c r="V28" i="1" s="1"/>
  <c r="T20" i="8" s="1"/>
  <c r="R123" i="1"/>
  <c r="T123" i="1"/>
  <c r="T139" i="1" s="1"/>
  <c r="V123" i="1"/>
  <c r="C133" i="1"/>
  <c r="D133" i="1"/>
  <c r="D45" i="1" s="1"/>
  <c r="D139" i="1"/>
  <c r="E133" i="1"/>
  <c r="F133" i="1"/>
  <c r="F139" i="1" s="1"/>
  <c r="F45" i="1"/>
  <c r="G133" i="1"/>
  <c r="G139" i="1" s="1"/>
  <c r="H133" i="1"/>
  <c r="H45" i="1" s="1"/>
  <c r="J139" i="1"/>
  <c r="L139" i="1"/>
  <c r="M139" i="1"/>
  <c r="N139" i="1"/>
  <c r="O139" i="1"/>
  <c r="P139" i="1"/>
  <c r="Q139" i="1"/>
  <c r="L135" i="6"/>
  <c r="T17" i="8"/>
  <c r="R23" i="1"/>
  <c r="P19" i="8" s="1"/>
  <c r="P72" i="8" s="1"/>
  <c r="J126" i="8"/>
  <c r="U123" i="1"/>
  <c r="U139" i="1" s="1"/>
  <c r="G45" i="1"/>
  <c r="I58" i="1"/>
  <c r="S123" i="1"/>
  <c r="C45" i="1"/>
  <c r="C139" i="1"/>
  <c r="O14" i="8"/>
  <c r="AB139" i="1"/>
  <c r="AE139" i="1"/>
  <c r="C128" i="8"/>
  <c r="AB51" i="1"/>
  <c r="U69" i="8" l="1"/>
  <c r="N70" i="8"/>
  <c r="I104" i="8"/>
  <c r="T108" i="8"/>
  <c r="V70" i="8"/>
  <c r="Z43" i="4"/>
  <c r="Z44" i="4" s="1"/>
  <c r="J43" i="4"/>
  <c r="J44" i="4" s="1"/>
  <c r="J54" i="4" s="1"/>
  <c r="I24" i="7" s="1"/>
  <c r="V38" i="4"/>
  <c r="D26" i="4"/>
  <c r="D36" i="4" s="1"/>
  <c r="AA38" i="4"/>
  <c r="AA53" i="4" s="1"/>
  <c r="AB10" i="7" s="1"/>
  <c r="AE54" i="4"/>
  <c r="W70" i="8"/>
  <c r="J102" i="8"/>
  <c r="AC64" i="8"/>
  <c r="U66" i="8"/>
  <c r="W69" i="8"/>
  <c r="E83" i="8"/>
  <c r="E112" i="8" s="1"/>
  <c r="I73" i="8"/>
  <c r="Z64" i="8"/>
  <c r="T72" i="8"/>
  <c r="E66" i="8"/>
  <c r="Z69" i="8"/>
  <c r="G70" i="8"/>
  <c r="C105" i="8"/>
  <c r="AE69" i="8"/>
  <c r="H106" i="8"/>
  <c r="M70" i="8"/>
  <c r="M107" i="8" s="1"/>
  <c r="P103" i="8"/>
  <c r="T65" i="8"/>
  <c r="AB64" i="8"/>
  <c r="F86" i="8"/>
  <c r="F115" i="8" s="1"/>
  <c r="E103" i="8"/>
  <c r="K74" i="8"/>
  <c r="E102" i="8"/>
  <c r="AD65" i="8"/>
  <c r="N102" i="8"/>
  <c r="P106" i="8"/>
  <c r="Q109" i="8"/>
  <c r="C108" i="8"/>
  <c r="M74" i="8"/>
  <c r="M109" i="8" s="1"/>
  <c r="AB36" i="3"/>
  <c r="Z38" i="4"/>
  <c r="Z53" i="4" s="1"/>
  <c r="AA10" i="7" s="1"/>
  <c r="G38" i="4"/>
  <c r="G53" i="4" s="1"/>
  <c r="F10" i="7" s="1"/>
  <c r="AD38" i="4"/>
  <c r="AB38" i="4"/>
  <c r="AB53" i="4" s="1"/>
  <c r="AC10" i="7" s="1"/>
  <c r="W43" i="4"/>
  <c r="W44" i="4" s="1"/>
  <c r="W54" i="4" s="1"/>
  <c r="X24" i="7" s="1"/>
  <c r="H53" i="4"/>
  <c r="G10" i="7" s="1"/>
  <c r="AA43" i="4"/>
  <c r="AA44" i="4" s="1"/>
  <c r="AA54" i="4" s="1"/>
  <c r="AB24" i="7" s="1"/>
  <c r="U38" i="4"/>
  <c r="V43" i="4"/>
  <c r="V44" i="4" s="1"/>
  <c r="V54" i="4" s="1"/>
  <c r="W24" i="7" s="1"/>
  <c r="V24" i="7" s="1"/>
  <c r="S43" i="4"/>
  <c r="S44" i="4" s="1"/>
  <c r="S54" i="4" s="1"/>
  <c r="S24" i="7" s="1"/>
  <c r="F26" i="4"/>
  <c r="F36" i="4" s="1"/>
  <c r="F43" i="4" s="1"/>
  <c r="F44" i="4" s="1"/>
  <c r="F54" i="4" s="1"/>
  <c r="E24" i="7" s="1"/>
  <c r="AE53" i="4"/>
  <c r="AF10" i="7" s="1"/>
  <c r="C26" i="4"/>
  <c r="C36" i="4" s="1"/>
  <c r="C38" i="4" s="1"/>
  <c r="C53" i="4" s="1"/>
  <c r="AD14" i="5"/>
  <c r="AD13" i="5" s="1"/>
  <c r="AD18" i="5" s="1"/>
  <c r="D15" i="3"/>
  <c r="O14" i="2"/>
  <c r="O24" i="2" s="1"/>
  <c r="F15" i="3"/>
  <c r="F24" i="2"/>
  <c r="K15" i="3"/>
  <c r="AB21" i="3"/>
  <c r="AB28" i="3"/>
  <c r="AB22" i="3"/>
  <c r="C50" i="3" s="1"/>
  <c r="AB19" i="3"/>
  <c r="C47" i="3" s="1"/>
  <c r="AB14" i="3"/>
  <c r="C42" i="3" s="1"/>
  <c r="AB13" i="3"/>
  <c r="C41" i="3" s="1"/>
  <c r="AB17" i="3"/>
  <c r="C45" i="3" s="1"/>
  <c r="AB20" i="3"/>
  <c r="C48" i="3" s="1"/>
  <c r="AB18" i="3"/>
  <c r="C46" i="3" s="1"/>
  <c r="AB16" i="3"/>
  <c r="C44" i="3" s="1"/>
  <c r="L38" i="4"/>
  <c r="L53" i="4" s="1"/>
  <c r="K10" i="7" s="1"/>
  <c r="AD43" i="4"/>
  <c r="AD44" i="4" s="1"/>
  <c r="AD54" i="4" s="1"/>
  <c r="AE24" i="7" s="1"/>
  <c r="U53" i="4"/>
  <c r="U10" i="7" s="1"/>
  <c r="AB43" i="4"/>
  <c r="AB44" i="4" s="1"/>
  <c r="AB54" i="4" s="1"/>
  <c r="AC24" i="7" s="1"/>
  <c r="U54" i="4"/>
  <c r="U24" i="7" s="1"/>
  <c r="G43" i="4"/>
  <c r="G44" i="4" s="1"/>
  <c r="G54" i="4" s="1"/>
  <c r="F24" i="7" s="1"/>
  <c r="H54" i="4"/>
  <c r="G24" i="7" s="1"/>
  <c r="E26" i="4"/>
  <c r="E36" i="4" s="1"/>
  <c r="E43" i="4" s="1"/>
  <c r="E44" i="4" s="1"/>
  <c r="E54" i="4" s="1"/>
  <c r="D24" i="7" s="1"/>
  <c r="S28" i="5"/>
  <c r="S33" i="5" s="1"/>
  <c r="T11" i="7" s="1"/>
  <c r="D33" i="5"/>
  <c r="K28" i="5"/>
  <c r="H28" i="5"/>
  <c r="H33" i="5" s="1"/>
  <c r="U28" i="5"/>
  <c r="U33" i="5" s="1"/>
  <c r="W11" i="7" s="1"/>
  <c r="V11" i="7" s="1"/>
  <c r="C28" i="5"/>
  <c r="C33" i="5" s="1"/>
  <c r="C11" i="7" s="1"/>
  <c r="Y28" i="5"/>
  <c r="Y33" i="5" s="1"/>
  <c r="AA11" i="7" s="1"/>
  <c r="N28" i="5"/>
  <c r="N33" i="5" s="1"/>
  <c r="W28" i="5"/>
  <c r="W33" i="5" s="1"/>
  <c r="E28" i="5"/>
  <c r="E33" i="5" s="1"/>
  <c r="E39" i="5" s="1"/>
  <c r="E25" i="7" s="1"/>
  <c r="Z28" i="5"/>
  <c r="Z33" i="5" s="1"/>
  <c r="AB11" i="7" s="1"/>
  <c r="T28" i="5"/>
  <c r="T33" i="5" s="1"/>
  <c r="O28" i="5"/>
  <c r="O33" i="5" s="1"/>
  <c r="O39" i="5" s="1"/>
  <c r="P25" i="7" s="1"/>
  <c r="AD30" i="5"/>
  <c r="G28" i="5"/>
  <c r="G33" i="5" s="1"/>
  <c r="G39" i="5" s="1"/>
  <c r="G25" i="7" s="1"/>
  <c r="AB28" i="5"/>
  <c r="AB33" i="5" s="1"/>
  <c r="V28" i="5"/>
  <c r="V33" i="5" s="1"/>
  <c r="X11" i="7" s="1"/>
  <c r="I28" i="5"/>
  <c r="I33" i="5" s="1"/>
  <c r="D39" i="5"/>
  <c r="D25" i="7" s="1"/>
  <c r="D11" i="7"/>
  <c r="R28" i="5"/>
  <c r="R33" i="5" s="1"/>
  <c r="AA28" i="5"/>
  <c r="AA33" i="5" s="1"/>
  <c r="P28" i="5"/>
  <c r="P33" i="5" s="1"/>
  <c r="K33" i="5"/>
  <c r="K11" i="7" s="1"/>
  <c r="X28" i="5"/>
  <c r="X33" i="5" s="1"/>
  <c r="M28" i="5"/>
  <c r="M33" i="5" s="1"/>
  <c r="L28" i="5"/>
  <c r="L33" i="5" s="1"/>
  <c r="F28" i="5"/>
  <c r="F33" i="5" s="1"/>
  <c r="J28" i="5"/>
  <c r="J33" i="5" s="1"/>
  <c r="Q28" i="5"/>
  <c r="Q33" i="5" s="1"/>
  <c r="Q39" i="5" s="1"/>
  <c r="L15" i="3"/>
  <c r="AI24" i="2"/>
  <c r="AA15" i="3"/>
  <c r="G15" i="3"/>
  <c r="X15" i="3"/>
  <c r="D75" i="6"/>
  <c r="D116" i="6" s="1"/>
  <c r="I15" i="3"/>
  <c r="D24" i="2"/>
  <c r="H15" i="3"/>
  <c r="N15" i="3"/>
  <c r="R24" i="2"/>
  <c r="E24" i="2"/>
  <c r="D70" i="6"/>
  <c r="D125" i="6" s="1"/>
  <c r="D72" i="6"/>
  <c r="D127" i="6" s="1"/>
  <c r="E53" i="6"/>
  <c r="C36" i="3"/>
  <c r="O106" i="8"/>
  <c r="O69" i="8"/>
  <c r="S65" i="8"/>
  <c r="J121" i="8"/>
  <c r="J133" i="8" s="1"/>
  <c r="G109" i="8"/>
  <c r="AI139" i="1"/>
  <c r="AA70" i="8"/>
  <c r="Q72" i="8"/>
  <c r="K107" i="8"/>
  <c r="G74" i="8"/>
  <c r="V51" i="1"/>
  <c r="AE66" i="8"/>
  <c r="AA19" i="1"/>
  <c r="Y17" i="8" s="1"/>
  <c r="Y70" i="8" s="1"/>
  <c r="Q69" i="8"/>
  <c r="N51" i="1"/>
  <c r="I106" i="8"/>
  <c r="P65" i="8"/>
  <c r="R51" i="1"/>
  <c r="U70" i="8"/>
  <c r="Q71" i="8"/>
  <c r="G84" i="8"/>
  <c r="G113" i="8" s="1"/>
  <c r="T126" i="8"/>
  <c r="R71" i="8"/>
  <c r="AC66" i="8"/>
  <c r="S139" i="1"/>
  <c r="I108" i="8"/>
  <c r="I66" i="8"/>
  <c r="I64" i="8"/>
  <c r="F70" i="8"/>
  <c r="G51" i="1"/>
  <c r="S51" i="1"/>
  <c r="R66" i="8"/>
  <c r="AE64" i="8"/>
  <c r="S102" i="8"/>
  <c r="E74" i="8"/>
  <c r="AE51" i="1"/>
  <c r="AG51" i="1"/>
  <c r="AA66" i="8"/>
  <c r="U65" i="8"/>
  <c r="T106" i="8"/>
  <c r="C74" i="8"/>
  <c r="AH66" i="8"/>
  <c r="O70" i="8"/>
  <c r="J12" i="8"/>
  <c r="J65" i="8" s="1"/>
  <c r="AJ64" i="8"/>
  <c r="V69" i="8"/>
  <c r="F66" i="8"/>
  <c r="F133" i="8"/>
  <c r="F55" i="8"/>
  <c r="F81" i="8" s="1"/>
  <c r="I102" i="8"/>
  <c r="J105" i="8"/>
  <c r="Q66" i="8"/>
  <c r="N74" i="8"/>
  <c r="T104" i="8"/>
  <c r="L67" i="8"/>
  <c r="K69" i="8"/>
  <c r="J64" i="8"/>
  <c r="F109" i="8"/>
  <c r="E86" i="8"/>
  <c r="E115" i="8" s="1"/>
  <c r="AF64" i="8"/>
  <c r="N109" i="8"/>
  <c r="L126" i="8"/>
  <c r="R108" i="8"/>
  <c r="L109" i="8"/>
  <c r="K64" i="8"/>
  <c r="N69" i="8"/>
  <c r="AJ66" i="8"/>
  <c r="T103" i="8"/>
  <c r="H74" i="8"/>
  <c r="E73" i="8"/>
  <c r="I126" i="8"/>
  <c r="F107" i="8"/>
  <c r="P126" i="8"/>
  <c r="H85" i="8"/>
  <c r="H114" i="8" s="1"/>
  <c r="F130" i="8"/>
  <c r="R64" i="8"/>
  <c r="V64" i="8"/>
  <c r="L103" i="8"/>
  <c r="K34" i="8"/>
  <c r="K70" i="8"/>
  <c r="E65" i="8"/>
  <c r="C85" i="8"/>
  <c r="C114" i="8" s="1"/>
  <c r="C64" i="8"/>
  <c r="AF66" i="8"/>
  <c r="L104" i="8"/>
  <c r="Q65" i="8"/>
  <c r="T74" i="8"/>
  <c r="S64" i="8"/>
  <c r="Q74" i="8"/>
  <c r="N104" i="8"/>
  <c r="F84" i="8"/>
  <c r="F113" i="8" s="1"/>
  <c r="E84" i="8"/>
  <c r="E113" i="8" s="1"/>
  <c r="AH65" i="8"/>
  <c r="P78" i="8"/>
  <c r="P41" i="8"/>
  <c r="P128" i="8" s="1"/>
  <c r="T77" i="8"/>
  <c r="R126" i="8"/>
  <c r="K102" i="8"/>
  <c r="R104" i="8"/>
  <c r="M64" i="8"/>
  <c r="M102" i="8" s="1"/>
  <c r="T67" i="8"/>
  <c r="F83" i="8"/>
  <c r="F112" i="8" s="1"/>
  <c r="E69" i="8"/>
  <c r="D86" i="8"/>
  <c r="D115" i="8" s="1"/>
  <c r="V21" i="6"/>
  <c r="R21" i="6"/>
  <c r="AI21" i="6"/>
  <c r="AG123" i="6"/>
  <c r="AG109" i="6"/>
  <c r="AC43" i="4"/>
  <c r="AC44" i="4" s="1"/>
  <c r="AC54" i="4" s="1"/>
  <c r="AD24" i="7" s="1"/>
  <c r="AC38" i="4"/>
  <c r="AC53" i="4" s="1"/>
  <c r="AD10" i="7" s="1"/>
  <c r="N43" i="4"/>
  <c r="N44" i="4" s="1"/>
  <c r="N54" i="4" s="1"/>
  <c r="N24" i="7" s="1"/>
  <c r="N38" i="4"/>
  <c r="N53" i="4" s="1"/>
  <c r="N10" i="7" s="1"/>
  <c r="T43" i="4"/>
  <c r="T44" i="4" s="1"/>
  <c r="T54" i="4" s="1"/>
  <c r="T24" i="7" s="1"/>
  <c r="T38" i="4"/>
  <c r="T53" i="4" s="1"/>
  <c r="T10" i="7" s="1"/>
  <c r="P43" i="4"/>
  <c r="P44" i="4" s="1"/>
  <c r="P54" i="4" s="1"/>
  <c r="P24" i="7" s="1"/>
  <c r="P38" i="4"/>
  <c r="P53" i="4" s="1"/>
  <c r="P10" i="7" s="1"/>
  <c r="AF24" i="7"/>
  <c r="Y38" i="4"/>
  <c r="Y53" i="4" s="1"/>
  <c r="Z10" i="7" s="1"/>
  <c r="Y43" i="4"/>
  <c r="Y44" i="4" s="1"/>
  <c r="Y54" i="4" s="1"/>
  <c r="Z24" i="7" s="1"/>
  <c r="X43" i="4"/>
  <c r="X44" i="4" s="1"/>
  <c r="X54" i="4" s="1"/>
  <c r="Y24" i="7" s="1"/>
  <c r="X38" i="4"/>
  <c r="X53" i="4" s="1"/>
  <c r="Y10" i="7" s="1"/>
  <c r="W38" i="4"/>
  <c r="W53" i="4" s="1"/>
  <c r="X10" i="7" s="1"/>
  <c r="R38" i="4"/>
  <c r="R53" i="4" s="1"/>
  <c r="R43" i="4"/>
  <c r="R44" i="4" s="1"/>
  <c r="R54" i="4" s="1"/>
  <c r="O43" i="4"/>
  <c r="O44" i="4" s="1"/>
  <c r="O54" i="4" s="1"/>
  <c r="O24" i="7" s="1"/>
  <c r="K43" i="4"/>
  <c r="K44" i="4" s="1"/>
  <c r="K54" i="4" s="1"/>
  <c r="J24" i="7" s="1"/>
  <c r="K38" i="4"/>
  <c r="K53" i="4" s="1"/>
  <c r="J10" i="7" s="1"/>
  <c r="I43" i="4"/>
  <c r="I44" i="4" s="1"/>
  <c r="I54" i="4" s="1"/>
  <c r="H24" i="7" s="1"/>
  <c r="I38" i="4"/>
  <c r="I53" i="4" s="1"/>
  <c r="H10" i="7" s="1"/>
  <c r="Q38" i="4"/>
  <c r="Q53" i="4" s="1"/>
  <c r="Q10" i="7" s="1"/>
  <c r="Q43" i="4"/>
  <c r="Q44" i="4" s="1"/>
  <c r="Q54" i="4" s="1"/>
  <c r="Q24" i="7" s="1"/>
  <c r="M38" i="4"/>
  <c r="M53" i="4" s="1"/>
  <c r="L10" i="7" s="1"/>
  <c r="M10" i="7" s="1"/>
  <c r="M43" i="4"/>
  <c r="M44" i="4" s="1"/>
  <c r="M54" i="4" s="1"/>
  <c r="L24" i="7" s="1"/>
  <c r="J38" i="4"/>
  <c r="J53" i="4" s="1"/>
  <c r="I10" i="7" s="1"/>
  <c r="S38" i="4"/>
  <c r="S53" i="4" s="1"/>
  <c r="S10" i="7" s="1"/>
  <c r="Z54" i="4"/>
  <c r="AA24" i="7" s="1"/>
  <c r="D43" i="4"/>
  <c r="D44" i="4" s="1"/>
  <c r="D54" i="4" s="1"/>
  <c r="C24" i="7" s="1"/>
  <c r="V53" i="4"/>
  <c r="W10" i="7" s="1"/>
  <c r="V10" i="7" s="1"/>
  <c r="L43" i="4"/>
  <c r="L44" i="4" s="1"/>
  <c r="L54" i="4" s="1"/>
  <c r="K24" i="7" s="1"/>
  <c r="K37" i="7" s="1"/>
  <c r="D38" i="4"/>
  <c r="D53" i="4" s="1"/>
  <c r="C10" i="7" s="1"/>
  <c r="O38" i="4"/>
  <c r="O53" i="4" s="1"/>
  <c r="O10" i="7" s="1"/>
  <c r="Y11" i="7"/>
  <c r="W39" i="5"/>
  <c r="Y25" i="7" s="1"/>
  <c r="U39" i="5"/>
  <c r="W25" i="7" s="1"/>
  <c r="V25" i="7" s="1"/>
  <c r="S39" i="5"/>
  <c r="T25" i="7" s="1"/>
  <c r="AC32" i="5"/>
  <c r="V24" i="2"/>
  <c r="H21" i="6"/>
  <c r="AJ21" i="6"/>
  <c r="E15" i="3"/>
  <c r="Z15" i="3"/>
  <c r="F21" i="6"/>
  <c r="AH21" i="6"/>
  <c r="Y15" i="3"/>
  <c r="D73" i="6"/>
  <c r="D114" i="6" s="1"/>
  <c r="D74" i="6"/>
  <c r="D164" i="6" s="1"/>
  <c r="C33" i="7" s="1"/>
  <c r="AG19" i="6"/>
  <c r="AG21" i="6" s="1"/>
  <c r="AF21" i="6"/>
  <c r="J15" i="3"/>
  <c r="I21" i="6"/>
  <c r="AD21" i="6"/>
  <c r="D66" i="6"/>
  <c r="D156" i="6" s="1"/>
  <c r="D71" i="6"/>
  <c r="D161" i="6" s="1"/>
  <c r="C30" i="7" s="1"/>
  <c r="N21" i="6"/>
  <c r="C21" i="6"/>
  <c r="Q21" i="6"/>
  <c r="O21" i="6"/>
  <c r="P21" i="6"/>
  <c r="E56" i="6"/>
  <c r="E21" i="6"/>
  <c r="AE21" i="6"/>
  <c r="AA21" i="6"/>
  <c r="S21" i="6"/>
  <c r="Y21" i="6"/>
  <c r="U21" i="6"/>
  <c r="K21" i="6"/>
  <c r="D53" i="6"/>
  <c r="D67" i="6" s="1"/>
  <c r="D21" i="6"/>
  <c r="AC21" i="6"/>
  <c r="T21" i="6"/>
  <c r="Z21" i="6"/>
  <c r="AB21" i="6"/>
  <c r="W12" i="6"/>
  <c r="X21" i="6"/>
  <c r="W21" i="6" s="1"/>
  <c r="G21" i="6"/>
  <c r="M21" i="6"/>
  <c r="D69" i="6"/>
  <c r="L21" i="6"/>
  <c r="W20" i="6"/>
  <c r="W14" i="6"/>
  <c r="AF123" i="6"/>
  <c r="AF109" i="6"/>
  <c r="C62" i="6"/>
  <c r="E52" i="6"/>
  <c r="E59" i="6"/>
  <c r="E60" i="6"/>
  <c r="F24" i="6"/>
  <c r="F59" i="6" s="1"/>
  <c r="J21" i="6"/>
  <c r="E61" i="6"/>
  <c r="F53" i="6"/>
  <c r="E58" i="6"/>
  <c r="E57" i="6"/>
  <c r="E55" i="6"/>
  <c r="AH51" i="1"/>
  <c r="AI51" i="1"/>
  <c r="Z19" i="1"/>
  <c r="X17" i="8" s="1"/>
  <c r="X70" i="8" s="1"/>
  <c r="Z139" i="1"/>
  <c r="U11" i="8"/>
  <c r="U64" i="8" s="1"/>
  <c r="W51" i="1"/>
  <c r="S72" i="8"/>
  <c r="L70" i="8"/>
  <c r="L107" i="8"/>
  <c r="AD19" i="1"/>
  <c r="AD139" i="1"/>
  <c r="N73" i="8"/>
  <c r="N108" i="8"/>
  <c r="G86" i="8"/>
  <c r="G115" i="8" s="1"/>
  <c r="G138" i="8"/>
  <c r="Q103" i="8"/>
  <c r="P69" i="8"/>
  <c r="P51" i="1"/>
  <c r="H73" i="8"/>
  <c r="E106" i="8"/>
  <c r="R74" i="8"/>
  <c r="R109" i="8"/>
  <c r="AD70" i="8"/>
  <c r="T78" i="8"/>
  <c r="T69" i="8"/>
  <c r="S76" i="8"/>
  <c r="S108" i="8"/>
  <c r="S73" i="8"/>
  <c r="I55" i="8"/>
  <c r="I81" i="8" s="1"/>
  <c r="AA51" i="1"/>
  <c r="V139" i="1"/>
  <c r="Q51" i="1"/>
  <c r="E109" i="8"/>
  <c r="F104" i="8"/>
  <c r="N107" i="8"/>
  <c r="F108" i="8"/>
  <c r="E104" i="8"/>
  <c r="H139" i="1"/>
  <c r="H108" i="8"/>
  <c r="H132" i="8"/>
  <c r="T129" i="8"/>
  <c r="AJ65" i="8"/>
  <c r="Z65" i="8"/>
  <c r="Y65" i="8"/>
  <c r="V65" i="8"/>
  <c r="T105" i="8"/>
  <c r="U51" i="1"/>
  <c r="Q14" i="8"/>
  <c r="Q34" i="8" s="1"/>
  <c r="N66" i="8"/>
  <c r="I69" i="8"/>
  <c r="G82" i="8"/>
  <c r="G111" i="8" s="1"/>
  <c r="C69" i="8"/>
  <c r="C106" i="8"/>
  <c r="AF65" i="8"/>
  <c r="H11" i="8"/>
  <c r="H64" i="8" s="1"/>
  <c r="H51" i="1"/>
  <c r="M51" i="1"/>
  <c r="T51" i="1"/>
  <c r="J51" i="1"/>
  <c r="J109" i="8"/>
  <c r="J74" i="8"/>
  <c r="Q76" i="8"/>
  <c r="L102" i="8"/>
  <c r="G73" i="8"/>
  <c r="G103" i="8"/>
  <c r="F12" i="8"/>
  <c r="F34" i="8" s="1"/>
  <c r="F51" i="1"/>
  <c r="D84" i="8"/>
  <c r="D113" i="8" s="1"/>
  <c r="D11" i="8"/>
  <c r="D51" i="1"/>
  <c r="AK19" i="1"/>
  <c r="AK51" i="1" s="1"/>
  <c r="L105" i="8"/>
  <c r="Y51" i="1"/>
  <c r="AC139" i="1"/>
  <c r="N106" i="8"/>
  <c r="R73" i="8"/>
  <c r="G108" i="8"/>
  <c r="H83" i="8"/>
  <c r="H112" i="8" s="1"/>
  <c r="AD13" i="8"/>
  <c r="AD66" i="8" s="1"/>
  <c r="AF51" i="1"/>
  <c r="W66" i="8"/>
  <c r="K41" i="8"/>
  <c r="K128" i="8" s="1"/>
  <c r="K126" i="8"/>
  <c r="E85" i="8"/>
  <c r="E114" i="8" s="1"/>
  <c r="AC51" i="1"/>
  <c r="C51" i="1"/>
  <c r="N103" i="8"/>
  <c r="E45" i="1"/>
  <c r="E51" i="1" s="1"/>
  <c r="E139" i="1"/>
  <c r="H82" i="8"/>
  <c r="H111" i="8" s="1"/>
  <c r="P76" i="8"/>
  <c r="H109" i="8"/>
  <c r="X11" i="8"/>
  <c r="S71" i="8"/>
  <c r="N41" i="8"/>
  <c r="E70" i="8"/>
  <c r="E107" i="8"/>
  <c r="E64" i="8"/>
  <c r="D106" i="8"/>
  <c r="D69" i="8"/>
  <c r="C83" i="8"/>
  <c r="C112" i="8" s="1"/>
  <c r="C67" i="8"/>
  <c r="AJ19" i="1"/>
  <c r="AH70" i="8" s="1"/>
  <c r="AJ51" i="1"/>
  <c r="AG34" i="8"/>
  <c r="AG65" i="8"/>
  <c r="Q126" i="8"/>
  <c r="Q41" i="8"/>
  <c r="Q128" i="8" s="1"/>
  <c r="L66" i="8"/>
  <c r="G107" i="8"/>
  <c r="F73" i="8"/>
  <c r="C65" i="8"/>
  <c r="AG69" i="8"/>
  <c r="M73" i="8"/>
  <c r="M108" i="8" s="1"/>
  <c r="K106" i="8"/>
  <c r="AE65" i="8"/>
  <c r="Z66" i="8"/>
  <c r="Y66" i="8"/>
  <c r="X69" i="8"/>
  <c r="D85" i="8"/>
  <c r="D114" i="8" s="1"/>
  <c r="C86" i="8"/>
  <c r="C115" i="8" s="1"/>
  <c r="C138" i="8"/>
  <c r="AI69" i="8"/>
  <c r="AJ70" i="8"/>
  <c r="W65" i="8"/>
  <c r="T73" i="8"/>
  <c r="R76" i="8"/>
  <c r="Q70" i="8"/>
  <c r="G85" i="8"/>
  <c r="G114" i="8" s="1"/>
  <c r="AG70" i="8"/>
  <c r="Z34" i="8"/>
  <c r="E108" i="8"/>
  <c r="X65" i="8"/>
  <c r="Q78" i="8"/>
  <c r="Q104" i="8"/>
  <c r="N65" i="8"/>
  <c r="H41" i="8"/>
  <c r="H128" i="8" s="1"/>
  <c r="K109" i="8"/>
  <c r="S78" i="8"/>
  <c r="Q106" i="8"/>
  <c r="F82" i="8"/>
  <c r="F111" i="8" s="1"/>
  <c r="F64" i="8"/>
  <c r="AA65" i="8"/>
  <c r="AA34" i="8"/>
  <c r="O66" i="8"/>
  <c r="O104" i="8"/>
  <c r="O67" i="8"/>
  <c r="O105" i="8"/>
  <c r="S34" i="8"/>
  <c r="P108" i="8"/>
  <c r="P73" i="8"/>
  <c r="O109" i="8"/>
  <c r="O74" i="8"/>
  <c r="P107" i="8"/>
  <c r="P70" i="8"/>
  <c r="J69" i="8"/>
  <c r="J106" i="8"/>
  <c r="M34" i="8"/>
  <c r="M66" i="8"/>
  <c r="M104" i="8" s="1"/>
  <c r="P64" i="8"/>
  <c r="P34" i="8"/>
  <c r="P102" i="8"/>
  <c r="R34" i="8"/>
  <c r="R102" i="8"/>
  <c r="M69" i="8"/>
  <c r="M106" i="8" s="1"/>
  <c r="M129" i="8"/>
  <c r="I67" i="8"/>
  <c r="I105" i="8"/>
  <c r="H127" i="8"/>
  <c r="H66" i="8"/>
  <c r="O126" i="8"/>
  <c r="X66" i="8"/>
  <c r="S66" i="8"/>
  <c r="S104" i="8"/>
  <c r="I107" i="8"/>
  <c r="C130" i="8"/>
  <c r="C107" i="8"/>
  <c r="C70" i="8"/>
  <c r="T125" i="8"/>
  <c r="T102" i="8"/>
  <c r="T64" i="8"/>
  <c r="S132" i="8"/>
  <c r="S74" i="8"/>
  <c r="E121" i="8"/>
  <c r="AI65" i="8"/>
  <c r="X64" i="8"/>
  <c r="F125" i="8"/>
  <c r="J73" i="8"/>
  <c r="J108" i="8"/>
  <c r="H70" i="8"/>
  <c r="H107" i="8"/>
  <c r="O34" i="8"/>
  <c r="O65" i="8"/>
  <c r="O103" i="8"/>
  <c r="J55" i="8"/>
  <c r="J81" i="8" s="1"/>
  <c r="I110" i="8"/>
  <c r="D131" i="8"/>
  <c r="D108" i="8"/>
  <c r="D73" i="8"/>
  <c r="F102" i="8"/>
  <c r="S109" i="8"/>
  <c r="P71" i="8"/>
  <c r="D65" i="8"/>
  <c r="D103" i="8"/>
  <c r="D135" i="8"/>
  <c r="D83" i="8"/>
  <c r="D112" i="8" s="1"/>
  <c r="D107" i="8"/>
  <c r="D70" i="8"/>
  <c r="D130" i="8"/>
  <c r="E34" i="8"/>
  <c r="P74" i="8"/>
  <c r="P132" i="8"/>
  <c r="P109" i="8"/>
  <c r="S69" i="8"/>
  <c r="S106" i="8"/>
  <c r="G66" i="8"/>
  <c r="G104" i="8"/>
  <c r="D109" i="8"/>
  <c r="D74" i="8"/>
  <c r="H103" i="8"/>
  <c r="C104" i="8"/>
  <c r="R67" i="8"/>
  <c r="R105" i="8"/>
  <c r="AD64" i="8"/>
  <c r="AA69" i="8"/>
  <c r="K103" i="8"/>
  <c r="K65" i="8"/>
  <c r="AF34" i="8"/>
  <c r="Q107" i="8"/>
  <c r="D41" i="8"/>
  <c r="D67" i="8" s="1"/>
  <c r="D126" i="8"/>
  <c r="T128" i="8"/>
  <c r="H65" i="8"/>
  <c r="P77" i="8"/>
  <c r="F110" i="8"/>
  <c r="H84" i="8"/>
  <c r="H113" i="8" s="1"/>
  <c r="AE34" i="8"/>
  <c r="P104" i="8"/>
  <c r="P66" i="8"/>
  <c r="R69" i="8"/>
  <c r="R106" i="8"/>
  <c r="T109" i="8"/>
  <c r="Q127" i="8"/>
  <c r="Z70" i="8"/>
  <c r="Y69" i="8"/>
  <c r="S103" i="8"/>
  <c r="L69" i="8"/>
  <c r="L106" i="8"/>
  <c r="G41" i="8"/>
  <c r="G126" i="8"/>
  <c r="M41" i="8"/>
  <c r="M128" i="8" s="1"/>
  <c r="M126" i="8"/>
  <c r="J70" i="8"/>
  <c r="J130" i="8"/>
  <c r="I70" i="8"/>
  <c r="I65" i="8"/>
  <c r="I103" i="8"/>
  <c r="I34" i="8"/>
  <c r="C121" i="8"/>
  <c r="H86" i="8"/>
  <c r="H115" i="8" s="1"/>
  <c r="R103" i="8"/>
  <c r="R65" i="8"/>
  <c r="R70" i="8"/>
  <c r="R107" i="8"/>
  <c r="T76" i="8"/>
  <c r="O102" i="8"/>
  <c r="O125" i="8"/>
  <c r="I109" i="8"/>
  <c r="I74" i="8"/>
  <c r="AC65" i="8"/>
  <c r="AC34" i="8"/>
  <c r="AA64" i="8"/>
  <c r="S70" i="8"/>
  <c r="S41" i="8"/>
  <c r="G64" i="8"/>
  <c r="G34" i="8"/>
  <c r="M65" i="8"/>
  <c r="AD69" i="8"/>
  <c r="AC70" i="8"/>
  <c r="T66" i="8"/>
  <c r="T127" i="8"/>
  <c r="Q73" i="8"/>
  <c r="Q108" i="8"/>
  <c r="Q64" i="8"/>
  <c r="Q102" i="8"/>
  <c r="L64" i="8"/>
  <c r="G106" i="8"/>
  <c r="G69" i="8"/>
  <c r="C134" i="8"/>
  <c r="C82" i="8"/>
  <c r="C111" i="8" s="1"/>
  <c r="C73" i="8"/>
  <c r="AH64" i="8"/>
  <c r="AG64" i="8"/>
  <c r="J67" i="8"/>
  <c r="S107" i="8"/>
  <c r="O64" i="8"/>
  <c r="K104" i="8"/>
  <c r="G102" i="8"/>
  <c r="J107" i="8"/>
  <c r="T131" i="8"/>
  <c r="T34" i="8"/>
  <c r="O108" i="8"/>
  <c r="Q129" i="8"/>
  <c r="I127" i="8"/>
  <c r="Y64" i="8"/>
  <c r="W64" i="8"/>
  <c r="W34" i="8"/>
  <c r="F69" i="8"/>
  <c r="F41" i="8"/>
  <c r="F105" i="8" s="1"/>
  <c r="C136" i="8"/>
  <c r="C84" i="8"/>
  <c r="C113" i="8" s="1"/>
  <c r="C79" i="8"/>
  <c r="C103" i="8"/>
  <c r="C126" i="8"/>
  <c r="AI66" i="8"/>
  <c r="V34" i="8"/>
  <c r="G119" i="8"/>
  <c r="F85" i="8"/>
  <c r="F114" i="8" s="1"/>
  <c r="E126" i="8"/>
  <c r="E41" i="8"/>
  <c r="E67" i="8" s="1"/>
  <c r="C66" i="8"/>
  <c r="C34" i="8"/>
  <c r="C102" i="8"/>
  <c r="C125" i="8"/>
  <c r="AG66" i="8"/>
  <c r="T107" i="8"/>
  <c r="T70" i="8"/>
  <c r="O73" i="8"/>
  <c r="H104" i="8"/>
  <c r="R78" i="8"/>
  <c r="S77" i="8"/>
  <c r="Q77" i="8"/>
  <c r="N34" i="8"/>
  <c r="N64" i="8"/>
  <c r="L73" i="8"/>
  <c r="L108" i="8"/>
  <c r="L34" i="8"/>
  <c r="K108" i="8"/>
  <c r="D66" i="8"/>
  <c r="D104" i="8"/>
  <c r="C132" i="8"/>
  <c r="C109" i="8"/>
  <c r="AJ69" i="8"/>
  <c r="AC69" i="8"/>
  <c r="L74" i="8"/>
  <c r="L65" i="8"/>
  <c r="G83" i="8"/>
  <c r="G112" i="8" s="1"/>
  <c r="D119" i="8"/>
  <c r="O107" i="8"/>
  <c r="J104" i="8"/>
  <c r="H121" i="8"/>
  <c r="G65" i="8"/>
  <c r="F74" i="8"/>
  <c r="AF70" i="8"/>
  <c r="J110" i="8" l="1"/>
  <c r="AA37" i="7"/>
  <c r="I37" i="7"/>
  <c r="J37" i="7"/>
  <c r="E38" i="4"/>
  <c r="E53" i="4" s="1"/>
  <c r="D10" i="7" s="1"/>
  <c r="T37" i="7"/>
  <c r="J103" i="8"/>
  <c r="Y34" i="8"/>
  <c r="H102" i="8"/>
  <c r="X34" i="8"/>
  <c r="J34" i="8"/>
  <c r="AB89" i="8"/>
  <c r="H34" i="8"/>
  <c r="AD29" i="5"/>
  <c r="T38" i="7"/>
  <c r="AC14" i="5"/>
  <c r="AD53" i="4"/>
  <c r="AE10" i="7" s="1"/>
  <c r="AE37" i="7" s="1"/>
  <c r="F38" i="4"/>
  <c r="F53" i="4" s="1"/>
  <c r="E10" i="7" s="1"/>
  <c r="E37" i="7" s="1"/>
  <c r="C43" i="4"/>
  <c r="C44" i="4" s="1"/>
  <c r="AF44" i="4"/>
  <c r="AG44" i="4" s="1"/>
  <c r="AH44" i="4" s="1"/>
  <c r="V37" i="7"/>
  <c r="G37" i="7"/>
  <c r="Q37" i="7"/>
  <c r="AC37" i="7"/>
  <c r="AB37" i="7"/>
  <c r="U37" i="7"/>
  <c r="N37" i="7"/>
  <c r="AB15" i="3"/>
  <c r="C43" i="3" s="1"/>
  <c r="E82" i="6" s="1"/>
  <c r="D37" i="7"/>
  <c r="S37" i="7"/>
  <c r="AH26" i="4"/>
  <c r="AH38" i="4" s="1"/>
  <c r="AG14" i="5" s="1"/>
  <c r="Y37" i="7"/>
  <c r="AF37" i="7"/>
  <c r="Z39" i="5"/>
  <c r="AB25" i="7" s="1"/>
  <c r="AB38" i="7" s="1"/>
  <c r="H11" i="7"/>
  <c r="H39" i="5"/>
  <c r="H25" i="7" s="1"/>
  <c r="H38" i="7" s="1"/>
  <c r="Y39" i="5"/>
  <c r="AA25" i="7" s="1"/>
  <c r="AA38" i="7" s="1"/>
  <c r="AD28" i="5"/>
  <c r="AD33" i="5" s="1"/>
  <c r="AD39" i="5" s="1"/>
  <c r="AF25" i="7" s="1"/>
  <c r="V39" i="5"/>
  <c r="X25" i="7" s="1"/>
  <c r="X38" i="7" s="1"/>
  <c r="D38" i="7"/>
  <c r="I11" i="7"/>
  <c r="I39" i="5"/>
  <c r="I25" i="7" s="1"/>
  <c r="U11" i="7"/>
  <c r="T39" i="5"/>
  <c r="U25" i="7" s="1"/>
  <c r="G11" i="7"/>
  <c r="G38" i="7" s="1"/>
  <c r="E11" i="7"/>
  <c r="E38" i="7" s="1"/>
  <c r="P11" i="7"/>
  <c r="P38" i="7" s="1"/>
  <c r="K39" i="5"/>
  <c r="K25" i="7" s="1"/>
  <c r="K38" i="7" s="1"/>
  <c r="C39" i="5"/>
  <c r="C25" i="7" s="1"/>
  <c r="C38" i="7" s="1"/>
  <c r="D160" i="6"/>
  <c r="C29" i="7" s="1"/>
  <c r="D130" i="6"/>
  <c r="D113" i="6"/>
  <c r="D165" i="6"/>
  <c r="C34" i="7" s="1"/>
  <c r="D162" i="6"/>
  <c r="C31" i="7" s="1"/>
  <c r="D111" i="6"/>
  <c r="D129" i="6"/>
  <c r="D115" i="6"/>
  <c r="D101" i="6"/>
  <c r="F103" i="8"/>
  <c r="K67" i="8"/>
  <c r="V95" i="8"/>
  <c r="AD34" i="8"/>
  <c r="V89" i="8"/>
  <c r="Z90" i="8"/>
  <c r="P105" i="8"/>
  <c r="F65" i="8"/>
  <c r="AJ34" i="8"/>
  <c r="W90" i="8"/>
  <c r="AE90" i="8"/>
  <c r="AG89" i="8"/>
  <c r="M67" i="8"/>
  <c r="M105" i="8" s="1"/>
  <c r="K105" i="8"/>
  <c r="L142" i="8" s="1"/>
  <c r="P67" i="8"/>
  <c r="V90" i="8"/>
  <c r="H67" i="8"/>
  <c r="W89" i="8"/>
  <c r="W91" i="8" s="1"/>
  <c r="W92" i="8" s="1"/>
  <c r="O18" i="10" s="1"/>
  <c r="D163" i="6"/>
  <c r="C32" i="7" s="1"/>
  <c r="D126" i="6"/>
  <c r="D128" i="6"/>
  <c r="F52" i="6"/>
  <c r="F66" i="6" s="1"/>
  <c r="AH123" i="6"/>
  <c r="X37" i="7"/>
  <c r="AD37" i="7"/>
  <c r="F37" i="7"/>
  <c r="O37" i="7"/>
  <c r="P37" i="7"/>
  <c r="H37" i="7"/>
  <c r="L37" i="7"/>
  <c r="M24" i="7"/>
  <c r="M37" i="7" s="1"/>
  <c r="C37" i="7"/>
  <c r="Z37" i="7"/>
  <c r="AG26" i="4"/>
  <c r="AG38" i="4" s="1"/>
  <c r="AF14" i="5" s="1"/>
  <c r="W37" i="7"/>
  <c r="J39" i="5"/>
  <c r="J25" i="7" s="1"/>
  <c r="J11" i="7"/>
  <c r="P39" i="5"/>
  <c r="Q25" i="7" s="1"/>
  <c r="Q11" i="7"/>
  <c r="N39" i="5"/>
  <c r="O25" i="7" s="1"/>
  <c r="O11" i="7"/>
  <c r="Z11" i="7"/>
  <c r="X39" i="5"/>
  <c r="Z25" i="7" s="1"/>
  <c r="AD11" i="7"/>
  <c r="AB39" i="5"/>
  <c r="AD25" i="7" s="1"/>
  <c r="W38" i="7"/>
  <c r="Y38" i="7"/>
  <c r="N11" i="7"/>
  <c r="M39" i="5"/>
  <c r="N25" i="7" s="1"/>
  <c r="S11" i="7"/>
  <c r="R39" i="5"/>
  <c r="S25" i="7" s="1"/>
  <c r="V38" i="7"/>
  <c r="F11" i="7"/>
  <c r="F39" i="5"/>
  <c r="F25" i="7" s="1"/>
  <c r="L11" i="7"/>
  <c r="L39" i="5"/>
  <c r="L25" i="7" s="1"/>
  <c r="M25" i="7" s="1"/>
  <c r="AC11" i="7"/>
  <c r="AA39" i="5"/>
  <c r="AC25" i="7" s="1"/>
  <c r="D121" i="6"/>
  <c r="D107" i="6"/>
  <c r="D112" i="6"/>
  <c r="AI89" i="6"/>
  <c r="AF89" i="6"/>
  <c r="E89" i="6"/>
  <c r="M89" i="6"/>
  <c r="U89" i="6"/>
  <c r="AC89" i="6"/>
  <c r="H89" i="6"/>
  <c r="P89" i="6"/>
  <c r="X89" i="6"/>
  <c r="AH89" i="6"/>
  <c r="I89" i="6"/>
  <c r="Q89" i="6"/>
  <c r="AG89" i="6"/>
  <c r="K89" i="6"/>
  <c r="S89" i="6"/>
  <c r="AA89" i="6"/>
  <c r="L89" i="6"/>
  <c r="T89" i="6"/>
  <c r="AB89" i="6"/>
  <c r="W89" i="6"/>
  <c r="F89" i="6"/>
  <c r="Y89" i="6"/>
  <c r="G89" i="6"/>
  <c r="D89" i="6"/>
  <c r="D102" i="6" s="1"/>
  <c r="J89" i="6"/>
  <c r="AD89" i="6"/>
  <c r="N89" i="6"/>
  <c r="AE89" i="6"/>
  <c r="AJ89" i="6"/>
  <c r="O89" i="6"/>
  <c r="R89" i="6"/>
  <c r="V89" i="6"/>
  <c r="Z89" i="6"/>
  <c r="L86" i="6"/>
  <c r="T86" i="6"/>
  <c r="AB86" i="6"/>
  <c r="AH86" i="6"/>
  <c r="E86" i="6"/>
  <c r="G86" i="6"/>
  <c r="O86" i="6"/>
  <c r="W86" i="6"/>
  <c r="AE86" i="6"/>
  <c r="H86" i="6"/>
  <c r="P86" i="6"/>
  <c r="X86" i="6"/>
  <c r="J86" i="6"/>
  <c r="R86" i="6"/>
  <c r="Z86" i="6"/>
  <c r="AJ86" i="6"/>
  <c r="K86" i="6"/>
  <c r="S86" i="6"/>
  <c r="AA86" i="6"/>
  <c r="M86" i="6"/>
  <c r="D86" i="6"/>
  <c r="D99" i="6" s="1"/>
  <c r="AG86" i="6"/>
  <c r="N86" i="6"/>
  <c r="Q86" i="6"/>
  <c r="U86" i="6"/>
  <c r="AI86" i="6"/>
  <c r="V86" i="6"/>
  <c r="Y86" i="6"/>
  <c r="F86" i="6"/>
  <c r="AC86" i="6"/>
  <c r="AF86" i="6"/>
  <c r="I86" i="6"/>
  <c r="AD86" i="6"/>
  <c r="AJ87" i="6"/>
  <c r="G87" i="6"/>
  <c r="O87" i="6"/>
  <c r="W87" i="6"/>
  <c r="AE87" i="6"/>
  <c r="AG87" i="6"/>
  <c r="J87" i="6"/>
  <c r="R87" i="6"/>
  <c r="Z87" i="6"/>
  <c r="D87" i="6"/>
  <c r="D100" i="6" s="1"/>
  <c r="K87" i="6"/>
  <c r="S87" i="6"/>
  <c r="AA87" i="6"/>
  <c r="AI87" i="6"/>
  <c r="AF87" i="6"/>
  <c r="E87" i="6"/>
  <c r="M87" i="6"/>
  <c r="U87" i="6"/>
  <c r="AC87" i="6"/>
  <c r="F87" i="6"/>
  <c r="N87" i="6"/>
  <c r="V87" i="6"/>
  <c r="AD87" i="6"/>
  <c r="Y87" i="6"/>
  <c r="H87" i="6"/>
  <c r="AB87" i="6"/>
  <c r="L87" i="6"/>
  <c r="P87" i="6"/>
  <c r="AH87" i="6"/>
  <c r="Q87" i="6"/>
  <c r="T87" i="6"/>
  <c r="X87" i="6"/>
  <c r="I87" i="6"/>
  <c r="F84" i="6"/>
  <c r="N84" i="6"/>
  <c r="V84" i="6"/>
  <c r="AD84" i="6"/>
  <c r="D84" i="6"/>
  <c r="D97" i="6" s="1"/>
  <c r="G84" i="6"/>
  <c r="O84" i="6"/>
  <c r="W84" i="6"/>
  <c r="AE84" i="6"/>
  <c r="AI84" i="6"/>
  <c r="AF84" i="6"/>
  <c r="I84" i="6"/>
  <c r="Q84" i="6"/>
  <c r="Y84" i="6"/>
  <c r="J84" i="6"/>
  <c r="R84" i="6"/>
  <c r="Z84" i="6"/>
  <c r="L84" i="6"/>
  <c r="T84" i="6"/>
  <c r="AB84" i="6"/>
  <c r="AH84" i="6"/>
  <c r="E84" i="6"/>
  <c r="M84" i="6"/>
  <c r="U84" i="6"/>
  <c r="AC84" i="6"/>
  <c r="H84" i="6"/>
  <c r="K84" i="6"/>
  <c r="P84" i="6"/>
  <c r="AJ84" i="6"/>
  <c r="S84" i="6"/>
  <c r="X84" i="6"/>
  <c r="AA84" i="6"/>
  <c r="AG84" i="6"/>
  <c r="E81" i="6"/>
  <c r="M81" i="6"/>
  <c r="U81" i="6"/>
  <c r="AC81" i="6"/>
  <c r="AI81" i="6"/>
  <c r="AF81" i="6"/>
  <c r="F81" i="6"/>
  <c r="N81" i="6"/>
  <c r="V81" i="6"/>
  <c r="AD81" i="6"/>
  <c r="AJ81" i="6"/>
  <c r="H81" i="6"/>
  <c r="P81" i="6"/>
  <c r="X81" i="6"/>
  <c r="I81" i="6"/>
  <c r="Q81" i="6"/>
  <c r="Y81" i="6"/>
  <c r="K81" i="6"/>
  <c r="S81" i="6"/>
  <c r="AA81" i="6"/>
  <c r="L81" i="6"/>
  <c r="T81" i="6"/>
  <c r="AB81" i="6"/>
  <c r="G81" i="6"/>
  <c r="J81" i="6"/>
  <c r="AG81" i="6"/>
  <c r="R81" i="6"/>
  <c r="AH81" i="6"/>
  <c r="W81" i="6"/>
  <c r="Z81" i="6"/>
  <c r="AE81" i="6"/>
  <c r="D81" i="6"/>
  <c r="D94" i="6" s="1"/>
  <c r="O81" i="6"/>
  <c r="K83" i="6"/>
  <c r="S83" i="6"/>
  <c r="AA83" i="6"/>
  <c r="AG83" i="6"/>
  <c r="L83" i="6"/>
  <c r="T83" i="6"/>
  <c r="AB83" i="6"/>
  <c r="F83" i="6"/>
  <c r="N83" i="6"/>
  <c r="V83" i="6"/>
  <c r="AD83" i="6"/>
  <c r="AJ83" i="6"/>
  <c r="G83" i="6"/>
  <c r="O83" i="6"/>
  <c r="W83" i="6"/>
  <c r="AE83" i="6"/>
  <c r="AH83" i="6"/>
  <c r="I83" i="6"/>
  <c r="Q83" i="6"/>
  <c r="Y83" i="6"/>
  <c r="J83" i="6"/>
  <c r="R83" i="6"/>
  <c r="Z83" i="6"/>
  <c r="D83" i="6"/>
  <c r="D96" i="6" s="1"/>
  <c r="E83" i="6"/>
  <c r="H83" i="6"/>
  <c r="AI83" i="6"/>
  <c r="P83" i="6"/>
  <c r="U83" i="6"/>
  <c r="X83" i="6"/>
  <c r="AF83" i="6"/>
  <c r="AC83" i="6"/>
  <c r="M83" i="6"/>
  <c r="AH85" i="6"/>
  <c r="I85" i="6"/>
  <c r="Q85" i="6"/>
  <c r="Y85" i="6"/>
  <c r="AG85" i="6"/>
  <c r="J85" i="6"/>
  <c r="R85" i="6"/>
  <c r="Z85" i="6"/>
  <c r="L85" i="6"/>
  <c r="T85" i="6"/>
  <c r="AB85" i="6"/>
  <c r="AI85" i="6"/>
  <c r="AF85" i="6"/>
  <c r="E85" i="6"/>
  <c r="M85" i="6"/>
  <c r="U85" i="6"/>
  <c r="AC85" i="6"/>
  <c r="AJ85" i="6"/>
  <c r="G85" i="6"/>
  <c r="O85" i="6"/>
  <c r="W85" i="6"/>
  <c r="AE85" i="6"/>
  <c r="H85" i="6"/>
  <c r="P85" i="6"/>
  <c r="X85" i="6"/>
  <c r="K85" i="6"/>
  <c r="N85" i="6"/>
  <c r="V85" i="6"/>
  <c r="AA85" i="6"/>
  <c r="AD85" i="6"/>
  <c r="F85" i="6"/>
  <c r="D85" i="6"/>
  <c r="D98" i="6" s="1"/>
  <c r="S85" i="6"/>
  <c r="G80" i="6"/>
  <c r="O80" i="6"/>
  <c r="W80" i="6"/>
  <c r="AE80" i="6"/>
  <c r="H80" i="6"/>
  <c r="P80" i="6"/>
  <c r="X80" i="6"/>
  <c r="J80" i="6"/>
  <c r="R80" i="6"/>
  <c r="Z80" i="6"/>
  <c r="AF80" i="6"/>
  <c r="K80" i="6"/>
  <c r="S80" i="6"/>
  <c r="AA80" i="6"/>
  <c r="AG80" i="6"/>
  <c r="E80" i="6"/>
  <c r="M80" i="6"/>
  <c r="U80" i="6"/>
  <c r="AC80" i="6"/>
  <c r="AI80" i="6"/>
  <c r="D80" i="6"/>
  <c r="F80" i="6"/>
  <c r="N80" i="6"/>
  <c r="V80" i="6"/>
  <c r="AD80" i="6"/>
  <c r="AJ80" i="6"/>
  <c r="I80" i="6"/>
  <c r="L80" i="6"/>
  <c r="Q80" i="6"/>
  <c r="T80" i="6"/>
  <c r="Y80" i="6"/>
  <c r="AB80" i="6"/>
  <c r="AH80" i="6"/>
  <c r="E72" i="6"/>
  <c r="D157" i="6"/>
  <c r="C27" i="7" s="1"/>
  <c r="D122" i="6"/>
  <c r="D108" i="6"/>
  <c r="D76" i="6"/>
  <c r="E74" i="6"/>
  <c r="C26" i="7"/>
  <c r="D110" i="6"/>
  <c r="D124" i="6"/>
  <c r="D159" i="6"/>
  <c r="C28" i="7" s="1"/>
  <c r="F73" i="6"/>
  <c r="E73" i="6"/>
  <c r="E69" i="6"/>
  <c r="E71" i="6"/>
  <c r="E62" i="6"/>
  <c r="F67" i="6"/>
  <c r="E66" i="6"/>
  <c r="E67" i="6"/>
  <c r="D62" i="6"/>
  <c r="E70" i="6"/>
  <c r="E75" i="6"/>
  <c r="F57" i="6"/>
  <c r="F56" i="6"/>
  <c r="F70" i="6" s="1"/>
  <c r="F61" i="6"/>
  <c r="F58" i="6"/>
  <c r="F55" i="6"/>
  <c r="F69" i="6" s="1"/>
  <c r="G24" i="6"/>
  <c r="F60" i="6"/>
  <c r="F74" i="6" s="1"/>
  <c r="F101" i="6" s="1"/>
  <c r="D64" i="8"/>
  <c r="D102" i="8"/>
  <c r="N105" i="8"/>
  <c r="N128" i="8"/>
  <c r="Q67" i="8"/>
  <c r="Q105" i="8"/>
  <c r="R141" i="8" s="1"/>
  <c r="AJ90" i="8"/>
  <c r="AG95" i="8"/>
  <c r="D34" i="8"/>
  <c r="H105" i="8"/>
  <c r="AI70" i="8"/>
  <c r="AB17" i="8"/>
  <c r="AD51" i="1"/>
  <c r="R142" i="8"/>
  <c r="AC90" i="8"/>
  <c r="Z51" i="1"/>
  <c r="AH34" i="8"/>
  <c r="AH96" i="8"/>
  <c r="U34" i="8"/>
  <c r="Z95" i="8"/>
  <c r="AD96" i="8"/>
  <c r="V96" i="8"/>
  <c r="N67" i="8"/>
  <c r="AI64" i="8"/>
  <c r="G121" i="8"/>
  <c r="J142" i="8"/>
  <c r="G105" i="8"/>
  <c r="G67" i="8"/>
  <c r="G128" i="8"/>
  <c r="AG96" i="8"/>
  <c r="E133" i="8"/>
  <c r="E55" i="8"/>
  <c r="E81" i="8" s="1"/>
  <c r="D121" i="8"/>
  <c r="L141" i="8"/>
  <c r="AD89" i="8"/>
  <c r="H55" i="8"/>
  <c r="H81" i="8" s="1"/>
  <c r="H133" i="8"/>
  <c r="Y89" i="8"/>
  <c r="M103" i="8"/>
  <c r="C133" i="8"/>
  <c r="C55" i="8"/>
  <c r="AD95" i="8"/>
  <c r="E110" i="8"/>
  <c r="Z89" i="8"/>
  <c r="Y90" i="8"/>
  <c r="Y96" i="8"/>
  <c r="C110" i="8"/>
  <c r="AD90" i="8"/>
  <c r="AE89" i="8"/>
  <c r="AE96" i="8"/>
  <c r="H110" i="8"/>
  <c r="E128" i="8"/>
  <c r="E105" i="8"/>
  <c r="F128" i="8"/>
  <c r="F67" i="8"/>
  <c r="W96" i="8"/>
  <c r="D105" i="8"/>
  <c r="D128" i="8"/>
  <c r="Z96" i="8"/>
  <c r="Y95" i="8"/>
  <c r="J141" i="8"/>
  <c r="AG90" i="8"/>
  <c r="AH89" i="8"/>
  <c r="W95" i="8"/>
  <c r="W97" i="8" s="1"/>
  <c r="W98" i="8" s="1"/>
  <c r="AH90" i="8"/>
  <c r="AI89" i="8"/>
  <c r="AH95" i="8"/>
  <c r="S67" i="8"/>
  <c r="S105" i="8"/>
  <c r="S128" i="8"/>
  <c r="AE95" i="8"/>
  <c r="AE91" i="8" l="1"/>
  <c r="AE92" i="8" s="1"/>
  <c r="U18" i="10" s="1"/>
  <c r="V97" i="8"/>
  <c r="V98" i="8" s="1"/>
  <c r="Z91" i="8"/>
  <c r="Z92" i="8" s="1"/>
  <c r="Q18" i="10" s="1"/>
  <c r="V91" i="8"/>
  <c r="V92" i="8" s="1"/>
  <c r="N18" i="10" s="1"/>
  <c r="AB70" i="8"/>
  <c r="AB90" i="8" s="1"/>
  <c r="AB91" i="8" s="1"/>
  <c r="AB92" i="8" s="1"/>
  <c r="AB34" i="8"/>
  <c r="AJ96" i="8"/>
  <c r="AC13" i="5"/>
  <c r="AC18" i="5" s="1"/>
  <c r="AC29" i="5"/>
  <c r="AC28" i="5" s="1"/>
  <c r="AC33" i="5" s="1"/>
  <c r="AC39" i="5" s="1"/>
  <c r="AE25" i="7" s="1"/>
  <c r="AG29" i="5"/>
  <c r="AG28" i="5" s="1"/>
  <c r="AG33" i="5" s="1"/>
  <c r="AF11" i="7"/>
  <c r="AF38" i="7" s="1"/>
  <c r="U38" i="7"/>
  <c r="I38" i="7"/>
  <c r="AE11" i="7"/>
  <c r="L82" i="6"/>
  <c r="AA82" i="6"/>
  <c r="AI82" i="6"/>
  <c r="AI95" i="6" s="1"/>
  <c r="K142" i="8"/>
  <c r="S141" i="8"/>
  <c r="AG91" i="8"/>
  <c r="AG92" i="8" s="1"/>
  <c r="V18" i="10" s="1"/>
  <c r="R143" i="8"/>
  <c r="R144" i="8" s="1"/>
  <c r="Z97" i="8"/>
  <c r="Z98" i="8" s="1"/>
  <c r="P142" i="8"/>
  <c r="M141" i="8"/>
  <c r="AI34" i="8"/>
  <c r="K141" i="8"/>
  <c r="K143" i="8" s="1"/>
  <c r="K144" i="8" s="1"/>
  <c r="Q142" i="8"/>
  <c r="O142" i="8"/>
  <c r="N142" i="8"/>
  <c r="AG97" i="8"/>
  <c r="AG98" i="8" s="1"/>
  <c r="AJ89" i="8"/>
  <c r="AJ91" i="8" s="1"/>
  <c r="AJ92" i="8" s="1"/>
  <c r="Y18" i="10" s="1"/>
  <c r="P141" i="8"/>
  <c r="P143" i="8" s="1"/>
  <c r="P144" i="8" s="1"/>
  <c r="AH109" i="6"/>
  <c r="AI123" i="6"/>
  <c r="Q38" i="7"/>
  <c r="J38" i="7"/>
  <c r="AH54" i="4"/>
  <c r="AI24" i="7" s="1"/>
  <c r="AH53" i="4"/>
  <c r="AI10" i="7" s="1"/>
  <c r="AF29" i="5"/>
  <c r="AF28" i="5" s="1"/>
  <c r="AF33" i="5" s="1"/>
  <c r="AF13" i="5"/>
  <c r="AF18" i="5" s="1"/>
  <c r="AG53" i="4"/>
  <c r="AH10" i="7" s="1"/>
  <c r="AG54" i="4"/>
  <c r="AH24" i="7" s="1"/>
  <c r="L38" i="7"/>
  <c r="M11" i="7"/>
  <c r="M38" i="7" s="1"/>
  <c r="N38" i="7"/>
  <c r="Z38" i="7"/>
  <c r="S38" i="7"/>
  <c r="AD38" i="7"/>
  <c r="AC38" i="7"/>
  <c r="F38" i="7"/>
  <c r="O38" i="7"/>
  <c r="D117" i="6"/>
  <c r="O82" i="6"/>
  <c r="W82" i="6"/>
  <c r="N82" i="6"/>
  <c r="R82" i="6"/>
  <c r="F82" i="6"/>
  <c r="S82" i="6"/>
  <c r="F62" i="6"/>
  <c r="F94" i="6"/>
  <c r="Q82" i="6"/>
  <c r="X82" i="6"/>
  <c r="D82" i="6"/>
  <c r="P82" i="6"/>
  <c r="AG82" i="6"/>
  <c r="AG95" i="6" s="1"/>
  <c r="V82" i="6"/>
  <c r="J82" i="6"/>
  <c r="I82" i="6"/>
  <c r="AC82" i="6"/>
  <c r="G82" i="6"/>
  <c r="AF82" i="6"/>
  <c r="AF95" i="6" s="1"/>
  <c r="AH82" i="6"/>
  <c r="AH95" i="6" s="1"/>
  <c r="K82" i="6"/>
  <c r="H82" i="6"/>
  <c r="U82" i="6"/>
  <c r="AE82" i="6"/>
  <c r="AB82" i="6"/>
  <c r="AJ82" i="6"/>
  <c r="AJ95" i="6" s="1"/>
  <c r="M82" i="6"/>
  <c r="Z82" i="6"/>
  <c r="T82" i="6"/>
  <c r="Y82" i="6"/>
  <c r="AD82" i="6"/>
  <c r="D103" i="6"/>
  <c r="F96" i="6"/>
  <c r="E111" i="6"/>
  <c r="E160" i="6"/>
  <c r="D29" i="7" s="1"/>
  <c r="E125" i="6"/>
  <c r="E97" i="6"/>
  <c r="G55" i="6"/>
  <c r="H24" i="6"/>
  <c r="G57" i="6"/>
  <c r="G56" i="6"/>
  <c r="G70" i="6" s="1"/>
  <c r="G97" i="6" s="1"/>
  <c r="G59" i="6"/>
  <c r="G52" i="6"/>
  <c r="G58" i="6"/>
  <c r="G72" i="6" s="1"/>
  <c r="G61" i="6"/>
  <c r="G75" i="6" s="1"/>
  <c r="G60" i="6"/>
  <c r="G53" i="6"/>
  <c r="G71" i="6"/>
  <c r="G98" i="6" s="1"/>
  <c r="F121" i="6"/>
  <c r="F107" i="6"/>
  <c r="F156" i="6"/>
  <c r="D131" i="6"/>
  <c r="E157" i="6"/>
  <c r="D27" i="7" s="1"/>
  <c r="E122" i="6"/>
  <c r="E108" i="6"/>
  <c r="E94" i="6"/>
  <c r="E156" i="6"/>
  <c r="E107" i="6"/>
  <c r="E121" i="6"/>
  <c r="E76" i="6"/>
  <c r="F71" i="6"/>
  <c r="D166" i="6"/>
  <c r="E113" i="6"/>
  <c r="E127" i="6"/>
  <c r="E162" i="6"/>
  <c r="D31" i="7" s="1"/>
  <c r="E99" i="6"/>
  <c r="F160" i="6"/>
  <c r="E29" i="7" s="1"/>
  <c r="F111" i="6"/>
  <c r="F125" i="6"/>
  <c r="F97" i="6"/>
  <c r="E112" i="6"/>
  <c r="E161" i="6"/>
  <c r="D30" i="7" s="1"/>
  <c r="E126" i="6"/>
  <c r="E98" i="6"/>
  <c r="E130" i="6"/>
  <c r="E165" i="6"/>
  <c r="D34" i="7" s="1"/>
  <c r="E116" i="6"/>
  <c r="E102" i="6"/>
  <c r="E159" i="6"/>
  <c r="D28" i="7" s="1"/>
  <c r="E110" i="6"/>
  <c r="E124" i="6"/>
  <c r="E96" i="6"/>
  <c r="F72" i="6"/>
  <c r="F75" i="6"/>
  <c r="E163" i="6"/>
  <c r="D32" i="7" s="1"/>
  <c r="E114" i="6"/>
  <c r="E128" i="6"/>
  <c r="E100" i="6"/>
  <c r="F129" i="6"/>
  <c r="F115" i="6"/>
  <c r="F164" i="6"/>
  <c r="E33" i="7" s="1"/>
  <c r="F110" i="6"/>
  <c r="F124" i="6"/>
  <c r="F159" i="6"/>
  <c r="E28" i="7" s="1"/>
  <c r="F157" i="6"/>
  <c r="E27" i="7" s="1"/>
  <c r="F122" i="6"/>
  <c r="F108" i="6"/>
  <c r="F128" i="6"/>
  <c r="F114" i="6"/>
  <c r="F163" i="6"/>
  <c r="E32" i="7" s="1"/>
  <c r="F100" i="6"/>
  <c r="E129" i="6"/>
  <c r="E164" i="6"/>
  <c r="D33" i="7" s="1"/>
  <c r="E115" i="6"/>
  <c r="E101" i="6"/>
  <c r="AH97" i="8"/>
  <c r="AH98" i="8" s="1"/>
  <c r="AI90" i="8"/>
  <c r="AI91" i="8" s="1"/>
  <c r="AI92" i="8" s="1"/>
  <c r="X18" i="10" s="1"/>
  <c r="AI95" i="8"/>
  <c r="AI96" i="8"/>
  <c r="AJ95" i="8"/>
  <c r="Y97" i="8"/>
  <c r="Y98" i="8" s="1"/>
  <c r="O141" i="8"/>
  <c r="Q141" i="8"/>
  <c r="AD97" i="8"/>
  <c r="AD98" i="8" s="1"/>
  <c r="N141" i="8"/>
  <c r="L143" i="8"/>
  <c r="L144" i="8" s="1"/>
  <c r="J143" i="8"/>
  <c r="J144" i="8" s="1"/>
  <c r="F142" i="8"/>
  <c r="F141" i="8"/>
  <c r="M142" i="8"/>
  <c r="G55" i="8"/>
  <c r="G81" i="8" s="1"/>
  <c r="G133" i="8"/>
  <c r="G110" i="8"/>
  <c r="G141" i="8" s="1"/>
  <c r="C81" i="8"/>
  <c r="AH91" i="8"/>
  <c r="AH92" i="8" s="1"/>
  <c r="W18" i="10" s="1"/>
  <c r="D133" i="8"/>
  <c r="D55" i="8"/>
  <c r="D81" i="8" s="1"/>
  <c r="S142" i="8"/>
  <c r="T141" i="8"/>
  <c r="AE97" i="8"/>
  <c r="AE98" i="8" s="1"/>
  <c r="AD91" i="8"/>
  <c r="AD92" i="8" s="1"/>
  <c r="T18" i="10" s="1"/>
  <c r="T142" i="8"/>
  <c r="Y91" i="8"/>
  <c r="Y92" i="8" s="1"/>
  <c r="P18" i="10" s="1"/>
  <c r="D110" i="8"/>
  <c r="E142" i="8" s="1"/>
  <c r="N143" i="8" l="1"/>
  <c r="N144" i="8" s="1"/>
  <c r="AJ97" i="8"/>
  <c r="AJ98" i="8" s="1"/>
  <c r="AE38" i="7"/>
  <c r="D142" i="8"/>
  <c r="S143" i="8"/>
  <c r="S144" i="8" s="1"/>
  <c r="Q143" i="8"/>
  <c r="Q144" i="8" s="1"/>
  <c r="AI37" i="7"/>
  <c r="AG13" i="5"/>
  <c r="AG18" i="5" s="1"/>
  <c r="M143" i="8"/>
  <c r="M144" i="8" s="1"/>
  <c r="O143" i="8"/>
  <c r="O144" i="8" s="1"/>
  <c r="AJ109" i="6"/>
  <c r="AJ123" i="6"/>
  <c r="AI109" i="6"/>
  <c r="AF54" i="4"/>
  <c r="AG24" i="7" s="1"/>
  <c r="AF53" i="4"/>
  <c r="AG10" i="7" s="1"/>
  <c r="AG39" i="5"/>
  <c r="AI25" i="7" s="1"/>
  <c r="AI11" i="7"/>
  <c r="AE29" i="5"/>
  <c r="AE28" i="5" s="1"/>
  <c r="AE33" i="5" s="1"/>
  <c r="AE13" i="5"/>
  <c r="AE18" i="5" s="1"/>
  <c r="AH11" i="7"/>
  <c r="AF39" i="5"/>
  <c r="AH25" i="7" s="1"/>
  <c r="AH37" i="7"/>
  <c r="F76" i="6"/>
  <c r="D136" i="6"/>
  <c r="D137" i="6" s="1"/>
  <c r="E103" i="6"/>
  <c r="G113" i="6"/>
  <c r="G162" i="6"/>
  <c r="F31" i="7" s="1"/>
  <c r="G127" i="6"/>
  <c r="G99" i="6"/>
  <c r="G165" i="6"/>
  <c r="F34" i="7" s="1"/>
  <c r="G130" i="6"/>
  <c r="G116" i="6"/>
  <c r="E131" i="6"/>
  <c r="G125" i="6"/>
  <c r="G111" i="6"/>
  <c r="G160" i="6"/>
  <c r="F29" i="7" s="1"/>
  <c r="G73" i="6"/>
  <c r="D26" i="7"/>
  <c r="E166" i="6"/>
  <c r="G69" i="6"/>
  <c r="H55" i="6"/>
  <c r="J24" i="6"/>
  <c r="H56" i="6"/>
  <c r="H61" i="6"/>
  <c r="H75" i="6" s="1"/>
  <c r="H102" i="6" s="1"/>
  <c r="I24" i="6"/>
  <c r="H52" i="6"/>
  <c r="H57" i="6"/>
  <c r="H71" i="6" s="1"/>
  <c r="H98" i="6" s="1"/>
  <c r="H58" i="6"/>
  <c r="H72" i="6" s="1"/>
  <c r="H99" i="6" s="1"/>
  <c r="L24" i="6"/>
  <c r="H59" i="6"/>
  <c r="H73" i="6" s="1"/>
  <c r="H100" i="6" s="1"/>
  <c r="H53" i="6"/>
  <c r="H67" i="6" s="1"/>
  <c r="H60" i="6"/>
  <c r="G126" i="6"/>
  <c r="G112" i="6"/>
  <c r="G161" i="6"/>
  <c r="F30" i="7" s="1"/>
  <c r="G102" i="6"/>
  <c r="E117" i="6"/>
  <c r="G67" i="6"/>
  <c r="H70" i="6"/>
  <c r="H97" i="6" s="1"/>
  <c r="F130" i="6"/>
  <c r="F116" i="6"/>
  <c r="F165" i="6"/>
  <c r="E34" i="7" s="1"/>
  <c r="F102" i="6"/>
  <c r="G74" i="6"/>
  <c r="E26" i="7"/>
  <c r="F127" i="6"/>
  <c r="F162" i="6"/>
  <c r="E31" i="7" s="1"/>
  <c r="F113" i="6"/>
  <c r="F99" i="6"/>
  <c r="F112" i="6"/>
  <c r="F126" i="6"/>
  <c r="F161" i="6"/>
  <c r="E30" i="7" s="1"/>
  <c r="F98" i="6"/>
  <c r="G62" i="6"/>
  <c r="G66" i="6"/>
  <c r="AI97" i="8"/>
  <c r="AI98" i="8" s="1"/>
  <c r="G142" i="8"/>
  <c r="G143" i="8" s="1"/>
  <c r="G144" i="8" s="1"/>
  <c r="F143" i="8"/>
  <c r="F144" i="8" s="1"/>
  <c r="AC89" i="8"/>
  <c r="AC91" i="8" s="1"/>
  <c r="AC92" i="8" s="1"/>
  <c r="S18" i="10" s="1"/>
  <c r="AC96" i="8"/>
  <c r="R18" i="10"/>
  <c r="AC95" i="8"/>
  <c r="AB96" i="8"/>
  <c r="AB95" i="8"/>
  <c r="AB97" i="8" s="1"/>
  <c r="AB98" i="8" s="1"/>
  <c r="I141" i="8"/>
  <c r="D141" i="8"/>
  <c r="E141" i="8"/>
  <c r="E143" i="8" s="1"/>
  <c r="E144" i="8" s="1"/>
  <c r="H141" i="8"/>
  <c r="T143" i="8"/>
  <c r="T144" i="8" s="1"/>
  <c r="H142" i="8"/>
  <c r="I142" i="8"/>
  <c r="D143" i="8" l="1"/>
  <c r="D144" i="8" s="1"/>
  <c r="D145" i="8" s="1"/>
  <c r="D80" i="8" s="1"/>
  <c r="D151" i="6"/>
  <c r="C20" i="7" s="1"/>
  <c r="C47" i="7" s="1"/>
  <c r="AG37" i="7"/>
  <c r="H143" i="8"/>
  <c r="H144" i="8" s="1"/>
  <c r="AC97" i="8"/>
  <c r="AC98" i="8" s="1"/>
  <c r="AI38" i="7"/>
  <c r="AH38" i="7"/>
  <c r="AG11" i="7"/>
  <c r="AE39" i="5"/>
  <c r="AG25" i="7" s="1"/>
  <c r="F131" i="6"/>
  <c r="F117" i="6"/>
  <c r="D149" i="6"/>
  <c r="C18" i="7" s="1"/>
  <c r="C45" i="7" s="1"/>
  <c r="D147" i="6"/>
  <c r="C16" i="7" s="1"/>
  <c r="C43" i="7" s="1"/>
  <c r="D148" i="6"/>
  <c r="C17" i="7" s="1"/>
  <c r="C44" i="7" s="1"/>
  <c r="D145" i="6"/>
  <c r="C14" i="7" s="1"/>
  <c r="C41" i="7" s="1"/>
  <c r="D144" i="6"/>
  <c r="D142" i="6"/>
  <c r="C12" i="7" s="1"/>
  <c r="D146" i="6"/>
  <c r="C15" i="7" s="1"/>
  <c r="C42" i="7" s="1"/>
  <c r="D150" i="6"/>
  <c r="C19" i="7" s="1"/>
  <c r="C46" i="7" s="1"/>
  <c r="D143" i="6"/>
  <c r="C13" i="7" s="1"/>
  <c r="C40" i="7" s="1"/>
  <c r="F103" i="6"/>
  <c r="H157" i="6"/>
  <c r="G27" i="7" s="1"/>
  <c r="H122" i="6"/>
  <c r="H108" i="6"/>
  <c r="H94" i="6"/>
  <c r="G108" i="6"/>
  <c r="G122" i="6"/>
  <c r="G157" i="6"/>
  <c r="F27" i="7" s="1"/>
  <c r="G94" i="6"/>
  <c r="H62" i="6"/>
  <c r="G114" i="6"/>
  <c r="G128" i="6"/>
  <c r="G163" i="6"/>
  <c r="F32" i="7" s="1"/>
  <c r="G100" i="6"/>
  <c r="H127" i="6"/>
  <c r="H113" i="6"/>
  <c r="H162" i="6"/>
  <c r="G31" i="7" s="1"/>
  <c r="H116" i="6"/>
  <c r="H165" i="6"/>
  <c r="G34" i="7" s="1"/>
  <c r="H130" i="6"/>
  <c r="F166" i="6"/>
  <c r="H160" i="6"/>
  <c r="G29" i="7" s="1"/>
  <c r="H111" i="6"/>
  <c r="H125" i="6"/>
  <c r="M24" i="6"/>
  <c r="L60" i="6"/>
  <c r="L57" i="6"/>
  <c r="L59" i="6"/>
  <c r="L53" i="6"/>
  <c r="L58" i="6"/>
  <c r="L56" i="6"/>
  <c r="L61" i="6"/>
  <c r="L52" i="6"/>
  <c r="L55" i="6"/>
  <c r="G124" i="6"/>
  <c r="G110" i="6"/>
  <c r="G159" i="6"/>
  <c r="F28" i="7" s="1"/>
  <c r="G96" i="6"/>
  <c r="I56" i="6"/>
  <c r="I70" i="6" s="1"/>
  <c r="I53" i="6"/>
  <c r="I67" i="6" s="1"/>
  <c r="I94" i="6" s="1"/>
  <c r="I57" i="6"/>
  <c r="I71" i="6" s="1"/>
  <c r="I58" i="6"/>
  <c r="I72" i="6" s="1"/>
  <c r="I60" i="6"/>
  <c r="I74" i="6" s="1"/>
  <c r="I101" i="6" s="1"/>
  <c r="I59" i="6"/>
  <c r="I73" i="6" s="1"/>
  <c r="I52" i="6"/>
  <c r="I66" i="6" s="1"/>
  <c r="I61" i="6"/>
  <c r="I75" i="6" s="1"/>
  <c r="I55" i="6"/>
  <c r="I69" i="6" s="1"/>
  <c r="H163" i="6"/>
  <c r="G32" i="7" s="1"/>
  <c r="H114" i="6"/>
  <c r="H128" i="6"/>
  <c r="H126" i="6"/>
  <c r="H161" i="6"/>
  <c r="G30" i="7" s="1"/>
  <c r="H112" i="6"/>
  <c r="G107" i="6"/>
  <c r="G121" i="6"/>
  <c r="G76" i="6"/>
  <c r="G156" i="6"/>
  <c r="J59" i="6"/>
  <c r="J73" i="6" s="1"/>
  <c r="J100" i="6" s="1"/>
  <c r="J57" i="6"/>
  <c r="J71" i="6" s="1"/>
  <c r="J98" i="6" s="1"/>
  <c r="J60" i="6"/>
  <c r="J74" i="6" s="1"/>
  <c r="J101" i="6" s="1"/>
  <c r="J53" i="6"/>
  <c r="J67" i="6" s="1"/>
  <c r="J94" i="6" s="1"/>
  <c r="J52" i="6"/>
  <c r="K24" i="6"/>
  <c r="J58" i="6"/>
  <c r="J72" i="6" s="1"/>
  <c r="J56" i="6"/>
  <c r="J70" i="6" s="1"/>
  <c r="J97" i="6" s="1"/>
  <c r="J61" i="6"/>
  <c r="J75" i="6" s="1"/>
  <c r="J102" i="6" s="1"/>
  <c r="J55" i="6"/>
  <c r="J69" i="6" s="1"/>
  <c r="J96" i="6" s="1"/>
  <c r="H74" i="6"/>
  <c r="E136" i="6"/>
  <c r="E137" i="6" s="1"/>
  <c r="H66" i="6"/>
  <c r="G115" i="6"/>
  <c r="G164" i="6"/>
  <c r="F33" i="7" s="1"/>
  <c r="G129" i="6"/>
  <c r="G101" i="6"/>
  <c r="H69" i="6"/>
  <c r="I143" i="8"/>
  <c r="I144" i="8" s="1"/>
  <c r="E145" i="8" l="1"/>
  <c r="F145" i="8" s="1"/>
  <c r="D148" i="8"/>
  <c r="D53" i="8" s="1"/>
  <c r="D149" i="8"/>
  <c r="F136" i="6"/>
  <c r="F137" i="6" s="1"/>
  <c r="AG38" i="7"/>
  <c r="G117" i="6"/>
  <c r="L62" i="6"/>
  <c r="D152" i="6"/>
  <c r="I124" i="6"/>
  <c r="I159" i="6"/>
  <c r="H28" i="7" s="1"/>
  <c r="I110" i="6"/>
  <c r="I96" i="6"/>
  <c r="I116" i="6"/>
  <c r="I130" i="6"/>
  <c r="I165" i="6"/>
  <c r="H34" i="7" s="1"/>
  <c r="I102" i="6"/>
  <c r="I125" i="6"/>
  <c r="I111" i="6"/>
  <c r="I160" i="6"/>
  <c r="H29" i="7" s="1"/>
  <c r="I97" i="6"/>
  <c r="J127" i="6"/>
  <c r="J162" i="6"/>
  <c r="I31" i="7" s="1"/>
  <c r="J113" i="6"/>
  <c r="L127" i="6"/>
  <c r="K56" i="6"/>
  <c r="K70" i="6" s="1"/>
  <c r="K97" i="6" s="1"/>
  <c r="K59" i="6"/>
  <c r="K73" i="6" s="1"/>
  <c r="K100" i="6" s="1"/>
  <c r="K53" i="6"/>
  <c r="K67" i="6" s="1"/>
  <c r="K94" i="6" s="1"/>
  <c r="K60" i="6"/>
  <c r="K74" i="6" s="1"/>
  <c r="K101" i="6" s="1"/>
  <c r="K58" i="6"/>
  <c r="K72" i="6" s="1"/>
  <c r="K99" i="6" s="1"/>
  <c r="K57" i="6"/>
  <c r="K71" i="6" s="1"/>
  <c r="K98" i="6" s="1"/>
  <c r="K55" i="6"/>
  <c r="K69" i="6" s="1"/>
  <c r="K52" i="6"/>
  <c r="K61" i="6"/>
  <c r="K75" i="6" s="1"/>
  <c r="K102" i="6" s="1"/>
  <c r="I114" i="6"/>
  <c r="I128" i="6"/>
  <c r="I163" i="6"/>
  <c r="H32" i="7" s="1"/>
  <c r="I127" i="6"/>
  <c r="I113" i="6"/>
  <c r="I162" i="6"/>
  <c r="H31" i="7" s="1"/>
  <c r="I62" i="6"/>
  <c r="I161" i="6"/>
  <c r="H30" i="7" s="1"/>
  <c r="I112" i="6"/>
  <c r="I126" i="6"/>
  <c r="E145" i="6"/>
  <c r="D14" i="7" s="1"/>
  <c r="D41" i="7" s="1"/>
  <c r="E147" i="6"/>
  <c r="D16" i="7" s="1"/>
  <c r="D43" i="7" s="1"/>
  <c r="E149" i="6"/>
  <c r="D18" i="7" s="1"/>
  <c r="D45" i="7" s="1"/>
  <c r="E146" i="6"/>
  <c r="D15" i="7" s="1"/>
  <c r="D42" i="7" s="1"/>
  <c r="E142" i="6"/>
  <c r="E148" i="6"/>
  <c r="D17" i="7" s="1"/>
  <c r="D44" i="7" s="1"/>
  <c r="E143" i="6"/>
  <c r="D13" i="7" s="1"/>
  <c r="D40" i="7" s="1"/>
  <c r="E151" i="6"/>
  <c r="D20" i="7" s="1"/>
  <c r="D47" i="7" s="1"/>
  <c r="E150" i="6"/>
  <c r="D19" i="7" s="1"/>
  <c r="D46" i="7" s="1"/>
  <c r="J126" i="6"/>
  <c r="J161" i="6"/>
  <c r="I30" i="7" s="1"/>
  <c r="J112" i="6"/>
  <c r="L126" i="6"/>
  <c r="H129" i="6"/>
  <c r="H115" i="6"/>
  <c r="H164" i="6"/>
  <c r="G33" i="7" s="1"/>
  <c r="H101" i="6"/>
  <c r="J128" i="6"/>
  <c r="J114" i="6"/>
  <c r="J163" i="6"/>
  <c r="I32" i="7" s="1"/>
  <c r="L128" i="6"/>
  <c r="G131" i="6"/>
  <c r="I100" i="6"/>
  <c r="C39" i="7"/>
  <c r="D50" i="7" s="1"/>
  <c r="C21" i="7"/>
  <c r="N24" i="6"/>
  <c r="M58" i="6"/>
  <c r="M57" i="6"/>
  <c r="M55" i="6"/>
  <c r="M61" i="6"/>
  <c r="M60" i="6"/>
  <c r="M53" i="6"/>
  <c r="M59" i="6"/>
  <c r="M56" i="6"/>
  <c r="M52" i="6"/>
  <c r="I115" i="6"/>
  <c r="I129" i="6"/>
  <c r="I164" i="6"/>
  <c r="H33" i="7" s="1"/>
  <c r="J124" i="6"/>
  <c r="J159" i="6"/>
  <c r="I28" i="7" s="1"/>
  <c r="J110" i="6"/>
  <c r="L124" i="6"/>
  <c r="J165" i="6"/>
  <c r="I34" i="7" s="1"/>
  <c r="J130" i="6"/>
  <c r="J116" i="6"/>
  <c r="L130" i="6"/>
  <c r="J66" i="6"/>
  <c r="J62" i="6"/>
  <c r="I157" i="6"/>
  <c r="H27" i="7" s="1"/>
  <c r="I108" i="6"/>
  <c r="I122" i="6"/>
  <c r="I107" i="6"/>
  <c r="I121" i="6"/>
  <c r="I156" i="6"/>
  <c r="I76" i="6"/>
  <c r="H110" i="6"/>
  <c r="H124" i="6"/>
  <c r="H159" i="6"/>
  <c r="G28" i="7" s="1"/>
  <c r="H96" i="6"/>
  <c r="J99" i="6"/>
  <c r="J103" i="6" s="1"/>
  <c r="J157" i="6"/>
  <c r="I27" i="7" s="1"/>
  <c r="J122" i="6"/>
  <c r="J108" i="6"/>
  <c r="L122" i="6"/>
  <c r="I99" i="6"/>
  <c r="G103" i="6"/>
  <c r="H107" i="6"/>
  <c r="H156" i="6"/>
  <c r="H121" i="6"/>
  <c r="H76" i="6"/>
  <c r="J111" i="6"/>
  <c r="J160" i="6"/>
  <c r="I29" i="7" s="1"/>
  <c r="J125" i="6"/>
  <c r="L125" i="6"/>
  <c r="J129" i="6"/>
  <c r="J115" i="6"/>
  <c r="J164" i="6"/>
  <c r="I33" i="7" s="1"/>
  <c r="L129" i="6"/>
  <c r="F26" i="7"/>
  <c r="G166" i="6"/>
  <c r="I98" i="6"/>
  <c r="D79" i="8"/>
  <c r="D96" i="8" s="1"/>
  <c r="D89" i="8"/>
  <c r="E148" i="8" l="1"/>
  <c r="E53" i="8" s="1"/>
  <c r="E79" i="8" s="1"/>
  <c r="E96" i="8" s="1"/>
  <c r="E80" i="8"/>
  <c r="E149" i="8"/>
  <c r="F151" i="6"/>
  <c r="E20" i="7" s="1"/>
  <c r="E47" i="7" s="1"/>
  <c r="F148" i="6"/>
  <c r="E17" i="7" s="1"/>
  <c r="E44" i="7" s="1"/>
  <c r="F143" i="6"/>
  <c r="E13" i="7" s="1"/>
  <c r="E40" i="7" s="1"/>
  <c r="F147" i="6"/>
  <c r="E16" i="7" s="1"/>
  <c r="E43" i="7" s="1"/>
  <c r="F142" i="6"/>
  <c r="E12" i="7" s="1"/>
  <c r="F149" i="6"/>
  <c r="E18" i="7" s="1"/>
  <c r="E45" i="7" s="1"/>
  <c r="F145" i="6"/>
  <c r="E14" i="7" s="1"/>
  <c r="E41" i="7" s="1"/>
  <c r="F146" i="6"/>
  <c r="E15" i="7" s="1"/>
  <c r="E42" i="7" s="1"/>
  <c r="F150" i="6"/>
  <c r="E19" i="7" s="1"/>
  <c r="E46" i="7" s="1"/>
  <c r="H131" i="6"/>
  <c r="I131" i="6"/>
  <c r="H103" i="6"/>
  <c r="I103" i="6"/>
  <c r="M67" i="6"/>
  <c r="M62" i="6"/>
  <c r="M66" i="6"/>
  <c r="M69" i="6"/>
  <c r="K66" i="6"/>
  <c r="K62" i="6"/>
  <c r="K157" i="6"/>
  <c r="J27" i="7" s="1"/>
  <c r="K108" i="6"/>
  <c r="K122" i="6"/>
  <c r="M70" i="6"/>
  <c r="P24" i="6"/>
  <c r="O24" i="6"/>
  <c r="N56" i="6"/>
  <c r="N60" i="6"/>
  <c r="N55" i="6"/>
  <c r="N53" i="6"/>
  <c r="N59" i="6"/>
  <c r="N61" i="6"/>
  <c r="N57" i="6"/>
  <c r="N58" i="6"/>
  <c r="N52" i="6"/>
  <c r="K124" i="6"/>
  <c r="K159" i="6"/>
  <c r="J28" i="7" s="1"/>
  <c r="K110" i="6"/>
  <c r="K114" i="6"/>
  <c r="K163" i="6"/>
  <c r="J32" i="7" s="1"/>
  <c r="K128" i="6"/>
  <c r="J121" i="6"/>
  <c r="J131" i="6" s="1"/>
  <c r="J107" i="6"/>
  <c r="J117" i="6" s="1"/>
  <c r="J156" i="6"/>
  <c r="L121" i="6"/>
  <c r="L131" i="6" s="1"/>
  <c r="L136" i="6" s="1"/>
  <c r="L137" i="6" s="1"/>
  <c r="J76" i="6"/>
  <c r="K96" i="6"/>
  <c r="K103" i="6" s="1"/>
  <c r="H26" i="7"/>
  <c r="I166" i="6"/>
  <c r="M73" i="6"/>
  <c r="K161" i="6"/>
  <c r="J30" i="7" s="1"/>
  <c r="K126" i="6"/>
  <c r="K112" i="6"/>
  <c r="M71" i="6"/>
  <c r="G26" i="7"/>
  <c r="H166" i="6"/>
  <c r="I117" i="6"/>
  <c r="M74" i="6"/>
  <c r="M72" i="6"/>
  <c r="G136" i="6"/>
  <c r="G137" i="6" s="1"/>
  <c r="K113" i="6"/>
  <c r="K162" i="6"/>
  <c r="J31" i="7" s="1"/>
  <c r="K127" i="6"/>
  <c r="H117" i="6"/>
  <c r="M75" i="6"/>
  <c r="D12" i="7"/>
  <c r="E152" i="6"/>
  <c r="K116" i="6"/>
  <c r="K130" i="6"/>
  <c r="K165" i="6"/>
  <c r="J34" i="7" s="1"/>
  <c r="K164" i="6"/>
  <c r="J33" i="7" s="1"/>
  <c r="K115" i="6"/>
  <c r="K129" i="6"/>
  <c r="K125" i="6"/>
  <c r="K160" i="6"/>
  <c r="J29" i="7" s="1"/>
  <c r="K111" i="6"/>
  <c r="D90" i="8"/>
  <c r="D91" i="8" s="1"/>
  <c r="D92" i="8" s="1"/>
  <c r="C18" i="10" s="1"/>
  <c r="D95" i="8"/>
  <c r="D97" i="8" s="1"/>
  <c r="D98" i="8" s="1"/>
  <c r="F148" i="8"/>
  <c r="F53" i="8" s="1"/>
  <c r="F149" i="8"/>
  <c r="F54" i="8" s="1"/>
  <c r="F80" i="8" s="1"/>
  <c r="G145" i="8"/>
  <c r="E89" i="8" l="1"/>
  <c r="F152" i="6"/>
  <c r="H136" i="6"/>
  <c r="H137" i="6" s="1"/>
  <c r="I136" i="6"/>
  <c r="I137" i="6" s="1"/>
  <c r="G146" i="6"/>
  <c r="F15" i="7" s="1"/>
  <c r="F42" i="7" s="1"/>
  <c r="G148" i="6"/>
  <c r="F17" i="7" s="1"/>
  <c r="F44" i="7" s="1"/>
  <c r="G145" i="6"/>
  <c r="F14" i="7" s="1"/>
  <c r="F41" i="7" s="1"/>
  <c r="G149" i="6"/>
  <c r="F18" i="7" s="1"/>
  <c r="F45" i="7" s="1"/>
  <c r="G147" i="6"/>
  <c r="F16" i="7" s="1"/>
  <c r="F43" i="7" s="1"/>
  <c r="G151" i="6"/>
  <c r="F20" i="7" s="1"/>
  <c r="F47" i="7" s="1"/>
  <c r="G142" i="6"/>
  <c r="G150" i="6"/>
  <c r="F19" i="7" s="1"/>
  <c r="F46" i="7" s="1"/>
  <c r="G143" i="6"/>
  <c r="F13" i="7" s="1"/>
  <c r="F40" i="7" s="1"/>
  <c r="M114" i="6"/>
  <c r="M163" i="6"/>
  <c r="K32" i="7" s="1"/>
  <c r="M128" i="6"/>
  <c r="M100" i="6"/>
  <c r="N67" i="6"/>
  <c r="N72" i="6"/>
  <c r="N69" i="6"/>
  <c r="O56" i="6"/>
  <c r="O70" i="6" s="1"/>
  <c r="O59" i="6"/>
  <c r="O73" i="6" s="1"/>
  <c r="O100" i="6" s="1"/>
  <c r="O53" i="6"/>
  <c r="O67" i="6" s="1"/>
  <c r="O52" i="6"/>
  <c r="O60" i="6"/>
  <c r="O74" i="6" s="1"/>
  <c r="O55" i="6"/>
  <c r="O69" i="6" s="1"/>
  <c r="O58" i="6"/>
  <c r="O72" i="6" s="1"/>
  <c r="O99" i="6" s="1"/>
  <c r="O57" i="6"/>
  <c r="O71" i="6" s="1"/>
  <c r="O61" i="6"/>
  <c r="O75" i="6" s="1"/>
  <c r="O102" i="6" s="1"/>
  <c r="N71" i="6"/>
  <c r="K107" i="6"/>
  <c r="K117" i="6" s="1"/>
  <c r="K121" i="6"/>
  <c r="K131" i="6" s="1"/>
  <c r="K136" i="6" s="1"/>
  <c r="K137" i="6" s="1"/>
  <c r="K156" i="6"/>
  <c r="K76" i="6"/>
  <c r="M115" i="6"/>
  <c r="M129" i="6"/>
  <c r="M164" i="6"/>
  <c r="K33" i="7" s="1"/>
  <c r="M101" i="6"/>
  <c r="N75" i="6"/>
  <c r="M108" i="6"/>
  <c r="M157" i="6"/>
  <c r="K27" i="7" s="1"/>
  <c r="M122" i="6"/>
  <c r="M94" i="6"/>
  <c r="N70" i="6"/>
  <c r="J136" i="6"/>
  <c r="J137" i="6" s="1"/>
  <c r="N73" i="6"/>
  <c r="D39" i="7"/>
  <c r="D21" i="7"/>
  <c r="M127" i="6"/>
  <c r="M162" i="6"/>
  <c r="K31" i="7" s="1"/>
  <c r="M113" i="6"/>
  <c r="M99" i="6"/>
  <c r="M161" i="6"/>
  <c r="K30" i="7" s="1"/>
  <c r="M112" i="6"/>
  <c r="M126" i="6"/>
  <c r="M98" i="6"/>
  <c r="N66" i="6"/>
  <c r="N62" i="6"/>
  <c r="H147" i="6"/>
  <c r="G16" i="7" s="1"/>
  <c r="G43" i="7" s="1"/>
  <c r="M130" i="6"/>
  <c r="M165" i="6"/>
  <c r="K34" i="7" s="1"/>
  <c r="M116" i="6"/>
  <c r="M102" i="6"/>
  <c r="R24" i="6"/>
  <c r="Q24" i="6"/>
  <c r="P53" i="6"/>
  <c r="P52" i="6"/>
  <c r="P55" i="6"/>
  <c r="P69" i="6" s="1"/>
  <c r="P59" i="6"/>
  <c r="P73" i="6" s="1"/>
  <c r="P60" i="6"/>
  <c r="P58" i="6"/>
  <c r="P72" i="6" s="1"/>
  <c r="P56" i="6"/>
  <c r="P57" i="6"/>
  <c r="P61" i="6"/>
  <c r="P75" i="6" s="1"/>
  <c r="P102" i="6" s="1"/>
  <c r="E39" i="7"/>
  <c r="E21" i="7"/>
  <c r="L142" i="6"/>
  <c r="L145" i="6"/>
  <c r="L150" i="6"/>
  <c r="L148" i="6"/>
  <c r="L143" i="6"/>
  <c r="L149" i="6"/>
  <c r="L146" i="6"/>
  <c r="L151" i="6"/>
  <c r="L147" i="6"/>
  <c r="N74" i="6"/>
  <c r="M125" i="6"/>
  <c r="M111" i="6"/>
  <c r="M160" i="6"/>
  <c r="K29" i="7" s="1"/>
  <c r="M97" i="6"/>
  <c r="M159" i="6"/>
  <c r="K28" i="7" s="1"/>
  <c r="M110" i="6"/>
  <c r="M124" i="6"/>
  <c r="M96" i="6"/>
  <c r="J166" i="6"/>
  <c r="I26" i="7"/>
  <c r="M121" i="6"/>
  <c r="M156" i="6"/>
  <c r="M76" i="6"/>
  <c r="M107" i="6"/>
  <c r="F79" i="8"/>
  <c r="F96" i="8"/>
  <c r="E90" i="8"/>
  <c r="F89" i="8"/>
  <c r="E95" i="8"/>
  <c r="E97" i="8" s="1"/>
  <c r="E98" i="8" s="1"/>
  <c r="G149" i="8"/>
  <c r="G54" i="8" s="1"/>
  <c r="G80" i="8" s="1"/>
  <c r="H145" i="8"/>
  <c r="G148" i="8"/>
  <c r="G53" i="8" s="1"/>
  <c r="I145" i="8"/>
  <c r="E91" i="8" l="1"/>
  <c r="E92" i="8" s="1"/>
  <c r="D18" i="10" s="1"/>
  <c r="I145" i="6"/>
  <c r="H14" i="7" s="1"/>
  <c r="H41" i="7" s="1"/>
  <c r="H142" i="6"/>
  <c r="G12" i="7" s="1"/>
  <c r="H145" i="6"/>
  <c r="G14" i="7" s="1"/>
  <c r="G41" i="7" s="1"/>
  <c r="H149" i="6"/>
  <c r="G18" i="7" s="1"/>
  <c r="G45" i="7" s="1"/>
  <c r="H150" i="6"/>
  <c r="G19" i="7" s="1"/>
  <c r="G46" i="7" s="1"/>
  <c r="H151" i="6"/>
  <c r="G20" i="7" s="1"/>
  <c r="G47" i="7" s="1"/>
  <c r="H146" i="6"/>
  <c r="G15" i="7" s="1"/>
  <c r="G42" i="7" s="1"/>
  <c r="H143" i="6"/>
  <c r="G13" i="7" s="1"/>
  <c r="G40" i="7" s="1"/>
  <c r="H148" i="6"/>
  <c r="G17" i="7" s="1"/>
  <c r="G44" i="7" s="1"/>
  <c r="I148" i="6"/>
  <c r="H17" i="7" s="1"/>
  <c r="H44" i="7" s="1"/>
  <c r="I150" i="6"/>
  <c r="H19" i="7" s="1"/>
  <c r="H46" i="7" s="1"/>
  <c r="I143" i="6"/>
  <c r="H13" i="7" s="1"/>
  <c r="H40" i="7" s="1"/>
  <c r="I147" i="6"/>
  <c r="H16" i="7" s="1"/>
  <c r="H43" i="7" s="1"/>
  <c r="I151" i="6"/>
  <c r="H20" i="7" s="1"/>
  <c r="H47" i="7" s="1"/>
  <c r="I142" i="6"/>
  <c r="H12" i="7" s="1"/>
  <c r="I149" i="6"/>
  <c r="H18" i="7" s="1"/>
  <c r="H45" i="7" s="1"/>
  <c r="I146" i="6"/>
  <c r="H15" i="7" s="1"/>
  <c r="H42" i="7" s="1"/>
  <c r="P124" i="6"/>
  <c r="P159" i="6"/>
  <c r="N28" i="7" s="1"/>
  <c r="O28" i="7" s="1"/>
  <c r="P110" i="6"/>
  <c r="P96" i="6"/>
  <c r="N164" i="6"/>
  <c r="L33" i="7" s="1"/>
  <c r="N129" i="6"/>
  <c r="N115" i="6"/>
  <c r="N101" i="6"/>
  <c r="O126" i="6"/>
  <c r="O112" i="6"/>
  <c r="O161" i="6"/>
  <c r="M30" i="7" s="1"/>
  <c r="M117" i="6"/>
  <c r="O98" i="6"/>
  <c r="N162" i="6"/>
  <c r="L31" i="7" s="1"/>
  <c r="N113" i="6"/>
  <c r="N127" i="6"/>
  <c r="N99" i="6"/>
  <c r="Q56" i="6"/>
  <c r="Q70" i="6" s="1"/>
  <c r="Q59" i="6"/>
  <c r="Q73" i="6" s="1"/>
  <c r="Q52" i="6"/>
  <c r="Q66" i="6" s="1"/>
  <c r="Q53" i="6"/>
  <c r="Q67" i="6" s="1"/>
  <c r="Q94" i="6" s="1"/>
  <c r="Q60" i="6"/>
  <c r="Q74" i="6" s="1"/>
  <c r="Q58" i="6"/>
  <c r="Q72" i="6" s="1"/>
  <c r="Q57" i="6"/>
  <c r="Q71" i="6" s="1"/>
  <c r="Q98" i="6" s="1"/>
  <c r="Q61" i="6"/>
  <c r="Q75" i="6" s="1"/>
  <c r="Q55" i="6"/>
  <c r="Q69" i="6" s="1"/>
  <c r="Q96" i="6" s="1"/>
  <c r="K143" i="6"/>
  <c r="J13" i="7" s="1"/>
  <c r="J40" i="7" s="1"/>
  <c r="K146" i="6"/>
  <c r="J15" i="7" s="1"/>
  <c r="J42" i="7" s="1"/>
  <c r="K148" i="6"/>
  <c r="J17" i="7" s="1"/>
  <c r="J44" i="7" s="1"/>
  <c r="K150" i="6"/>
  <c r="J19" i="7" s="1"/>
  <c r="J46" i="7" s="1"/>
  <c r="K145" i="6"/>
  <c r="J14" i="7" s="1"/>
  <c r="J41" i="7" s="1"/>
  <c r="K147" i="6"/>
  <c r="J16" i="7" s="1"/>
  <c r="J43" i="7" s="1"/>
  <c r="K151" i="6"/>
  <c r="J20" i="7" s="1"/>
  <c r="J47" i="7" s="1"/>
  <c r="K149" i="6"/>
  <c r="J18" i="7" s="1"/>
  <c r="J45" i="7" s="1"/>
  <c r="K142" i="6"/>
  <c r="O160" i="6"/>
  <c r="M29" i="7" s="1"/>
  <c r="O125" i="6"/>
  <c r="O111" i="6"/>
  <c r="P127" i="6"/>
  <c r="P162" i="6"/>
  <c r="N31" i="7" s="1"/>
  <c r="O31" i="7" s="1"/>
  <c r="P113" i="6"/>
  <c r="K26" i="7"/>
  <c r="M166" i="6"/>
  <c r="F50" i="7"/>
  <c r="E51" i="7"/>
  <c r="E57" i="7"/>
  <c r="E56" i="7"/>
  <c r="J147" i="6"/>
  <c r="I16" i="7" s="1"/>
  <c r="I43" i="7" s="1"/>
  <c r="J143" i="6"/>
  <c r="I13" i="7" s="1"/>
  <c r="I40" i="7" s="1"/>
  <c r="J151" i="6"/>
  <c r="I20" i="7" s="1"/>
  <c r="I47" i="7" s="1"/>
  <c r="J148" i="6"/>
  <c r="I17" i="7" s="1"/>
  <c r="I44" i="7" s="1"/>
  <c r="J142" i="6"/>
  <c r="J150" i="6"/>
  <c r="I19" i="7" s="1"/>
  <c r="I46" i="7" s="1"/>
  <c r="J146" i="6"/>
  <c r="I15" i="7" s="1"/>
  <c r="I42" i="7" s="1"/>
  <c r="J149" i="6"/>
  <c r="I18" i="7" s="1"/>
  <c r="I45" i="7" s="1"/>
  <c r="J145" i="6"/>
  <c r="I14" i="7" s="1"/>
  <c r="I41" i="7" s="1"/>
  <c r="N116" i="6"/>
  <c r="N130" i="6"/>
  <c r="N165" i="6"/>
  <c r="L34" i="7" s="1"/>
  <c r="N102" i="6"/>
  <c r="O110" i="6"/>
  <c r="O124" i="6"/>
  <c r="O159" i="6"/>
  <c r="M28" i="7" s="1"/>
  <c r="T24" i="6"/>
  <c r="T43" i="6"/>
  <c r="V43" i="6" s="1"/>
  <c r="T46" i="6"/>
  <c r="V46" i="6" s="1"/>
  <c r="T42" i="6"/>
  <c r="V42" i="6" s="1"/>
  <c r="S24" i="6"/>
  <c r="R60" i="6"/>
  <c r="R74" i="6" s="1"/>
  <c r="R101" i="6" s="1"/>
  <c r="R52" i="6"/>
  <c r="T47" i="6"/>
  <c r="V47" i="6" s="1"/>
  <c r="T48" i="6"/>
  <c r="V48" i="6" s="1"/>
  <c r="T40" i="6"/>
  <c r="V40" i="6" s="1"/>
  <c r="R55" i="6"/>
  <c r="R69" i="6" s="1"/>
  <c r="R59" i="6"/>
  <c r="R73" i="6" s="1"/>
  <c r="R100" i="6" s="1"/>
  <c r="R53" i="6"/>
  <c r="R67" i="6" s="1"/>
  <c r="R94" i="6" s="1"/>
  <c r="R56" i="6"/>
  <c r="R70" i="6" s="1"/>
  <c r="T44" i="6"/>
  <c r="V44" i="6" s="1"/>
  <c r="T45" i="6"/>
  <c r="V45" i="6" s="1"/>
  <c r="T39" i="6"/>
  <c r="V39" i="6" s="1"/>
  <c r="R58" i="6"/>
  <c r="R72" i="6" s="1"/>
  <c r="R57" i="6"/>
  <c r="R71" i="6" s="1"/>
  <c r="R98" i="6" s="1"/>
  <c r="R61" i="6"/>
  <c r="R75" i="6" s="1"/>
  <c r="N107" i="6"/>
  <c r="N121" i="6"/>
  <c r="N156" i="6"/>
  <c r="N76" i="6"/>
  <c r="M103" i="6"/>
  <c r="O157" i="6"/>
  <c r="M27" i="7" s="1"/>
  <c r="O122" i="6"/>
  <c r="O108" i="6"/>
  <c r="O94" i="6"/>
  <c r="P74" i="6"/>
  <c r="O116" i="6"/>
  <c r="O130" i="6"/>
  <c r="O165" i="6"/>
  <c r="M34" i="7" s="1"/>
  <c r="O96" i="6"/>
  <c r="D51" i="7"/>
  <c r="D52" i="7" s="1"/>
  <c r="D53" i="7" s="1"/>
  <c r="C19" i="10" s="1"/>
  <c r="E50" i="7"/>
  <c r="D56" i="7"/>
  <c r="D57" i="7"/>
  <c r="O128" i="6"/>
  <c r="O114" i="6"/>
  <c r="O163" i="6"/>
  <c r="M32" i="7" s="1"/>
  <c r="N124" i="6"/>
  <c r="N159" i="6"/>
  <c r="L28" i="7" s="1"/>
  <c r="N110" i="6"/>
  <c r="N96" i="6"/>
  <c r="L152" i="6"/>
  <c r="P128" i="6"/>
  <c r="P114" i="6"/>
  <c r="P163" i="6"/>
  <c r="N32" i="7" s="1"/>
  <c r="O32" i="7" s="1"/>
  <c r="K166" i="6"/>
  <c r="J26" i="7"/>
  <c r="N114" i="6"/>
  <c r="N128" i="6"/>
  <c r="N163" i="6"/>
  <c r="L32" i="7" s="1"/>
  <c r="N100" i="6"/>
  <c r="P165" i="6"/>
  <c r="N34" i="7" s="1"/>
  <c r="O34" i="7" s="1"/>
  <c r="P116" i="6"/>
  <c r="P130" i="6"/>
  <c r="O162" i="6"/>
  <c r="M31" i="7" s="1"/>
  <c r="O127" i="6"/>
  <c r="O113" i="6"/>
  <c r="P100" i="6"/>
  <c r="M131" i="6"/>
  <c r="P62" i="6"/>
  <c r="P66" i="6"/>
  <c r="P70" i="6"/>
  <c r="N126" i="6"/>
  <c r="N112" i="6"/>
  <c r="N161" i="6"/>
  <c r="L30" i="7" s="1"/>
  <c r="N98" i="6"/>
  <c r="O164" i="6"/>
  <c r="M33" i="7" s="1"/>
  <c r="O129" i="6"/>
  <c r="O115" i="6"/>
  <c r="O101" i="6"/>
  <c r="P67" i="6"/>
  <c r="F12" i="7"/>
  <c r="G152" i="6"/>
  <c r="P99" i="6"/>
  <c r="N125" i="6"/>
  <c r="N111" i="6"/>
  <c r="N160" i="6"/>
  <c r="L29" i="7" s="1"/>
  <c r="N97" i="6"/>
  <c r="P71" i="6"/>
  <c r="O62" i="6"/>
  <c r="O66" i="6"/>
  <c r="O97" i="6"/>
  <c r="N108" i="6"/>
  <c r="N122" i="6"/>
  <c r="N157" i="6"/>
  <c r="L27" i="7" s="1"/>
  <c r="N94" i="6"/>
  <c r="K145" i="8"/>
  <c r="H148" i="8"/>
  <c r="H53" i="8" s="1"/>
  <c r="H149" i="8"/>
  <c r="H54" i="8" s="1"/>
  <c r="H80" i="8" s="1"/>
  <c r="J145" i="8"/>
  <c r="I149" i="8"/>
  <c r="I54" i="8" s="1"/>
  <c r="I80" i="8" s="1"/>
  <c r="I148" i="8"/>
  <c r="I53" i="8" s="1"/>
  <c r="G79" i="8"/>
  <c r="G96" i="8" s="1"/>
  <c r="F90" i="8"/>
  <c r="F91" i="8" s="1"/>
  <c r="F92" i="8" s="1"/>
  <c r="E18" i="10" s="1"/>
  <c r="G89" i="8"/>
  <c r="F95" i="8"/>
  <c r="F97" i="8" s="1"/>
  <c r="F98" i="8" s="1"/>
  <c r="H152" i="6" l="1"/>
  <c r="M136" i="6"/>
  <c r="M137" i="6" s="1"/>
  <c r="M147" i="6" s="1"/>
  <c r="K16" i="7" s="1"/>
  <c r="K43" i="7" s="1"/>
  <c r="I152" i="6"/>
  <c r="E58" i="7"/>
  <c r="E59" i="7" s="1"/>
  <c r="D10" i="10" s="1"/>
  <c r="Q164" i="6"/>
  <c r="P33" i="7" s="1"/>
  <c r="Q115" i="6"/>
  <c r="Q129" i="6"/>
  <c r="Q101" i="6"/>
  <c r="Q116" i="6"/>
  <c r="Q130" i="6"/>
  <c r="Q165" i="6"/>
  <c r="P34" i="7" s="1"/>
  <c r="Q102" i="6"/>
  <c r="Q128" i="6"/>
  <c r="Q114" i="6"/>
  <c r="Q163" i="6"/>
  <c r="P32" i="7" s="1"/>
  <c r="Q100" i="6"/>
  <c r="Q111" i="6"/>
  <c r="Q160" i="6"/>
  <c r="P29" i="7" s="1"/>
  <c r="Q125" i="6"/>
  <c r="Q97" i="6"/>
  <c r="Q127" i="6"/>
  <c r="Q162" i="6"/>
  <c r="P31" i="7" s="1"/>
  <c r="Q113" i="6"/>
  <c r="Q99" i="6"/>
  <c r="R130" i="6"/>
  <c r="R165" i="6"/>
  <c r="Q34" i="7" s="1"/>
  <c r="R116" i="6"/>
  <c r="F39" i="7"/>
  <c r="F21" i="7"/>
  <c r="R111" i="6"/>
  <c r="R160" i="6"/>
  <c r="Q29" i="7" s="1"/>
  <c r="R125" i="6"/>
  <c r="P108" i="6"/>
  <c r="P122" i="6"/>
  <c r="P157" i="6"/>
  <c r="N27" i="7" s="1"/>
  <c r="O27" i="7" s="1"/>
  <c r="P94" i="6"/>
  <c r="Q110" i="6"/>
  <c r="Q159" i="6"/>
  <c r="P28" i="7" s="1"/>
  <c r="Q124" i="6"/>
  <c r="X43" i="6"/>
  <c r="V56" i="6"/>
  <c r="P112" i="6"/>
  <c r="P126" i="6"/>
  <c r="P161" i="6"/>
  <c r="N30" i="7" s="1"/>
  <c r="O30" i="7" s="1"/>
  <c r="P98" i="6"/>
  <c r="Q126" i="6"/>
  <c r="Q112" i="6"/>
  <c r="Q161" i="6"/>
  <c r="P30" i="7" s="1"/>
  <c r="Q121" i="6"/>
  <c r="Q107" i="6"/>
  <c r="Q156" i="6"/>
  <c r="Q76" i="6"/>
  <c r="C20" i="10"/>
  <c r="C12" i="10"/>
  <c r="P129" i="6"/>
  <c r="P115" i="6"/>
  <c r="P164" i="6"/>
  <c r="N33" i="7" s="1"/>
  <c r="O33" i="7" s="1"/>
  <c r="P101" i="6"/>
  <c r="N131" i="6"/>
  <c r="X45" i="6"/>
  <c r="V58" i="6"/>
  <c r="R159" i="6"/>
  <c r="Q28" i="7" s="1"/>
  <c r="R110" i="6"/>
  <c r="R124" i="6"/>
  <c r="R96" i="6"/>
  <c r="N103" i="6"/>
  <c r="H21" i="7"/>
  <c r="H39" i="7"/>
  <c r="O103" i="6"/>
  <c r="N117" i="6"/>
  <c r="X44" i="6"/>
  <c r="V57" i="6"/>
  <c r="X40" i="6"/>
  <c r="V53" i="6"/>
  <c r="S52" i="6"/>
  <c r="S53" i="6"/>
  <c r="S67" i="6" s="1"/>
  <c r="S58" i="6"/>
  <c r="S72" i="6" s="1"/>
  <c r="S56" i="6"/>
  <c r="S70" i="6" s="1"/>
  <c r="S97" i="6" s="1"/>
  <c r="S59" i="6"/>
  <c r="S73" i="6" s="1"/>
  <c r="S55" i="6"/>
  <c r="S69" i="6" s="1"/>
  <c r="S96" i="6" s="1"/>
  <c r="S61" i="6"/>
  <c r="S75" i="6" s="1"/>
  <c r="S102" i="6" s="1"/>
  <c r="S60" i="6"/>
  <c r="S74" i="6" s="1"/>
  <c r="S57" i="6"/>
  <c r="S71" i="6" s="1"/>
  <c r="S98" i="6" s="1"/>
  <c r="X42" i="6"/>
  <c r="V55" i="6"/>
  <c r="R161" i="6"/>
  <c r="Q30" i="7" s="1"/>
  <c r="R126" i="6"/>
  <c r="R112" i="6"/>
  <c r="X48" i="6"/>
  <c r="V61" i="6"/>
  <c r="X46" i="6"/>
  <c r="V59" i="6"/>
  <c r="I12" i="7"/>
  <c r="J152" i="6"/>
  <c r="R113" i="6"/>
  <c r="R127" i="6"/>
  <c r="R162" i="6"/>
  <c r="Q31" i="7" s="1"/>
  <c r="X47" i="6"/>
  <c r="V60" i="6"/>
  <c r="J12" i="7"/>
  <c r="K152" i="6"/>
  <c r="P111" i="6"/>
  <c r="P125" i="6"/>
  <c r="P160" i="6"/>
  <c r="N29" i="7" s="1"/>
  <c r="O29" i="7" s="1"/>
  <c r="P97" i="6"/>
  <c r="X39" i="6"/>
  <c r="V52" i="6"/>
  <c r="R66" i="6"/>
  <c r="R62" i="6"/>
  <c r="T53" i="6"/>
  <c r="T67" i="6" s="1"/>
  <c r="T59" i="6"/>
  <c r="T73" i="6" s="1"/>
  <c r="T100" i="6" s="1"/>
  <c r="U24" i="6"/>
  <c r="T55" i="6"/>
  <c r="T69" i="6" s="1"/>
  <c r="T56" i="6"/>
  <c r="T70" i="6" s="1"/>
  <c r="T97" i="6" s="1"/>
  <c r="T60" i="6"/>
  <c r="T74" i="6" s="1"/>
  <c r="T61" i="6"/>
  <c r="T75" i="6" s="1"/>
  <c r="T102" i="6" s="1"/>
  <c r="T57" i="6"/>
  <c r="T71" i="6" s="1"/>
  <c r="T98" i="6" s="1"/>
  <c r="T58" i="6"/>
  <c r="T72" i="6" s="1"/>
  <c r="T99" i="6" s="1"/>
  <c r="T52" i="6"/>
  <c r="O107" i="6"/>
  <c r="O117" i="6" s="1"/>
  <c r="O156" i="6"/>
  <c r="O76" i="6"/>
  <c r="O121" i="6"/>
  <c r="O131" i="6" s="1"/>
  <c r="G21" i="7"/>
  <c r="G39" i="7"/>
  <c r="P156" i="6"/>
  <c r="P121" i="6"/>
  <c r="P76" i="6"/>
  <c r="P107" i="6"/>
  <c r="D58" i="7"/>
  <c r="D59" i="7" s="1"/>
  <c r="C10" i="10" s="1"/>
  <c r="R99" i="6"/>
  <c r="R157" i="6"/>
  <c r="Q27" i="7" s="1"/>
  <c r="R122" i="6"/>
  <c r="R108" i="6"/>
  <c r="R102" i="6"/>
  <c r="Q157" i="6"/>
  <c r="P27" i="7" s="1"/>
  <c r="Q108" i="6"/>
  <c r="Q122" i="6"/>
  <c r="E52" i="7"/>
  <c r="E53" i="7" s="1"/>
  <c r="D19" i="10" s="1"/>
  <c r="L26" i="7"/>
  <c r="N166" i="6"/>
  <c r="R97" i="6"/>
  <c r="R163" i="6"/>
  <c r="Q32" i="7" s="1"/>
  <c r="R128" i="6"/>
  <c r="R114" i="6"/>
  <c r="R129" i="6"/>
  <c r="R164" i="6"/>
  <c r="Q33" i="7" s="1"/>
  <c r="R115" i="6"/>
  <c r="Q62" i="6"/>
  <c r="J149" i="8"/>
  <c r="J54" i="8" s="1"/>
  <c r="J80" i="8" s="1"/>
  <c r="J148" i="8"/>
  <c r="J53" i="8" s="1"/>
  <c r="H79" i="8"/>
  <c r="K148" i="8"/>
  <c r="K53" i="8" s="1"/>
  <c r="K149" i="8"/>
  <c r="K54" i="8" s="1"/>
  <c r="K80" i="8" s="1"/>
  <c r="L145" i="8"/>
  <c r="I79" i="8"/>
  <c r="G90" i="8"/>
  <c r="G91" i="8" s="1"/>
  <c r="G92" i="8" s="1"/>
  <c r="F18" i="10" s="1"/>
  <c r="H89" i="8"/>
  <c r="G95" i="8"/>
  <c r="G97" i="8" s="1"/>
  <c r="G98" i="8" s="1"/>
  <c r="M149" i="6" l="1"/>
  <c r="K18" i="7" s="1"/>
  <c r="K45" i="7" s="1"/>
  <c r="M145" i="6"/>
  <c r="K14" i="7" s="1"/>
  <c r="K41" i="7" s="1"/>
  <c r="M148" i="6"/>
  <c r="K17" i="7" s="1"/>
  <c r="K44" i="7" s="1"/>
  <c r="M146" i="6"/>
  <c r="K15" i="7" s="1"/>
  <c r="K42" i="7" s="1"/>
  <c r="M142" i="6"/>
  <c r="K12" i="7" s="1"/>
  <c r="M150" i="6"/>
  <c r="K19" i="7" s="1"/>
  <c r="K46" i="7" s="1"/>
  <c r="M143" i="6"/>
  <c r="K13" i="7" s="1"/>
  <c r="K40" i="7" s="1"/>
  <c r="M151" i="6"/>
  <c r="K20" i="7" s="1"/>
  <c r="K47" i="7" s="1"/>
  <c r="R103" i="6"/>
  <c r="O136" i="6"/>
  <c r="O137" i="6" s="1"/>
  <c r="O147" i="6" s="1"/>
  <c r="M16" i="7" s="1"/>
  <c r="M43" i="7" s="1"/>
  <c r="N136" i="6"/>
  <c r="N137" i="6" s="1"/>
  <c r="C14" i="10"/>
  <c r="Q103" i="6"/>
  <c r="D12" i="10"/>
  <c r="D14" i="10" s="1"/>
  <c r="D20" i="10"/>
  <c r="T108" i="6"/>
  <c r="T122" i="6"/>
  <c r="T157" i="6"/>
  <c r="S27" i="7" s="1"/>
  <c r="Y43" i="6"/>
  <c r="W43" i="6"/>
  <c r="X56" i="6"/>
  <c r="X70" i="6" s="1"/>
  <c r="X97" i="6" s="1"/>
  <c r="T94" i="6"/>
  <c r="Y48" i="6"/>
  <c r="W48" i="6"/>
  <c r="X61" i="6"/>
  <c r="S127" i="6"/>
  <c r="S162" i="6"/>
  <c r="R31" i="7" s="1"/>
  <c r="S113" i="6"/>
  <c r="H51" i="7"/>
  <c r="H56" i="7"/>
  <c r="H57" i="7"/>
  <c r="P117" i="6"/>
  <c r="M26" i="7"/>
  <c r="O166" i="6"/>
  <c r="S129" i="6"/>
  <c r="S164" i="6"/>
  <c r="R33" i="7" s="1"/>
  <c r="S115" i="6"/>
  <c r="I21" i="7"/>
  <c r="I39" i="7"/>
  <c r="J50" i="7" s="1"/>
  <c r="S108" i="6"/>
  <c r="S157" i="6"/>
  <c r="R27" i="7" s="1"/>
  <c r="S122" i="6"/>
  <c r="W40" i="6"/>
  <c r="Y40" i="6"/>
  <c r="X53" i="6"/>
  <c r="X67" i="6" s="1"/>
  <c r="H50" i="7"/>
  <c r="G51" i="7"/>
  <c r="G56" i="7"/>
  <c r="G57" i="7"/>
  <c r="T62" i="6"/>
  <c r="T66" i="6"/>
  <c r="T115" i="6"/>
  <c r="T164" i="6"/>
  <c r="S33" i="7" s="1"/>
  <c r="T129" i="6"/>
  <c r="T114" i="6"/>
  <c r="T163" i="6"/>
  <c r="S32" i="7" s="1"/>
  <c r="T128" i="6"/>
  <c r="Y47" i="6"/>
  <c r="W47" i="6"/>
  <c r="X60" i="6"/>
  <c r="X74" i="6" s="1"/>
  <c r="Y46" i="6"/>
  <c r="W46" i="6"/>
  <c r="X59" i="6"/>
  <c r="X73" i="6" s="1"/>
  <c r="X100" i="6" s="1"/>
  <c r="Y42" i="6"/>
  <c r="W42" i="6"/>
  <c r="X55" i="6"/>
  <c r="X69" i="6" s="1"/>
  <c r="S128" i="6"/>
  <c r="S114" i="6"/>
  <c r="S163" i="6"/>
  <c r="R32" i="7" s="1"/>
  <c r="S101" i="6"/>
  <c r="Q131" i="6"/>
  <c r="V70" i="6"/>
  <c r="T127" i="6"/>
  <c r="T113" i="6"/>
  <c r="T162" i="6"/>
  <c r="S31" i="7" s="1"/>
  <c r="T125" i="6"/>
  <c r="T111" i="6"/>
  <c r="T160" i="6"/>
  <c r="S29" i="7" s="1"/>
  <c r="V75" i="6"/>
  <c r="S111" i="6"/>
  <c r="S125" i="6"/>
  <c r="S160" i="6"/>
  <c r="R29" i="7" s="1"/>
  <c r="S100" i="6"/>
  <c r="S161" i="6"/>
  <c r="R30" i="7" s="1"/>
  <c r="S112" i="6"/>
  <c r="S126" i="6"/>
  <c r="V72" i="6"/>
  <c r="T161" i="6"/>
  <c r="S30" i="7" s="1"/>
  <c r="T112" i="6"/>
  <c r="T126" i="6"/>
  <c r="V67" i="6"/>
  <c r="Y45" i="6"/>
  <c r="W45" i="6"/>
  <c r="X58" i="6"/>
  <c r="X72" i="6" s="1"/>
  <c r="X99" i="6" s="1"/>
  <c r="R107" i="6"/>
  <c r="R117" i="6" s="1"/>
  <c r="R156" i="6"/>
  <c r="R121" i="6"/>
  <c r="R131" i="6" s="1"/>
  <c r="R76" i="6"/>
  <c r="T124" i="6"/>
  <c r="T110" i="6"/>
  <c r="T159" i="6"/>
  <c r="S28" i="7" s="1"/>
  <c r="J39" i="7"/>
  <c r="J21" i="7"/>
  <c r="S130" i="6"/>
  <c r="S116" i="6"/>
  <c r="S165" i="6"/>
  <c r="R34" i="7" s="1"/>
  <c r="P131" i="6"/>
  <c r="T96" i="6"/>
  <c r="U57" i="6"/>
  <c r="U71" i="6" s="1"/>
  <c r="U98" i="6" s="1"/>
  <c r="U61" i="6"/>
  <c r="U75" i="6" s="1"/>
  <c r="U102" i="6" s="1"/>
  <c r="U58" i="6"/>
  <c r="U72" i="6" s="1"/>
  <c r="U99" i="6" s="1"/>
  <c r="U56" i="6"/>
  <c r="U70" i="6" s="1"/>
  <c r="U97" i="6" s="1"/>
  <c r="U55" i="6"/>
  <c r="U69" i="6" s="1"/>
  <c r="U96" i="6" s="1"/>
  <c r="U59" i="6"/>
  <c r="U73" i="6" s="1"/>
  <c r="U60" i="6"/>
  <c r="U74" i="6" s="1"/>
  <c r="U101" i="6" s="1"/>
  <c r="U53" i="6"/>
  <c r="U67" i="6" s="1"/>
  <c r="U94" i="6" s="1"/>
  <c r="U52" i="6"/>
  <c r="V66" i="6"/>
  <c r="V62" i="6"/>
  <c r="V74" i="6"/>
  <c r="V73" i="6"/>
  <c r="S110" i="6"/>
  <c r="S124" i="6"/>
  <c r="S159" i="6"/>
  <c r="R28" i="7" s="1"/>
  <c r="S66" i="6"/>
  <c r="S62" i="6"/>
  <c r="V71" i="6"/>
  <c r="P26" i="7"/>
  <c r="Q166" i="6"/>
  <c r="P103" i="6"/>
  <c r="N26" i="7"/>
  <c r="P166" i="6"/>
  <c r="T130" i="6"/>
  <c r="T165" i="6"/>
  <c r="S34" i="7" s="1"/>
  <c r="T116" i="6"/>
  <c r="T101" i="6"/>
  <c r="Y39" i="6"/>
  <c r="W39" i="6"/>
  <c r="X52" i="6"/>
  <c r="X66" i="6" s="1"/>
  <c r="V69" i="6"/>
  <c r="S94" i="6"/>
  <c r="S99" i="6"/>
  <c r="Y44" i="6"/>
  <c r="W44" i="6"/>
  <c r="X57" i="6"/>
  <c r="Q117" i="6"/>
  <c r="G50" i="7"/>
  <c r="F51" i="7"/>
  <c r="F52" i="7" s="1"/>
  <c r="F53" i="7" s="1"/>
  <c r="E19" i="10" s="1"/>
  <c r="F56" i="7"/>
  <c r="F57" i="7"/>
  <c r="K79" i="8"/>
  <c r="H90" i="8"/>
  <c r="H91" i="8" s="1"/>
  <c r="H92" i="8" s="1"/>
  <c r="G18" i="10" s="1"/>
  <c r="H95" i="8"/>
  <c r="H96" i="8"/>
  <c r="J79" i="8"/>
  <c r="J96" i="8" s="1"/>
  <c r="J89" i="8"/>
  <c r="N145" i="8"/>
  <c r="L149" i="8"/>
  <c r="L54" i="8" s="1"/>
  <c r="L80" i="8" s="1"/>
  <c r="M145" i="8"/>
  <c r="L148" i="8"/>
  <c r="L53" i="8" s="1"/>
  <c r="N143" i="6" l="1"/>
  <c r="L13" i="7" s="1"/>
  <c r="L40" i="7" s="1"/>
  <c r="O143" i="6"/>
  <c r="M13" i="7" s="1"/>
  <c r="M40" i="7" s="1"/>
  <c r="N149" i="6"/>
  <c r="L18" i="7" s="1"/>
  <c r="L45" i="7" s="1"/>
  <c r="N142" i="6"/>
  <c r="L12" i="7" s="1"/>
  <c r="N147" i="6"/>
  <c r="L16" i="7" s="1"/>
  <c r="L43" i="7" s="1"/>
  <c r="O142" i="6"/>
  <c r="M12" i="7" s="1"/>
  <c r="O145" i="6"/>
  <c r="M14" i="7" s="1"/>
  <c r="M41" i="7" s="1"/>
  <c r="O148" i="6"/>
  <c r="M17" i="7" s="1"/>
  <c r="M44" i="7" s="1"/>
  <c r="O146" i="6"/>
  <c r="M15" i="7" s="1"/>
  <c r="M42" i="7" s="1"/>
  <c r="O150" i="6"/>
  <c r="M19" i="7" s="1"/>
  <c r="M46" i="7" s="1"/>
  <c r="N150" i="6"/>
  <c r="L19" i="7" s="1"/>
  <c r="L46" i="7" s="1"/>
  <c r="N148" i="6"/>
  <c r="L17" i="7" s="1"/>
  <c r="L44" i="7" s="1"/>
  <c r="N151" i="6"/>
  <c r="L20" i="7" s="1"/>
  <c r="L47" i="7" s="1"/>
  <c r="M152" i="6"/>
  <c r="O151" i="6"/>
  <c r="M20" i="7" s="1"/>
  <c r="M47" i="7" s="1"/>
  <c r="H52" i="7"/>
  <c r="H53" i="7" s="1"/>
  <c r="G19" i="10" s="1"/>
  <c r="G12" i="10" s="1"/>
  <c r="N146" i="6"/>
  <c r="L15" i="7" s="1"/>
  <c r="L42" i="7" s="1"/>
  <c r="O149" i="6"/>
  <c r="M18" i="7" s="1"/>
  <c r="M45" i="7" s="1"/>
  <c r="N145" i="6"/>
  <c r="L14" i="7" s="1"/>
  <c r="L41" i="7" s="1"/>
  <c r="R136" i="6"/>
  <c r="R137" i="6" s="1"/>
  <c r="G58" i="7"/>
  <c r="G59" i="7" s="1"/>
  <c r="F10" i="10" s="1"/>
  <c r="T103" i="6"/>
  <c r="G52" i="7"/>
  <c r="G53" i="7" s="1"/>
  <c r="F19" i="10" s="1"/>
  <c r="F20" i="10" s="1"/>
  <c r="X115" i="6"/>
  <c r="X164" i="6"/>
  <c r="W33" i="7" s="1"/>
  <c r="X129" i="6"/>
  <c r="X101" i="6"/>
  <c r="X124" i="6"/>
  <c r="X110" i="6"/>
  <c r="X159" i="6"/>
  <c r="W28" i="7" s="1"/>
  <c r="U128" i="6"/>
  <c r="U163" i="6"/>
  <c r="T32" i="7" s="1"/>
  <c r="U114" i="6"/>
  <c r="Z43" i="6"/>
  <c r="Y56" i="6"/>
  <c r="Y70" i="6" s="1"/>
  <c r="V124" i="6"/>
  <c r="V110" i="6"/>
  <c r="V159" i="6"/>
  <c r="U28" i="7" s="1"/>
  <c r="V96" i="6"/>
  <c r="X156" i="6"/>
  <c r="X121" i="6"/>
  <c r="X107" i="6"/>
  <c r="W57" i="6"/>
  <c r="W71" i="6" s="1"/>
  <c r="W98" i="6" s="1"/>
  <c r="X108" i="6"/>
  <c r="X122" i="6"/>
  <c r="X157" i="6"/>
  <c r="W27" i="7" s="1"/>
  <c r="H58" i="7"/>
  <c r="H59" i="7" s="1"/>
  <c r="G10" i="10" s="1"/>
  <c r="Z48" i="6"/>
  <c r="Y61" i="6"/>
  <c r="X71" i="6"/>
  <c r="V128" i="6"/>
  <c r="V114" i="6"/>
  <c r="V163" i="6"/>
  <c r="U32" i="7" s="1"/>
  <c r="V100" i="6"/>
  <c r="U129" i="6"/>
  <c r="U115" i="6"/>
  <c r="U164" i="6"/>
  <c r="T33" i="7" s="1"/>
  <c r="U116" i="6"/>
  <c r="U130" i="6"/>
  <c r="U165" i="6"/>
  <c r="T34" i="7" s="1"/>
  <c r="P136" i="6"/>
  <c r="P137" i="6" s="1"/>
  <c r="W58" i="6"/>
  <c r="W72" i="6" s="1"/>
  <c r="W99" i="6" s="1"/>
  <c r="Q136" i="6"/>
  <c r="Q137" i="6" s="1"/>
  <c r="Z42" i="6"/>
  <c r="Y55" i="6"/>
  <c r="Z47" i="6"/>
  <c r="Y60" i="6"/>
  <c r="Y74" i="6" s="1"/>
  <c r="Y101" i="6" s="1"/>
  <c r="E20" i="10"/>
  <c r="E12" i="10"/>
  <c r="S103" i="6"/>
  <c r="V126" i="6"/>
  <c r="V112" i="6"/>
  <c r="V161" i="6"/>
  <c r="U30" i="7" s="1"/>
  <c r="V98" i="6"/>
  <c r="U100" i="6"/>
  <c r="U103" i="6" s="1"/>
  <c r="V113" i="6"/>
  <c r="V162" i="6"/>
  <c r="U31" i="7" s="1"/>
  <c r="V127" i="6"/>
  <c r="V99" i="6"/>
  <c r="W59" i="6"/>
  <c r="W73" i="6" s="1"/>
  <c r="W100" i="6" s="1"/>
  <c r="V115" i="6"/>
  <c r="V129" i="6"/>
  <c r="V164" i="6"/>
  <c r="U33" i="7" s="1"/>
  <c r="V101" i="6"/>
  <c r="X127" i="6"/>
  <c r="X113" i="6"/>
  <c r="X162" i="6"/>
  <c r="W31" i="7" s="1"/>
  <c r="W61" i="6"/>
  <c r="W75" i="6" s="1"/>
  <c r="W102" i="6" s="1"/>
  <c r="S107" i="6"/>
  <c r="S117" i="6" s="1"/>
  <c r="S156" i="6"/>
  <c r="S76" i="6"/>
  <c r="S121" i="6"/>
  <c r="S131" i="6" s="1"/>
  <c r="Z45" i="6"/>
  <c r="Y58" i="6"/>
  <c r="X62" i="6"/>
  <c r="W52" i="6"/>
  <c r="O26" i="7"/>
  <c r="U110" i="6"/>
  <c r="U124" i="6"/>
  <c r="U159" i="6"/>
  <c r="T28" i="7" s="1"/>
  <c r="Q26" i="7"/>
  <c r="R166" i="6"/>
  <c r="V122" i="6"/>
  <c r="V157" i="6"/>
  <c r="U27" i="7" s="1"/>
  <c r="V108" i="6"/>
  <c r="V94" i="6"/>
  <c r="V116" i="6"/>
  <c r="V165" i="6"/>
  <c r="U34" i="7" s="1"/>
  <c r="V130" i="6"/>
  <c r="V102" i="6"/>
  <c r="Z46" i="6"/>
  <c r="Y59" i="6"/>
  <c r="V121" i="6"/>
  <c r="V156" i="6"/>
  <c r="V107" i="6"/>
  <c r="V76" i="6"/>
  <c r="X75" i="6"/>
  <c r="W55" i="6"/>
  <c r="W69" i="6" s="1"/>
  <c r="W96" i="6" s="1"/>
  <c r="W53" i="6"/>
  <c r="W67" i="6" s="1"/>
  <c r="Z39" i="6"/>
  <c r="Y52" i="6"/>
  <c r="Y66" i="6" s="1"/>
  <c r="U66" i="6"/>
  <c r="U62" i="6"/>
  <c r="U160" i="6"/>
  <c r="T29" i="7" s="1"/>
  <c r="U111" i="6"/>
  <c r="U125" i="6"/>
  <c r="U126" i="6"/>
  <c r="U161" i="6"/>
  <c r="T30" i="7" s="1"/>
  <c r="U112" i="6"/>
  <c r="J51" i="7"/>
  <c r="J52" i="7" s="1"/>
  <c r="J53" i="7" s="1"/>
  <c r="H19" i="10" s="1"/>
  <c r="J56" i="7"/>
  <c r="J57" i="7"/>
  <c r="K39" i="7"/>
  <c r="L50" i="7" s="1"/>
  <c r="K21" i="7"/>
  <c r="X111" i="6"/>
  <c r="X125" i="6"/>
  <c r="X160" i="6"/>
  <c r="W29" i="7" s="1"/>
  <c r="X96" i="6"/>
  <c r="W60" i="6"/>
  <c r="W74" i="6" s="1"/>
  <c r="W101" i="6" s="1"/>
  <c r="X94" i="6"/>
  <c r="F58" i="7"/>
  <c r="F59" i="7" s="1"/>
  <c r="E10" i="10" s="1"/>
  <c r="Z44" i="6"/>
  <c r="Y57" i="6"/>
  <c r="X128" i="6"/>
  <c r="X114" i="6"/>
  <c r="X163" i="6"/>
  <c r="W32" i="7" s="1"/>
  <c r="U157" i="6"/>
  <c r="T27" i="7" s="1"/>
  <c r="U108" i="6"/>
  <c r="U122" i="6"/>
  <c r="U162" i="6"/>
  <c r="T31" i="7" s="1"/>
  <c r="U127" i="6"/>
  <c r="U113" i="6"/>
  <c r="V160" i="6"/>
  <c r="U29" i="7" s="1"/>
  <c r="V111" i="6"/>
  <c r="V125" i="6"/>
  <c r="V97" i="6"/>
  <c r="T107" i="6"/>
  <c r="T117" i="6" s="1"/>
  <c r="T156" i="6"/>
  <c r="T121" i="6"/>
  <c r="T131" i="6" s="1"/>
  <c r="T76" i="6"/>
  <c r="Z40" i="6"/>
  <c r="Y53" i="6"/>
  <c r="W56" i="6"/>
  <c r="W70" i="6" s="1"/>
  <c r="W97" i="6" s="1"/>
  <c r="Q145" i="8"/>
  <c r="O145" i="8"/>
  <c r="P145" i="8"/>
  <c r="N148" i="8"/>
  <c r="N53" i="8" s="1"/>
  <c r="N149" i="8"/>
  <c r="N54" i="8" s="1"/>
  <c r="N80" i="8" s="1"/>
  <c r="L89" i="8"/>
  <c r="H97" i="8"/>
  <c r="H98" i="8" s="1"/>
  <c r="L79" i="8"/>
  <c r="L96" i="8"/>
  <c r="M148" i="8"/>
  <c r="M53" i="8" s="1"/>
  <c r="M149" i="8"/>
  <c r="M54" i="8" s="1"/>
  <c r="M80" i="8" s="1"/>
  <c r="J90" i="8"/>
  <c r="J91" i="8" s="1"/>
  <c r="J92" i="8" s="1"/>
  <c r="H18" i="10" s="1"/>
  <c r="J95" i="8"/>
  <c r="J97" i="8" s="1"/>
  <c r="J98" i="8" s="1"/>
  <c r="R147" i="6" l="1"/>
  <c r="Q16" i="7" s="1"/>
  <c r="Q43" i="7" s="1"/>
  <c r="R145" i="6"/>
  <c r="Q14" i="7" s="1"/>
  <c r="Q41" i="7" s="1"/>
  <c r="V117" i="6"/>
  <c r="X76" i="6"/>
  <c r="R146" i="6"/>
  <c r="Q15" i="7" s="1"/>
  <c r="Q42" i="7" s="1"/>
  <c r="O152" i="6"/>
  <c r="R148" i="6"/>
  <c r="Q17" i="7" s="1"/>
  <c r="Q44" i="7" s="1"/>
  <c r="E14" i="10"/>
  <c r="R149" i="6"/>
  <c r="Q18" i="7" s="1"/>
  <c r="Q45" i="7" s="1"/>
  <c r="R143" i="6"/>
  <c r="Q13" i="7" s="1"/>
  <c r="Q40" i="7" s="1"/>
  <c r="R151" i="6"/>
  <c r="Q20" i="7" s="1"/>
  <c r="Q47" i="7" s="1"/>
  <c r="G20" i="10"/>
  <c r="R150" i="6"/>
  <c r="Q19" i="7" s="1"/>
  <c r="Q46" i="7" s="1"/>
  <c r="N152" i="6"/>
  <c r="R142" i="6"/>
  <c r="Q12" i="7" s="1"/>
  <c r="F12" i="10"/>
  <c r="F14" i="10" s="1"/>
  <c r="G14" i="10"/>
  <c r="Y111" i="6"/>
  <c r="Y125" i="6"/>
  <c r="Y160" i="6"/>
  <c r="X29" i="7" s="1"/>
  <c r="AA43" i="6"/>
  <c r="Z56" i="6"/>
  <c r="Z70" i="6" s="1"/>
  <c r="U26" i="7"/>
  <c r="V166" i="6"/>
  <c r="Y121" i="6"/>
  <c r="Y107" i="6"/>
  <c r="Y156" i="6"/>
  <c r="V131" i="6"/>
  <c r="W157" i="6"/>
  <c r="V27" i="7" s="1"/>
  <c r="W122" i="6"/>
  <c r="W108" i="6"/>
  <c r="W165" i="6"/>
  <c r="V34" i="7" s="1"/>
  <c r="W130" i="6"/>
  <c r="W116" i="6"/>
  <c r="AA40" i="6"/>
  <c r="Z53" i="6"/>
  <c r="Z67" i="6" s="1"/>
  <c r="T136" i="6"/>
  <c r="T137" i="6" s="1"/>
  <c r="U107" i="6"/>
  <c r="U117" i="6" s="1"/>
  <c r="U121" i="6"/>
  <c r="U131" i="6" s="1"/>
  <c r="U76" i="6"/>
  <c r="U156" i="6"/>
  <c r="X165" i="6"/>
  <c r="W34" i="7" s="1"/>
  <c r="X116" i="6"/>
  <c r="X130" i="6"/>
  <c r="X102" i="6"/>
  <c r="AA45" i="6"/>
  <c r="Z58" i="6"/>
  <c r="Z72" i="6" s="1"/>
  <c r="Z99" i="6" s="1"/>
  <c r="P143" i="6"/>
  <c r="N13" i="7" s="1"/>
  <c r="P147" i="6"/>
  <c r="N16" i="7" s="1"/>
  <c r="P146" i="6"/>
  <c r="N15" i="7" s="1"/>
  <c r="P149" i="6"/>
  <c r="N18" i="7" s="1"/>
  <c r="P142" i="6"/>
  <c r="P151" i="6"/>
  <c r="N20" i="7" s="1"/>
  <c r="P150" i="6"/>
  <c r="N19" i="7" s="1"/>
  <c r="P145" i="6"/>
  <c r="N14" i="7" s="1"/>
  <c r="P148" i="6"/>
  <c r="N17" i="7" s="1"/>
  <c r="Y97" i="6"/>
  <c r="S26" i="7"/>
  <c r="T166" i="6"/>
  <c r="Y62" i="6"/>
  <c r="AA46" i="6"/>
  <c r="Z59" i="6"/>
  <c r="Z73" i="6" s="1"/>
  <c r="W66" i="6"/>
  <c r="W62" i="6"/>
  <c r="W76" i="6" s="1"/>
  <c r="S136" i="6"/>
  <c r="S137" i="6" s="1"/>
  <c r="AA47" i="6"/>
  <c r="Z60" i="6"/>
  <c r="Z74" i="6" s="1"/>
  <c r="Z101" i="6" s="1"/>
  <c r="AA44" i="6"/>
  <c r="Z57" i="6"/>
  <c r="Z71" i="6" s="1"/>
  <c r="AA39" i="6"/>
  <c r="Z52" i="6"/>
  <c r="W125" i="6"/>
  <c r="W160" i="6"/>
  <c r="V29" i="7" s="1"/>
  <c r="W111" i="6"/>
  <c r="R26" i="7"/>
  <c r="S166" i="6"/>
  <c r="X112" i="6"/>
  <c r="X126" i="6"/>
  <c r="X161" i="6"/>
  <c r="W30" i="7" s="1"/>
  <c r="X98" i="6"/>
  <c r="W26" i="7"/>
  <c r="Y67" i="6"/>
  <c r="AA42" i="6"/>
  <c r="Z55" i="6"/>
  <c r="Z69" i="6" s="1"/>
  <c r="L39" i="7"/>
  <c r="L21" i="7"/>
  <c r="M39" i="7"/>
  <c r="N50" i="7" s="1"/>
  <c r="M21" i="7"/>
  <c r="W129" i="6"/>
  <c r="W115" i="6"/>
  <c r="W164" i="6"/>
  <c r="V33" i="7" s="1"/>
  <c r="Q143" i="6"/>
  <c r="P13" i="7" s="1"/>
  <c r="P40" i="7" s="1"/>
  <c r="Q146" i="6"/>
  <c r="P15" i="7" s="1"/>
  <c r="P42" i="7" s="1"/>
  <c r="Q148" i="6"/>
  <c r="P17" i="7" s="1"/>
  <c r="P44" i="7" s="1"/>
  <c r="Q150" i="6"/>
  <c r="P19" i="7" s="1"/>
  <c r="P46" i="7" s="1"/>
  <c r="Q149" i="6"/>
  <c r="P18" i="7" s="1"/>
  <c r="P45" i="7" s="1"/>
  <c r="Q145" i="6"/>
  <c r="P14" i="7" s="1"/>
  <c r="P41" i="7" s="1"/>
  <c r="Q147" i="6"/>
  <c r="P16" i="7" s="1"/>
  <c r="P43" i="7" s="1"/>
  <c r="Q151" i="6"/>
  <c r="P20" i="7" s="1"/>
  <c r="P47" i="7" s="1"/>
  <c r="Q142" i="6"/>
  <c r="W112" i="6"/>
  <c r="W126" i="6"/>
  <c r="W161" i="6"/>
  <c r="V30" i="7" s="1"/>
  <c r="Y129" i="6"/>
  <c r="Y115" i="6"/>
  <c r="Y164" i="6"/>
  <c r="X33" i="7" s="1"/>
  <c r="J58" i="7"/>
  <c r="J59" i="7" s="1"/>
  <c r="H10" i="10" s="1"/>
  <c r="W124" i="6"/>
  <c r="W159" i="6"/>
  <c r="V28" i="7" s="1"/>
  <c r="W110" i="6"/>
  <c r="V103" i="6"/>
  <c r="Y75" i="6"/>
  <c r="Y73" i="6"/>
  <c r="W94" i="6"/>
  <c r="W103" i="6" s="1"/>
  <c r="W127" i="6"/>
  <c r="W113" i="6"/>
  <c r="W162" i="6"/>
  <c r="V31" i="7" s="1"/>
  <c r="AA48" i="6"/>
  <c r="Z61" i="6"/>
  <c r="Z75" i="6" s="1"/>
  <c r="Y71" i="6"/>
  <c r="Y69" i="6"/>
  <c r="W128" i="6"/>
  <c r="W114" i="6"/>
  <c r="W163" i="6"/>
  <c r="V32" i="7" s="1"/>
  <c r="Y72" i="6"/>
  <c r="N79" i="8"/>
  <c r="N96" i="8" s="1"/>
  <c r="O148" i="8"/>
  <c r="O53" i="8" s="1"/>
  <c r="O149" i="8"/>
  <c r="O54" i="8" s="1"/>
  <c r="O80" i="8" s="1"/>
  <c r="N89" i="8"/>
  <c r="L90" i="8"/>
  <c r="L91" i="8" s="1"/>
  <c r="L92" i="8" s="1"/>
  <c r="I18" i="10" s="1"/>
  <c r="M89" i="8"/>
  <c r="L95" i="8"/>
  <c r="L97" i="8" s="1"/>
  <c r="L98" i="8" s="1"/>
  <c r="Q149" i="8"/>
  <c r="Q54" i="8" s="1"/>
  <c r="Q80" i="8" s="1"/>
  <c r="S145" i="8"/>
  <c r="R145" i="8"/>
  <c r="Q148" i="8"/>
  <c r="Q53" i="8" s="1"/>
  <c r="H12" i="10"/>
  <c r="H20" i="10"/>
  <c r="M79" i="8"/>
  <c r="M96" i="8" s="1"/>
  <c r="P149" i="8"/>
  <c r="P54" i="8" s="1"/>
  <c r="P80" i="8" s="1"/>
  <c r="P148" i="8"/>
  <c r="P53" i="8" s="1"/>
  <c r="X117" i="6" l="1"/>
  <c r="U136" i="6"/>
  <c r="U137" i="6" s="1"/>
  <c r="X131" i="6"/>
  <c r="X166" i="6"/>
  <c r="R152" i="6"/>
  <c r="X103" i="6"/>
  <c r="Z126" i="6"/>
  <c r="Z112" i="6"/>
  <c r="Z161" i="6"/>
  <c r="Y30" i="7" s="1"/>
  <c r="Z98" i="6"/>
  <c r="Z165" i="6"/>
  <c r="Y34" i="7" s="1"/>
  <c r="Z130" i="6"/>
  <c r="Z116" i="6"/>
  <c r="Z102" i="6"/>
  <c r="Z111" i="6"/>
  <c r="Z160" i="6"/>
  <c r="Y29" i="7" s="1"/>
  <c r="Z125" i="6"/>
  <c r="Z97" i="6"/>
  <c r="S145" i="6"/>
  <c r="R14" i="7" s="1"/>
  <c r="R41" i="7" s="1"/>
  <c r="S150" i="6"/>
  <c r="R19" i="7" s="1"/>
  <c r="R46" i="7" s="1"/>
  <c r="S143" i="6"/>
  <c r="R13" i="7" s="1"/>
  <c r="R40" i="7" s="1"/>
  <c r="S147" i="6"/>
  <c r="R16" i="7" s="1"/>
  <c r="R43" i="7" s="1"/>
  <c r="S151" i="6"/>
  <c r="R20" i="7" s="1"/>
  <c r="R47" i="7" s="1"/>
  <c r="S142" i="6"/>
  <c r="S146" i="6"/>
  <c r="R15" i="7" s="1"/>
  <c r="R42" i="7" s="1"/>
  <c r="S148" i="6"/>
  <c r="R17" i="7" s="1"/>
  <c r="R44" i="7" s="1"/>
  <c r="S149" i="6"/>
  <c r="R18" i="7" s="1"/>
  <c r="R45" i="7" s="1"/>
  <c r="AB45" i="6"/>
  <c r="AA58" i="6"/>
  <c r="AA72" i="6" s="1"/>
  <c r="AA99" i="6" s="1"/>
  <c r="L51" i="7"/>
  <c r="L52" i="7" s="1"/>
  <c r="L53" i="7" s="1"/>
  <c r="I19" i="10" s="1"/>
  <c r="I20" i="10" s="1"/>
  <c r="L56" i="7"/>
  <c r="L57" i="7"/>
  <c r="N12" i="7"/>
  <c r="P152" i="6"/>
  <c r="Z124" i="6"/>
  <c r="Z110" i="6"/>
  <c r="Z159" i="6"/>
  <c r="Y28" i="7" s="1"/>
  <c r="W121" i="6"/>
  <c r="W131" i="6" s="1"/>
  <c r="W107" i="6"/>
  <c r="W117" i="6" s="1"/>
  <c r="W156" i="6"/>
  <c r="X26" i="7"/>
  <c r="Z96" i="6"/>
  <c r="AB44" i="6"/>
  <c r="AA57" i="6"/>
  <c r="AA71" i="6" s="1"/>
  <c r="AA98" i="6" s="1"/>
  <c r="Z62" i="6"/>
  <c r="AB47" i="6"/>
  <c r="AA60" i="6"/>
  <c r="AA74" i="6" s="1"/>
  <c r="AA101" i="6" s="1"/>
  <c r="O14" i="7"/>
  <c r="O41" i="7" s="1"/>
  <c r="N41" i="7"/>
  <c r="AB40" i="6"/>
  <c r="AA53" i="6"/>
  <c r="AA67" i="6" s="1"/>
  <c r="AA94" i="6" s="1"/>
  <c r="Q39" i="7"/>
  <c r="R50" i="7" s="1"/>
  <c r="Q21" i="7"/>
  <c r="Z157" i="6"/>
  <c r="Y27" i="7" s="1"/>
  <c r="Z108" i="6"/>
  <c r="Z122" i="6"/>
  <c r="AB39" i="6"/>
  <c r="AA52" i="6"/>
  <c r="Z66" i="6"/>
  <c r="O19" i="7"/>
  <c r="O46" i="7" s="1"/>
  <c r="N46" i="7"/>
  <c r="T26" i="7"/>
  <c r="U166" i="6"/>
  <c r="Z94" i="6"/>
  <c r="V136" i="6"/>
  <c r="V137" i="6" s="1"/>
  <c r="P12" i="7"/>
  <c r="Q152" i="6"/>
  <c r="N47" i="7"/>
  <c r="O20" i="7"/>
  <c r="O47" i="7" s="1"/>
  <c r="Y110" i="6"/>
  <c r="Y159" i="6"/>
  <c r="X28" i="7" s="1"/>
  <c r="Y124" i="6"/>
  <c r="Y96" i="6"/>
  <c r="Y112" i="6"/>
  <c r="Y126" i="6"/>
  <c r="Y161" i="6"/>
  <c r="X30" i="7" s="1"/>
  <c r="Y98" i="6"/>
  <c r="Y128" i="6"/>
  <c r="Y114" i="6"/>
  <c r="Y163" i="6"/>
  <c r="X32" i="7" s="1"/>
  <c r="Y100" i="6"/>
  <c r="N45" i="7"/>
  <c r="O18" i="7"/>
  <c r="O45" i="7" s="1"/>
  <c r="Z114" i="6"/>
  <c r="Z163" i="6"/>
  <c r="Y32" i="7" s="1"/>
  <c r="Z128" i="6"/>
  <c r="AB43" i="6"/>
  <c r="AA56" i="6"/>
  <c r="AA70" i="6" s="1"/>
  <c r="AA97" i="6" s="1"/>
  <c r="Y116" i="6"/>
  <c r="Y130" i="6"/>
  <c r="Y165" i="6"/>
  <c r="X34" i="7" s="1"/>
  <c r="Y102" i="6"/>
  <c r="N42" i="7"/>
  <c r="O15" i="7"/>
  <c r="O42" i="7" s="1"/>
  <c r="Y113" i="6"/>
  <c r="Y127" i="6"/>
  <c r="Y162" i="6"/>
  <c r="X31" i="7" s="1"/>
  <c r="Y99" i="6"/>
  <c r="AB48" i="6"/>
  <c r="AA61" i="6"/>
  <c r="AA75" i="6" s="1"/>
  <c r="AA102" i="6" s="1"/>
  <c r="Z113" i="6"/>
  <c r="Z127" i="6"/>
  <c r="Z162" i="6"/>
  <c r="Y31" i="7" s="1"/>
  <c r="AB42" i="6"/>
  <c r="AA55" i="6"/>
  <c r="AA69" i="6" s="1"/>
  <c r="Z100" i="6"/>
  <c r="N43" i="7"/>
  <c r="O16" i="7"/>
  <c r="O43" i="7" s="1"/>
  <c r="T143" i="6"/>
  <c r="S13" i="7" s="1"/>
  <c r="S40" i="7" s="1"/>
  <c r="T146" i="6"/>
  <c r="S15" i="7" s="1"/>
  <c r="S42" i="7" s="1"/>
  <c r="T151" i="6"/>
  <c r="S20" i="7" s="1"/>
  <c r="S47" i="7" s="1"/>
  <c r="T142" i="6"/>
  <c r="T147" i="6"/>
  <c r="S16" i="7" s="1"/>
  <c r="S43" i="7" s="1"/>
  <c r="T148" i="6"/>
  <c r="S17" i="7" s="1"/>
  <c r="S44" i="7" s="1"/>
  <c r="T145" i="6"/>
  <c r="S14" i="7" s="1"/>
  <c r="S41" i="7" s="1"/>
  <c r="T149" i="6"/>
  <c r="S18" i="7" s="1"/>
  <c r="S45" i="7" s="1"/>
  <c r="T150" i="6"/>
  <c r="S19" i="7" s="1"/>
  <c r="S46" i="7" s="1"/>
  <c r="Z129" i="6"/>
  <c r="Z115" i="6"/>
  <c r="Z164" i="6"/>
  <c r="Y33" i="7" s="1"/>
  <c r="Y108" i="6"/>
  <c r="Y122" i="6"/>
  <c r="Y157" i="6"/>
  <c r="X27" i="7" s="1"/>
  <c r="Y94" i="6"/>
  <c r="AB46" i="6"/>
  <c r="AA59" i="6"/>
  <c r="AA73" i="6" s="1"/>
  <c r="O17" i="7"/>
  <c r="O44" i="7" s="1"/>
  <c r="N44" i="7"/>
  <c r="O13" i="7"/>
  <c r="O40" i="7" s="1"/>
  <c r="N40" i="7"/>
  <c r="Y76" i="6"/>
  <c r="Q79" i="8"/>
  <c r="R149" i="8"/>
  <c r="R54" i="8" s="1"/>
  <c r="R80" i="8" s="1"/>
  <c r="R148" i="8"/>
  <c r="R53" i="8" s="1"/>
  <c r="O79" i="8"/>
  <c r="P79" i="8"/>
  <c r="P96" i="8" s="1"/>
  <c r="S148" i="8"/>
  <c r="S53" i="8" s="1"/>
  <c r="S149" i="8"/>
  <c r="S54" i="8" s="1"/>
  <c r="S80" i="8" s="1"/>
  <c r="T145" i="8"/>
  <c r="H14" i="10"/>
  <c r="M90" i="8"/>
  <c r="M91" i="8" s="1"/>
  <c r="M92" i="8" s="1"/>
  <c r="J18" i="10" s="1"/>
  <c r="M95" i="8"/>
  <c r="M97" i="8" s="1"/>
  <c r="M98" i="8" s="1"/>
  <c r="N90" i="8"/>
  <c r="N91" i="8" s="1"/>
  <c r="N92" i="8" s="1"/>
  <c r="P89" i="8"/>
  <c r="O89" i="8"/>
  <c r="N95" i="8"/>
  <c r="N97" i="8" s="1"/>
  <c r="N98" i="8" s="1"/>
  <c r="U146" i="6" l="1"/>
  <c r="T15" i="7" s="1"/>
  <c r="T42" i="7" s="1"/>
  <c r="X136" i="6"/>
  <c r="X137" i="6" s="1"/>
  <c r="X147" i="6" s="1"/>
  <c r="W16" i="7" s="1"/>
  <c r="W43" i="7" s="1"/>
  <c r="U149" i="6"/>
  <c r="T18" i="7" s="1"/>
  <c r="T45" i="7" s="1"/>
  <c r="U147" i="6"/>
  <c r="T16" i="7" s="1"/>
  <c r="T43" i="7" s="1"/>
  <c r="U151" i="6"/>
  <c r="T20" i="7" s="1"/>
  <c r="T47" i="7" s="1"/>
  <c r="U150" i="6"/>
  <c r="T19" i="7" s="1"/>
  <c r="T46" i="7" s="1"/>
  <c r="U145" i="6"/>
  <c r="T14" i="7" s="1"/>
  <c r="T41" i="7" s="1"/>
  <c r="U142" i="6"/>
  <c r="T12" i="7" s="1"/>
  <c r="U143" i="6"/>
  <c r="T13" i="7" s="1"/>
  <c r="T40" i="7" s="1"/>
  <c r="U148" i="6"/>
  <c r="T17" i="7" s="1"/>
  <c r="T44" i="7" s="1"/>
  <c r="Y117" i="6"/>
  <c r="Y131" i="6"/>
  <c r="AC43" i="6"/>
  <c r="AB56" i="6"/>
  <c r="AB70" i="6" s="1"/>
  <c r="AB97" i="6" s="1"/>
  <c r="AA157" i="6"/>
  <c r="Z27" i="7" s="1"/>
  <c r="AA122" i="6"/>
  <c r="AA108" i="6"/>
  <c r="L58" i="7"/>
  <c r="L59" i="7" s="1"/>
  <c r="I10" i="10" s="1"/>
  <c r="AC40" i="6"/>
  <c r="AB53" i="6"/>
  <c r="AB67" i="6" s="1"/>
  <c r="AA112" i="6"/>
  <c r="AA126" i="6"/>
  <c r="AA161" i="6"/>
  <c r="Z30" i="7" s="1"/>
  <c r="I12" i="10"/>
  <c r="AC46" i="6"/>
  <c r="AB59" i="6"/>
  <c r="AB73" i="6" s="1"/>
  <c r="AB100" i="6" s="1"/>
  <c r="Y103" i="6"/>
  <c r="AA160" i="6"/>
  <c r="Z29" i="7" s="1"/>
  <c r="AA125" i="6"/>
  <c r="AA111" i="6"/>
  <c r="P39" i="7"/>
  <c r="P21" i="7"/>
  <c r="Z156" i="6"/>
  <c r="Z76" i="6"/>
  <c r="Z107" i="6"/>
  <c r="Z117" i="6" s="1"/>
  <c r="Z121" i="6"/>
  <c r="Z131" i="6" s="1"/>
  <c r="AC47" i="6"/>
  <c r="AB60" i="6"/>
  <c r="AB74" i="6" s="1"/>
  <c r="AB101" i="6" s="1"/>
  <c r="V26" i="7"/>
  <c r="W166" i="6"/>
  <c r="O12" i="7"/>
  <c r="N21" i="7"/>
  <c r="N39" i="7"/>
  <c r="AA62" i="6"/>
  <c r="AA66" i="6"/>
  <c r="V147" i="6"/>
  <c r="U16" i="7" s="1"/>
  <c r="U43" i="7" s="1"/>
  <c r="V150" i="6"/>
  <c r="U19" i="7" s="1"/>
  <c r="U46" i="7" s="1"/>
  <c r="V143" i="6"/>
  <c r="U13" i="7" s="1"/>
  <c r="U40" i="7" s="1"/>
  <c r="V149" i="6"/>
  <c r="U18" i="7" s="1"/>
  <c r="U45" i="7" s="1"/>
  <c r="V145" i="6"/>
  <c r="U14" i="7" s="1"/>
  <c r="U41" i="7" s="1"/>
  <c r="V148" i="6"/>
  <c r="U17" i="7" s="1"/>
  <c r="U44" i="7" s="1"/>
  <c r="V151" i="6"/>
  <c r="U20" i="7" s="1"/>
  <c r="U47" i="7" s="1"/>
  <c r="V142" i="6"/>
  <c r="V146" i="6"/>
  <c r="U15" i="7" s="1"/>
  <c r="U42" i="7" s="1"/>
  <c r="AC39" i="6"/>
  <c r="AB52" i="6"/>
  <c r="W136" i="6"/>
  <c r="W137" i="6" s="1"/>
  <c r="R12" i="7"/>
  <c r="S152" i="6"/>
  <c r="AA165" i="6"/>
  <c r="Z34" i="7" s="1"/>
  <c r="AA130" i="6"/>
  <c r="AA116" i="6"/>
  <c r="Z103" i="6"/>
  <c r="AA110" i="6"/>
  <c r="AA124" i="6"/>
  <c r="AA159" i="6"/>
  <c r="Z28" i="7" s="1"/>
  <c r="AC48" i="6"/>
  <c r="AB61" i="6"/>
  <c r="AB75" i="6" s="1"/>
  <c r="AC44" i="6"/>
  <c r="AB57" i="6"/>
  <c r="AB71" i="6" s="1"/>
  <c r="AA128" i="6"/>
  <c r="AA163" i="6"/>
  <c r="Z32" i="7" s="1"/>
  <c r="AA114" i="6"/>
  <c r="T152" i="6"/>
  <c r="S12" i="7"/>
  <c r="AA96" i="6"/>
  <c r="AA162" i="6"/>
  <c r="Z31" i="7" s="1"/>
  <c r="AA127" i="6"/>
  <c r="AA113" i="6"/>
  <c r="AA100" i="6"/>
  <c r="AC42" i="6"/>
  <c r="AB55" i="6"/>
  <c r="AB69" i="6" s="1"/>
  <c r="AA129" i="6"/>
  <c r="AA115" i="6"/>
  <c r="AA164" i="6"/>
  <c r="Z33" i="7" s="1"/>
  <c r="Y166" i="6"/>
  <c r="AC45" i="6"/>
  <c r="AB58" i="6"/>
  <c r="AB72" i="6" s="1"/>
  <c r="AB99" i="6" s="1"/>
  <c r="T148" i="8"/>
  <c r="T53" i="8" s="1"/>
  <c r="T149" i="8"/>
  <c r="T54" i="8" s="1"/>
  <c r="T80" i="8" s="1"/>
  <c r="R79" i="8"/>
  <c r="R96" i="8" s="1"/>
  <c r="R89" i="8"/>
  <c r="S79" i="8"/>
  <c r="T89" i="8" s="1"/>
  <c r="O90" i="8"/>
  <c r="O91" i="8" s="1"/>
  <c r="O92" i="8" s="1"/>
  <c r="K18" i="10" s="1"/>
  <c r="O95" i="8"/>
  <c r="P90" i="8"/>
  <c r="P91" i="8" s="1"/>
  <c r="P92" i="8" s="1"/>
  <c r="P95" i="8"/>
  <c r="P97" i="8" s="1"/>
  <c r="P98" i="8" s="1"/>
  <c r="O96" i="8"/>
  <c r="X150" i="6" l="1"/>
  <c r="W19" i="7" s="1"/>
  <c r="W46" i="7" s="1"/>
  <c r="X145" i="6"/>
  <c r="W14" i="7" s="1"/>
  <c r="W41" i="7" s="1"/>
  <c r="X142" i="6"/>
  <c r="W12" i="7" s="1"/>
  <c r="W39" i="7" s="1"/>
  <c r="X146" i="6"/>
  <c r="W15" i="7" s="1"/>
  <c r="W42" i="7" s="1"/>
  <c r="X143" i="6"/>
  <c r="W13" i="7" s="1"/>
  <c r="W40" i="7" s="1"/>
  <c r="X148" i="6"/>
  <c r="W17" i="7" s="1"/>
  <c r="W44" i="7" s="1"/>
  <c r="X149" i="6"/>
  <c r="W18" i="7" s="1"/>
  <c r="W45" i="7" s="1"/>
  <c r="X151" i="6"/>
  <c r="W20" i="7" s="1"/>
  <c r="W47" i="7" s="1"/>
  <c r="U152" i="6"/>
  <c r="Y136" i="6"/>
  <c r="Y137" i="6" s="1"/>
  <c r="Z136" i="6"/>
  <c r="Z137" i="6" s="1"/>
  <c r="AA103" i="6"/>
  <c r="I14" i="10"/>
  <c r="AD47" i="6"/>
  <c r="AC60" i="6"/>
  <c r="AC74" i="6" s="1"/>
  <c r="AB108" i="6"/>
  <c r="AB157" i="6"/>
  <c r="AA27" i="7" s="1"/>
  <c r="AB122" i="6"/>
  <c r="AB112" i="6"/>
  <c r="AB126" i="6"/>
  <c r="AB161" i="6"/>
  <c r="AA30" i="7" s="1"/>
  <c r="AB94" i="6"/>
  <c r="O39" i="7"/>
  <c r="P50" i="7" s="1"/>
  <c r="O21" i="7"/>
  <c r="AD40" i="6"/>
  <c r="AC53" i="6"/>
  <c r="AC67" i="6" s="1"/>
  <c r="AC55" i="6"/>
  <c r="AC69" i="6" s="1"/>
  <c r="AD42" i="6"/>
  <c r="AB130" i="6"/>
  <c r="AB116" i="6"/>
  <c r="AB165" i="6"/>
  <c r="AA34" i="7" s="1"/>
  <c r="AD45" i="6"/>
  <c r="AC58" i="6"/>
  <c r="AC72" i="6" s="1"/>
  <c r="AD48" i="6"/>
  <c r="AC61" i="6"/>
  <c r="AC75" i="6" s="1"/>
  <c r="AC102" i="6" s="1"/>
  <c r="U12" i="7"/>
  <c r="V152" i="6"/>
  <c r="AA156" i="6"/>
  <c r="AA107" i="6"/>
  <c r="AA117" i="6" s="1"/>
  <c r="AA121" i="6"/>
  <c r="AA131" i="6" s="1"/>
  <c r="AA76" i="6"/>
  <c r="AB164" i="6"/>
  <c r="AA33" i="7" s="1"/>
  <c r="AB115" i="6"/>
  <c r="AB129" i="6"/>
  <c r="P51" i="7"/>
  <c r="N51" i="7"/>
  <c r="N52" i="7" s="1"/>
  <c r="N53" i="7" s="1"/>
  <c r="J19" i="10" s="1"/>
  <c r="N57" i="7"/>
  <c r="N56" i="7"/>
  <c r="AB114" i="6"/>
  <c r="AB128" i="6"/>
  <c r="AB163" i="6"/>
  <c r="AA32" i="7" s="1"/>
  <c r="R39" i="7"/>
  <c r="R21" i="7"/>
  <c r="AD46" i="6"/>
  <c r="AC59" i="6"/>
  <c r="AC73" i="6" s="1"/>
  <c r="AB98" i="6"/>
  <c r="W151" i="6"/>
  <c r="V20" i="7" s="1"/>
  <c r="V47" i="7" s="1"/>
  <c r="W147" i="6"/>
  <c r="V16" i="7" s="1"/>
  <c r="V43" i="7" s="1"/>
  <c r="W150" i="6"/>
  <c r="V19" i="7" s="1"/>
  <c r="V46" i="7" s="1"/>
  <c r="W143" i="6"/>
  <c r="V13" i="7" s="1"/>
  <c r="V40" i="7" s="1"/>
  <c r="W149" i="6"/>
  <c r="V18" i="7" s="1"/>
  <c r="V45" i="7" s="1"/>
  <c r="W142" i="6"/>
  <c r="W148" i="6"/>
  <c r="V17" i="7" s="1"/>
  <c r="V44" i="7" s="1"/>
  <c r="W145" i="6"/>
  <c r="V14" i="7" s="1"/>
  <c r="V41" i="7" s="1"/>
  <c r="W146" i="6"/>
  <c r="V15" i="7" s="1"/>
  <c r="V42" i="7" s="1"/>
  <c r="AB125" i="6"/>
  <c r="AB111" i="6"/>
  <c r="AB160" i="6"/>
  <c r="AA29" i="7" s="1"/>
  <c r="AB124" i="6"/>
  <c r="AB110" i="6"/>
  <c r="AB159" i="6"/>
  <c r="AA28" i="7" s="1"/>
  <c r="AC57" i="6"/>
  <c r="AC71" i="6" s="1"/>
  <c r="AD44" i="6"/>
  <c r="AB62" i="6"/>
  <c r="AB66" i="6"/>
  <c r="AD43" i="6"/>
  <c r="AC56" i="6"/>
  <c r="AC70" i="6" s="1"/>
  <c r="AC97" i="6" s="1"/>
  <c r="AB113" i="6"/>
  <c r="AB162" i="6"/>
  <c r="AA31" i="7" s="1"/>
  <c r="AB127" i="6"/>
  <c r="AB96" i="6"/>
  <c r="S39" i="7"/>
  <c r="T50" i="7" s="1"/>
  <c r="S21" i="7"/>
  <c r="AB102" i="6"/>
  <c r="AD39" i="6"/>
  <c r="AC52" i="6"/>
  <c r="Z166" i="6"/>
  <c r="Y26" i="7"/>
  <c r="T21" i="7"/>
  <c r="T39" i="7"/>
  <c r="R90" i="8"/>
  <c r="R91" i="8" s="1"/>
  <c r="R92" i="8" s="1"/>
  <c r="L18" i="10" s="1"/>
  <c r="R95" i="8"/>
  <c r="R97" i="8" s="1"/>
  <c r="R98" i="8" s="1"/>
  <c r="T79" i="8"/>
  <c r="T96" i="8"/>
  <c r="O97" i="8"/>
  <c r="O98" i="8" s="1"/>
  <c r="W21" i="7" l="1"/>
  <c r="X152" i="6"/>
  <c r="X50" i="7"/>
  <c r="Y148" i="6"/>
  <c r="X17" i="7" s="1"/>
  <c r="X44" i="7" s="1"/>
  <c r="Z148" i="6"/>
  <c r="Y17" i="7" s="1"/>
  <c r="Y44" i="7" s="1"/>
  <c r="Y143" i="6"/>
  <c r="X13" i="7" s="1"/>
  <c r="X40" i="7" s="1"/>
  <c r="Y145" i="6"/>
  <c r="X14" i="7" s="1"/>
  <c r="X41" i="7" s="1"/>
  <c r="P56" i="7"/>
  <c r="Y147" i="6"/>
  <c r="X16" i="7" s="1"/>
  <c r="X43" i="7" s="1"/>
  <c r="Y142" i="6"/>
  <c r="X12" i="7" s="1"/>
  <c r="Y146" i="6"/>
  <c r="X15" i="7" s="1"/>
  <c r="X42" i="7" s="1"/>
  <c r="Y149" i="6"/>
  <c r="X18" i="7" s="1"/>
  <c r="X45" i="7" s="1"/>
  <c r="Y150" i="6"/>
  <c r="X19" i="7" s="1"/>
  <c r="X46" i="7" s="1"/>
  <c r="P57" i="7"/>
  <c r="Y151" i="6"/>
  <c r="X20" i="7" s="1"/>
  <c r="X47" i="7" s="1"/>
  <c r="N58" i="7"/>
  <c r="N59" i="7" s="1"/>
  <c r="J10" i="10" s="1"/>
  <c r="AA136" i="6"/>
  <c r="AA137" i="6" s="1"/>
  <c r="Z146" i="6"/>
  <c r="Y15" i="7" s="1"/>
  <c r="Y42" i="7" s="1"/>
  <c r="Z143" i="6"/>
  <c r="Y13" i="7" s="1"/>
  <c r="Y40" i="7" s="1"/>
  <c r="Z151" i="6"/>
  <c r="Y20" i="7" s="1"/>
  <c r="Y47" i="7" s="1"/>
  <c r="Z145" i="6"/>
  <c r="Y14" i="7" s="1"/>
  <c r="Y41" i="7" s="1"/>
  <c r="Z149" i="6"/>
  <c r="Y18" i="7" s="1"/>
  <c r="Y45" i="7" s="1"/>
  <c r="Z147" i="6"/>
  <c r="Y16" i="7" s="1"/>
  <c r="Y43" i="7" s="1"/>
  <c r="Z142" i="6"/>
  <c r="Y12" i="7" s="1"/>
  <c r="Z150" i="6"/>
  <c r="Y19" i="7" s="1"/>
  <c r="Y46" i="7" s="1"/>
  <c r="P52" i="7"/>
  <c r="P53" i="7" s="1"/>
  <c r="K19" i="10" s="1"/>
  <c r="AF43" i="6"/>
  <c r="AG43" i="6" s="1"/>
  <c r="AH43" i="6" s="1"/>
  <c r="AI43" i="6" s="1"/>
  <c r="AJ43" i="6" s="1"/>
  <c r="AE43" i="6"/>
  <c r="AD56" i="6"/>
  <c r="AD70" i="6" s="1"/>
  <c r="AC114" i="6"/>
  <c r="AC163" i="6"/>
  <c r="AB32" i="7" s="1"/>
  <c r="AC128" i="6"/>
  <c r="AF42" i="6"/>
  <c r="AG42" i="6" s="1"/>
  <c r="AH42" i="6" s="1"/>
  <c r="AI42" i="6" s="1"/>
  <c r="AJ42" i="6" s="1"/>
  <c r="AE42" i="6"/>
  <c r="AD55" i="6"/>
  <c r="AD69" i="6" s="1"/>
  <c r="AF48" i="6"/>
  <c r="AG48" i="6" s="1"/>
  <c r="AH48" i="6" s="1"/>
  <c r="AI48" i="6" s="1"/>
  <c r="AJ48" i="6" s="1"/>
  <c r="AD61" i="6"/>
  <c r="AD75" i="6" s="1"/>
  <c r="AD102" i="6" s="1"/>
  <c r="AE48" i="6"/>
  <c r="AC159" i="6"/>
  <c r="AB28" i="7" s="1"/>
  <c r="AC124" i="6"/>
  <c r="AC110" i="6"/>
  <c r="AF46" i="6"/>
  <c r="AG46" i="6" s="1"/>
  <c r="AH46" i="6" s="1"/>
  <c r="AI46" i="6" s="1"/>
  <c r="AJ46" i="6" s="1"/>
  <c r="AE46" i="6"/>
  <c r="AD59" i="6"/>
  <c r="AD73" i="6" s="1"/>
  <c r="AC96" i="6"/>
  <c r="AB121" i="6"/>
  <c r="AB131" i="6" s="1"/>
  <c r="AB156" i="6"/>
  <c r="AB107" i="6"/>
  <c r="AB117" i="6" s="1"/>
  <c r="AB76" i="6"/>
  <c r="AC122" i="6"/>
  <c r="AC157" i="6"/>
  <c r="AB27" i="7" s="1"/>
  <c r="AC108" i="6"/>
  <c r="AC66" i="6"/>
  <c r="AC62" i="6"/>
  <c r="AC126" i="6"/>
  <c r="AC112" i="6"/>
  <c r="AC161" i="6"/>
  <c r="AB30" i="7" s="1"/>
  <c r="U39" i="7"/>
  <c r="V50" i="7" s="1"/>
  <c r="U21" i="7"/>
  <c r="AF39" i="6"/>
  <c r="AD52" i="6"/>
  <c r="AE39" i="6"/>
  <c r="AC125" i="6"/>
  <c r="AC111" i="6"/>
  <c r="AC160" i="6"/>
  <c r="AB29" i="7" s="1"/>
  <c r="AC98" i="6"/>
  <c r="AC165" i="6"/>
  <c r="AB34" i="7" s="1"/>
  <c r="AC130" i="6"/>
  <c r="AC116" i="6"/>
  <c r="T51" i="7"/>
  <c r="T52" i="7" s="1"/>
  <c r="T53" i="7" s="1"/>
  <c r="M19" i="10" s="1"/>
  <c r="T56" i="7"/>
  <c r="T57" i="7"/>
  <c r="V12" i="7"/>
  <c r="W152" i="6"/>
  <c r="AC100" i="6"/>
  <c r="J12" i="10"/>
  <c r="J20" i="10"/>
  <c r="AC113" i="6"/>
  <c r="AC162" i="6"/>
  <c r="AB31" i="7" s="1"/>
  <c r="AC127" i="6"/>
  <c r="AB103" i="6"/>
  <c r="AC115" i="6"/>
  <c r="AC164" i="6"/>
  <c r="AB33" i="7" s="1"/>
  <c r="AC129" i="6"/>
  <c r="AC99" i="6"/>
  <c r="AC101" i="6"/>
  <c r="R51" i="7"/>
  <c r="R52" i="7" s="1"/>
  <c r="R53" i="7" s="1"/>
  <c r="L19" i="10" s="1"/>
  <c r="L12" i="10" s="1"/>
  <c r="R56" i="7"/>
  <c r="R57" i="7"/>
  <c r="AA166" i="6"/>
  <c r="Z26" i="7"/>
  <c r="AF45" i="6"/>
  <c r="AG45" i="6" s="1"/>
  <c r="AH45" i="6" s="1"/>
  <c r="AI45" i="6" s="1"/>
  <c r="AJ45" i="6" s="1"/>
  <c r="AD58" i="6"/>
  <c r="AD72" i="6" s="1"/>
  <c r="AD99" i="6" s="1"/>
  <c r="AE45" i="6"/>
  <c r="AC94" i="6"/>
  <c r="AF47" i="6"/>
  <c r="AG47" i="6" s="1"/>
  <c r="AH47" i="6" s="1"/>
  <c r="AI47" i="6" s="1"/>
  <c r="AJ47" i="6" s="1"/>
  <c r="AE47" i="6"/>
  <c r="AD60" i="6"/>
  <c r="AD74" i="6" s="1"/>
  <c r="AD101" i="6" s="1"/>
  <c r="AF44" i="6"/>
  <c r="AG44" i="6" s="1"/>
  <c r="AH44" i="6" s="1"/>
  <c r="AI44" i="6" s="1"/>
  <c r="AJ44" i="6" s="1"/>
  <c r="AE44" i="6"/>
  <c r="AD57" i="6"/>
  <c r="AD71" i="6" s="1"/>
  <c r="AD98" i="6" s="1"/>
  <c r="AF40" i="6"/>
  <c r="AE40" i="6"/>
  <c r="AD53" i="6"/>
  <c r="AD67" i="6" s="1"/>
  <c r="AD94" i="6" s="1"/>
  <c r="T90" i="8"/>
  <c r="T91" i="8" s="1"/>
  <c r="T92" i="8" s="1"/>
  <c r="M18" i="10" s="1"/>
  <c r="T95" i="8"/>
  <c r="T97" i="8" s="1"/>
  <c r="T98" i="8" s="1"/>
  <c r="AA142" i="6" l="1"/>
  <c r="Z12" i="7" s="1"/>
  <c r="AA148" i="6"/>
  <c r="Z17" i="7" s="1"/>
  <c r="Z44" i="7" s="1"/>
  <c r="AA149" i="6"/>
  <c r="Z18" i="7" s="1"/>
  <c r="Z45" i="7" s="1"/>
  <c r="AA143" i="6"/>
  <c r="Z13" i="7" s="1"/>
  <c r="Z40" i="7" s="1"/>
  <c r="AA151" i="6"/>
  <c r="Z20" i="7" s="1"/>
  <c r="Z47" i="7" s="1"/>
  <c r="AA150" i="6"/>
  <c r="Z19" i="7" s="1"/>
  <c r="P58" i="7"/>
  <c r="P59" i="7" s="1"/>
  <c r="K10" i="10" s="1"/>
  <c r="AA147" i="6"/>
  <c r="Z16" i="7" s="1"/>
  <c r="Z43" i="7" s="1"/>
  <c r="AA145" i="6"/>
  <c r="Z14" i="7" s="1"/>
  <c r="Z41" i="7" s="1"/>
  <c r="J14" i="10"/>
  <c r="AA146" i="6"/>
  <c r="Z15" i="7" s="1"/>
  <c r="Z42" i="7" s="1"/>
  <c r="Y152" i="6"/>
  <c r="Z152" i="6"/>
  <c r="K12" i="10"/>
  <c r="K20" i="10"/>
  <c r="AD114" i="6"/>
  <c r="AD163" i="6"/>
  <c r="AC32" i="7" s="1"/>
  <c r="AD128" i="6"/>
  <c r="AD100" i="6"/>
  <c r="AD129" i="6"/>
  <c r="AD115" i="6"/>
  <c r="AD164" i="6"/>
  <c r="AC33" i="7" s="1"/>
  <c r="AD113" i="6"/>
  <c r="AD127" i="6"/>
  <c r="AD162" i="6"/>
  <c r="AC31" i="7" s="1"/>
  <c r="AE59" i="6"/>
  <c r="AE73" i="6" s="1"/>
  <c r="AE100" i="6" s="1"/>
  <c r="AD125" i="6"/>
  <c r="AD160" i="6"/>
  <c r="AC29" i="7" s="1"/>
  <c r="AD111" i="6"/>
  <c r="AE53" i="6"/>
  <c r="AE67" i="6" s="1"/>
  <c r="AE60" i="6"/>
  <c r="AE74" i="6" s="1"/>
  <c r="AE101" i="6" s="1"/>
  <c r="AF58" i="6"/>
  <c r="L20" i="10"/>
  <c r="Y21" i="7"/>
  <c r="Y39" i="7"/>
  <c r="AD66" i="6"/>
  <c r="AD62" i="6"/>
  <c r="AC76" i="6"/>
  <c r="AC156" i="6"/>
  <c r="AC107" i="6"/>
  <c r="AC117" i="6" s="1"/>
  <c r="AC121" i="6"/>
  <c r="AC131" i="6" s="1"/>
  <c r="AF55" i="6"/>
  <c r="AE57" i="6"/>
  <c r="AE71" i="6" s="1"/>
  <c r="AE98" i="6" s="1"/>
  <c r="AC103" i="6"/>
  <c r="R58" i="7"/>
  <c r="R59" i="7" s="1"/>
  <c r="L10" i="10" s="1"/>
  <c r="L14" i="10" s="1"/>
  <c r="AG39" i="6"/>
  <c r="AF52" i="6"/>
  <c r="AE61" i="6"/>
  <c r="AE75" i="6" s="1"/>
  <c r="AE102" i="6" s="1"/>
  <c r="X21" i="7"/>
  <c r="X39" i="7"/>
  <c r="AF57" i="6"/>
  <c r="AE58" i="6"/>
  <c r="AE72" i="6" s="1"/>
  <c r="AE99" i="6" s="1"/>
  <c r="AD116" i="6"/>
  <c r="AD130" i="6"/>
  <c r="AD165" i="6"/>
  <c r="AC34" i="7" s="1"/>
  <c r="AD108" i="6"/>
  <c r="AD122" i="6"/>
  <c r="AD157" i="6"/>
  <c r="AC27" i="7" s="1"/>
  <c r="V21" i="7"/>
  <c r="V39" i="7"/>
  <c r="AF61" i="6"/>
  <c r="AF59" i="6"/>
  <c r="AD124" i="6"/>
  <c r="AD159" i="6"/>
  <c r="AC28" i="7" s="1"/>
  <c r="AD110" i="6"/>
  <c r="AD97" i="6"/>
  <c r="AG40" i="6"/>
  <c r="AH40" i="6" s="1"/>
  <c r="AI40" i="6" s="1"/>
  <c r="AJ40" i="6" s="1"/>
  <c r="AF53" i="6"/>
  <c r="AF60" i="6"/>
  <c r="T58" i="7"/>
  <c r="T59" i="7" s="1"/>
  <c r="M10" i="10" s="1"/>
  <c r="AA26" i="7"/>
  <c r="AB166" i="6"/>
  <c r="AE55" i="6"/>
  <c r="AE69" i="6" s="1"/>
  <c r="AE56" i="6"/>
  <c r="AE70" i="6" s="1"/>
  <c r="AD161" i="6"/>
  <c r="AC30" i="7" s="1"/>
  <c r="AD126" i="6"/>
  <c r="AD112" i="6"/>
  <c r="AE52" i="6"/>
  <c r="AB136" i="6"/>
  <c r="AB137" i="6" s="1"/>
  <c r="AD96" i="6"/>
  <c r="AF56" i="6"/>
  <c r="M12" i="10"/>
  <c r="M20" i="10"/>
  <c r="K14" i="10" l="1"/>
  <c r="AC136" i="6"/>
  <c r="AC137" i="6" s="1"/>
  <c r="AA152" i="6"/>
  <c r="AD103" i="6"/>
  <c r="AE160" i="6"/>
  <c r="AD29" i="7" s="1"/>
  <c r="AE111" i="6"/>
  <c r="AE125" i="6"/>
  <c r="AG59" i="6"/>
  <c r="AF72" i="6"/>
  <c r="AF99" i="6" s="1"/>
  <c r="AF70" i="6"/>
  <c r="AF97" i="6" s="1"/>
  <c r="AH39" i="6"/>
  <c r="AG52" i="6"/>
  <c r="AG66" i="6" s="1"/>
  <c r="AG121" i="6" s="1"/>
  <c r="Y51" i="7"/>
  <c r="Y56" i="7"/>
  <c r="Y57" i="7"/>
  <c r="Z50" i="7"/>
  <c r="AG56" i="6"/>
  <c r="AG70" i="6" s="1"/>
  <c r="AG97" i="6" s="1"/>
  <c r="AG60" i="6"/>
  <c r="AG74" i="6" s="1"/>
  <c r="AG101" i="6" s="1"/>
  <c r="AF73" i="6"/>
  <c r="AF100" i="6" s="1"/>
  <c r="AE162" i="6"/>
  <c r="AD31" i="7" s="1"/>
  <c r="AE127" i="6"/>
  <c r="AE113" i="6"/>
  <c r="AE116" i="6"/>
  <c r="AE130" i="6"/>
  <c r="AE165" i="6"/>
  <c r="AD34" i="7" s="1"/>
  <c r="AG55" i="6"/>
  <c r="AG69" i="6" s="1"/>
  <c r="AG96" i="6" s="1"/>
  <c r="AE128" i="6"/>
  <c r="AE114" i="6"/>
  <c r="AE163" i="6"/>
  <c r="AD32" i="7" s="1"/>
  <c r="AF67" i="6"/>
  <c r="AE157" i="6"/>
  <c r="AD27" i="7" s="1"/>
  <c r="AE108" i="6"/>
  <c r="AE122" i="6"/>
  <c r="AB142" i="6"/>
  <c r="AB149" i="6"/>
  <c r="AA18" i="7" s="1"/>
  <c r="AA45" i="7" s="1"/>
  <c r="AB146" i="6"/>
  <c r="AA15" i="7" s="1"/>
  <c r="AA42" i="7" s="1"/>
  <c r="AB145" i="6"/>
  <c r="AA14" i="7" s="1"/>
  <c r="AA41" i="7" s="1"/>
  <c r="AB151" i="6"/>
  <c r="AA20" i="7" s="1"/>
  <c r="AA47" i="7" s="1"/>
  <c r="AB148" i="6"/>
  <c r="AA17" i="7" s="1"/>
  <c r="AA44" i="7" s="1"/>
  <c r="AB150" i="6"/>
  <c r="AA19" i="7" s="1"/>
  <c r="AB143" i="6"/>
  <c r="AA13" i="7" s="1"/>
  <c r="AA40" i="7" s="1"/>
  <c r="AB147" i="6"/>
  <c r="AA16" i="7" s="1"/>
  <c r="AA43" i="7" s="1"/>
  <c r="AG53" i="6"/>
  <c r="AG67" i="6" s="1"/>
  <c r="AG94" i="6" s="1"/>
  <c r="AE126" i="6"/>
  <c r="AE161" i="6"/>
  <c r="AD30" i="7" s="1"/>
  <c r="AE112" i="6"/>
  <c r="AB26" i="7"/>
  <c r="AC166" i="6"/>
  <c r="AE97" i="6"/>
  <c r="AF75" i="6"/>
  <c r="AF102" i="6" s="1"/>
  <c r="AF71" i="6"/>
  <c r="AF98" i="6" s="1"/>
  <c r="Z39" i="7"/>
  <c r="Z21" i="7"/>
  <c r="AG58" i="6"/>
  <c r="AE94" i="6"/>
  <c r="M14" i="10"/>
  <c r="AE62" i="6"/>
  <c r="AE66" i="6"/>
  <c r="AE110" i="6"/>
  <c r="AE124" i="6"/>
  <c r="AE159" i="6"/>
  <c r="AD28" i="7" s="1"/>
  <c r="AG61" i="6"/>
  <c r="AG57" i="6"/>
  <c r="AG71" i="6" s="1"/>
  <c r="AG98" i="6" s="1"/>
  <c r="AE96" i="6"/>
  <c r="AF74" i="6"/>
  <c r="AF101" i="6" s="1"/>
  <c r="V51" i="7"/>
  <c r="V52" i="7" s="1"/>
  <c r="V53" i="7" s="1"/>
  <c r="N19" i="10" s="1"/>
  <c r="V56" i="7"/>
  <c r="V57" i="7"/>
  <c r="Y50" i="7"/>
  <c r="X51" i="7"/>
  <c r="X52" i="7" s="1"/>
  <c r="X53" i="7" s="1"/>
  <c r="O19" i="10" s="1"/>
  <c r="X56" i="7"/>
  <c r="X57" i="7"/>
  <c r="AF66" i="6"/>
  <c r="AF121" i="6" s="1"/>
  <c r="AF62" i="6"/>
  <c r="AF69" i="6"/>
  <c r="AF96" i="6" s="1"/>
  <c r="AD107" i="6"/>
  <c r="AD117" i="6" s="1"/>
  <c r="AD121" i="6"/>
  <c r="AD131" i="6" s="1"/>
  <c r="AD156" i="6"/>
  <c r="AD76" i="6"/>
  <c r="AE164" i="6"/>
  <c r="AD33" i="7" s="1"/>
  <c r="AE115" i="6"/>
  <c r="AE129" i="6"/>
  <c r="AG72" i="6" l="1"/>
  <c r="AG99" i="6" s="1"/>
  <c r="AG75" i="6"/>
  <c r="AG102" i="6" s="1"/>
  <c r="AG73" i="6"/>
  <c r="AG100" i="6" s="1"/>
  <c r="AC148" i="6"/>
  <c r="AB17" i="7" s="1"/>
  <c r="AB44" i="7" s="1"/>
  <c r="AC147" i="6"/>
  <c r="AB16" i="7" s="1"/>
  <c r="AB43" i="7" s="1"/>
  <c r="AC150" i="6"/>
  <c r="AB19" i="7" s="1"/>
  <c r="AC146" i="6"/>
  <c r="AB15" i="7" s="1"/>
  <c r="AB42" i="7" s="1"/>
  <c r="AC151" i="6"/>
  <c r="AB20" i="7" s="1"/>
  <c r="AB47" i="7" s="1"/>
  <c r="AC142" i="6"/>
  <c r="AB12" i="7" s="1"/>
  <c r="AC143" i="6"/>
  <c r="AB13" i="7" s="1"/>
  <c r="AB40" i="7" s="1"/>
  <c r="AC145" i="6"/>
  <c r="AB14" i="7" s="1"/>
  <c r="AB41" i="7" s="1"/>
  <c r="AC149" i="6"/>
  <c r="AB18" i="7" s="1"/>
  <c r="AB45" i="7" s="1"/>
  <c r="AG112" i="6"/>
  <c r="AG161" i="6"/>
  <c r="AF30" i="7" s="1"/>
  <c r="AG126" i="6"/>
  <c r="AF165" i="6"/>
  <c r="AE34" i="7" s="1"/>
  <c r="AF116" i="6"/>
  <c r="AF130" i="6"/>
  <c r="AH58" i="6"/>
  <c r="AH72" i="6" s="1"/>
  <c r="AH99" i="6" s="1"/>
  <c r="AH60" i="6"/>
  <c r="AH74" i="6" s="1"/>
  <c r="AH101" i="6" s="1"/>
  <c r="AF156" i="6"/>
  <c r="AF107" i="6"/>
  <c r="AF76" i="6"/>
  <c r="AG156" i="6"/>
  <c r="AG107" i="6"/>
  <c r="AG160" i="6"/>
  <c r="AF29" i="7" s="1"/>
  <c r="AG111" i="6"/>
  <c r="AG125" i="6"/>
  <c r="AH59" i="6"/>
  <c r="AH73" i="6" s="1"/>
  <c r="AH100" i="6" s="1"/>
  <c r="AC26" i="7"/>
  <c r="AD166" i="6"/>
  <c r="O12" i="10"/>
  <c r="O20" i="10"/>
  <c r="AE103" i="6"/>
  <c r="AH53" i="6"/>
  <c r="AH67" i="6" s="1"/>
  <c r="AH94" i="6" s="1"/>
  <c r="AH55" i="6"/>
  <c r="AH69" i="6" s="1"/>
  <c r="AH96" i="6" s="1"/>
  <c r="AH56" i="6"/>
  <c r="AH70" i="6" s="1"/>
  <c r="AH97" i="6" s="1"/>
  <c r="AI39" i="6"/>
  <c r="AH52" i="6"/>
  <c r="AH66" i="6" s="1"/>
  <c r="AF159" i="6"/>
  <c r="AE28" i="7" s="1"/>
  <c r="AF124" i="6"/>
  <c r="AF110" i="6"/>
  <c r="Y52" i="7"/>
  <c r="Y53" i="7" s="1"/>
  <c r="P19" i="10" s="1"/>
  <c r="AH61" i="6"/>
  <c r="AH75" i="6" s="1"/>
  <c r="AH102" i="6" s="1"/>
  <c r="AF126" i="6"/>
  <c r="AF112" i="6"/>
  <c r="AF161" i="6"/>
  <c r="AE30" i="7" s="1"/>
  <c r="AA12" i="7"/>
  <c r="AB152" i="6"/>
  <c r="AF108" i="6"/>
  <c r="AF122" i="6"/>
  <c r="AF157" i="6"/>
  <c r="AE27" i="7" s="1"/>
  <c r="AF94" i="6"/>
  <c r="AF162" i="6"/>
  <c r="AE31" i="7" s="1"/>
  <c r="AF113" i="6"/>
  <c r="AF127" i="6"/>
  <c r="AG110" i="6"/>
  <c r="AG159" i="6"/>
  <c r="AF28" i="7" s="1"/>
  <c r="AG124" i="6"/>
  <c r="AG157" i="6"/>
  <c r="AF27" i="7" s="1"/>
  <c r="AG108" i="6"/>
  <c r="AG122" i="6"/>
  <c r="V58" i="7"/>
  <c r="V59" i="7" s="1"/>
  <c r="N10" i="10" s="1"/>
  <c r="AG165" i="6"/>
  <c r="AF34" i="7" s="1"/>
  <c r="N12" i="10"/>
  <c r="N20" i="10"/>
  <c r="AE107" i="6"/>
  <c r="AE117" i="6" s="1"/>
  <c r="AE121" i="6"/>
  <c r="AE131" i="6" s="1"/>
  <c r="AE76" i="6"/>
  <c r="AE156" i="6"/>
  <c r="Y58" i="7"/>
  <c r="Y59" i="7" s="1"/>
  <c r="P10" i="10" s="1"/>
  <c r="AF115" i="6"/>
  <c r="AF129" i="6"/>
  <c r="AF164" i="6"/>
  <c r="AE33" i="7" s="1"/>
  <c r="AH57" i="6"/>
  <c r="AH71" i="6" s="1"/>
  <c r="AH98" i="6" s="1"/>
  <c r="AF160" i="6"/>
  <c r="AE29" i="7" s="1"/>
  <c r="AF111" i="6"/>
  <c r="AF125" i="6"/>
  <c r="AD136" i="6"/>
  <c r="AD137" i="6" s="1"/>
  <c r="X58" i="7"/>
  <c r="X59" i="7" s="1"/>
  <c r="O10" i="10" s="1"/>
  <c r="Z51" i="7"/>
  <c r="Z52" i="7" s="1"/>
  <c r="Z53" i="7" s="1"/>
  <c r="Q19" i="10" s="1"/>
  <c r="AA50" i="7"/>
  <c r="Z56" i="7"/>
  <c r="Z57" i="7"/>
  <c r="AF114" i="6"/>
  <c r="AF163" i="6"/>
  <c r="AE32" i="7" s="1"/>
  <c r="AF128" i="6"/>
  <c r="AG62" i="6"/>
  <c r="AG114" i="6" l="1"/>
  <c r="AG130" i="6"/>
  <c r="AG116" i="6"/>
  <c r="AG128" i="6"/>
  <c r="AG163" i="6"/>
  <c r="AF32" i="7" s="1"/>
  <c r="AC152" i="6"/>
  <c r="AE136" i="6"/>
  <c r="AE137" i="6" s="1"/>
  <c r="AE148" i="6" s="1"/>
  <c r="AD17" i="7" s="1"/>
  <c r="AD44" i="7" s="1"/>
  <c r="AF103" i="6"/>
  <c r="AH110" i="6"/>
  <c r="AH124" i="6"/>
  <c r="AH159" i="6"/>
  <c r="AG28" i="7" s="1"/>
  <c r="AH107" i="6"/>
  <c r="AH156" i="6"/>
  <c r="AH121" i="6"/>
  <c r="AG162" i="6"/>
  <c r="AF31" i="7" s="1"/>
  <c r="AG127" i="6"/>
  <c r="AG113" i="6"/>
  <c r="AH122" i="6"/>
  <c r="AH157" i="6"/>
  <c r="AG27" i="7" s="1"/>
  <c r="AH108" i="6"/>
  <c r="AH160" i="6"/>
  <c r="AG29" i="7" s="1"/>
  <c r="AH125" i="6"/>
  <c r="AH111" i="6"/>
  <c r="AI55" i="6"/>
  <c r="AI57" i="6"/>
  <c r="P12" i="10"/>
  <c r="P14" i="10" s="1"/>
  <c r="P20" i="10"/>
  <c r="AI58" i="6"/>
  <c r="AG164" i="6"/>
  <c r="AF33" i="7" s="1"/>
  <c r="AG129" i="6"/>
  <c r="AG115" i="6"/>
  <c r="AI56" i="6"/>
  <c r="AE26" i="7"/>
  <c r="AF166" i="6"/>
  <c r="Z58" i="7"/>
  <c r="Z59" i="7" s="1"/>
  <c r="Q10" i="10" s="1"/>
  <c r="AE166" i="6"/>
  <c r="AD26" i="7"/>
  <c r="N14" i="10"/>
  <c r="AI53" i="6"/>
  <c r="O14" i="10"/>
  <c r="AF26" i="7"/>
  <c r="AH129" i="6"/>
  <c r="AH164" i="6"/>
  <c r="AG33" i="7" s="1"/>
  <c r="AH115" i="6"/>
  <c r="Q20" i="10"/>
  <c r="Q12" i="10"/>
  <c r="AH62" i="6"/>
  <c r="AJ39" i="6"/>
  <c r="AJ52" i="6" s="1"/>
  <c r="AI52" i="6"/>
  <c r="AD143" i="6"/>
  <c r="AC13" i="7" s="1"/>
  <c r="AC40" i="7" s="1"/>
  <c r="AD146" i="6"/>
  <c r="AC15" i="7" s="1"/>
  <c r="AC42" i="7" s="1"/>
  <c r="AD148" i="6"/>
  <c r="AC17" i="7" s="1"/>
  <c r="AC44" i="7" s="1"/>
  <c r="AD151" i="6"/>
  <c r="AC20" i="7" s="1"/>
  <c r="AC47" i="7" s="1"/>
  <c r="AD145" i="6"/>
  <c r="AC14" i="7" s="1"/>
  <c r="AC41" i="7" s="1"/>
  <c r="AD142" i="6"/>
  <c r="AD147" i="6"/>
  <c r="AC16" i="7" s="1"/>
  <c r="AC43" i="7" s="1"/>
  <c r="AD150" i="6"/>
  <c r="AC19" i="7" s="1"/>
  <c r="AD149" i="6"/>
  <c r="AC18" i="7" s="1"/>
  <c r="AC45" i="7" s="1"/>
  <c r="AI59" i="6"/>
  <c r="AF117" i="6"/>
  <c r="AI60" i="6"/>
  <c r="AB21" i="7"/>
  <c r="AB39" i="7"/>
  <c r="AA39" i="7"/>
  <c r="AA21" i="7"/>
  <c r="AI61" i="6"/>
  <c r="AG76" i="6"/>
  <c r="AF131" i="6"/>
  <c r="AE151" i="6" l="1"/>
  <c r="AD20" i="7" s="1"/>
  <c r="AD47" i="7" s="1"/>
  <c r="AE145" i="6"/>
  <c r="AD14" i="7" s="1"/>
  <c r="AD41" i="7" s="1"/>
  <c r="AE150" i="6"/>
  <c r="AD19" i="7" s="1"/>
  <c r="AG117" i="6"/>
  <c r="AE142" i="6"/>
  <c r="AD12" i="7" s="1"/>
  <c r="AE143" i="6"/>
  <c r="AD13" i="7" s="1"/>
  <c r="AD40" i="7" s="1"/>
  <c r="AE149" i="6"/>
  <c r="AD18" i="7" s="1"/>
  <c r="AD45" i="7" s="1"/>
  <c r="AE146" i="6"/>
  <c r="AD15" i="7" s="1"/>
  <c r="AD42" i="7" s="1"/>
  <c r="AE147" i="6"/>
  <c r="AD16" i="7" s="1"/>
  <c r="AD43" i="7" s="1"/>
  <c r="AH76" i="6"/>
  <c r="AG131" i="6"/>
  <c r="AG103" i="6"/>
  <c r="AB51" i="7"/>
  <c r="AC50" i="7"/>
  <c r="AB56" i="7"/>
  <c r="AB57" i="7"/>
  <c r="AJ56" i="6"/>
  <c r="AJ70" i="6" s="1"/>
  <c r="AJ97" i="6" s="1"/>
  <c r="AG26" i="7"/>
  <c r="AA51" i="7"/>
  <c r="AA52" i="7" s="1"/>
  <c r="AA53" i="7" s="1"/>
  <c r="R19" i="10" s="1"/>
  <c r="AB50" i="7"/>
  <c r="AA56" i="7"/>
  <c r="AA57" i="7"/>
  <c r="AJ66" i="6"/>
  <c r="AI71" i="6"/>
  <c r="AI98" i="6" s="1"/>
  <c r="AH165" i="6"/>
  <c r="AG34" i="7" s="1"/>
  <c r="AH116" i="6"/>
  <c r="AH130" i="6"/>
  <c r="Q14" i="10"/>
  <c r="AH126" i="6"/>
  <c r="AH161" i="6"/>
  <c r="AG30" i="7" s="1"/>
  <c r="AH112" i="6"/>
  <c r="AI70" i="6"/>
  <c r="AI97" i="6" s="1"/>
  <c r="AJ55" i="6"/>
  <c r="AJ69" i="6" s="1"/>
  <c r="AJ96" i="6" s="1"/>
  <c r="AJ59" i="6"/>
  <c r="AJ73" i="6" s="1"/>
  <c r="AJ100" i="6" s="1"/>
  <c r="AH163" i="6"/>
  <c r="AG32" i="7" s="1"/>
  <c r="AH114" i="6"/>
  <c r="AH128" i="6"/>
  <c r="AJ58" i="6"/>
  <c r="AJ72" i="6" s="1"/>
  <c r="AJ99" i="6" s="1"/>
  <c r="AJ57" i="6"/>
  <c r="AJ71" i="6" s="1"/>
  <c r="AJ98" i="6" s="1"/>
  <c r="AJ61" i="6"/>
  <c r="AJ75" i="6" s="1"/>
  <c r="AJ102" i="6" s="1"/>
  <c r="AJ60" i="6"/>
  <c r="AJ74" i="6" s="1"/>
  <c r="AJ101" i="6" s="1"/>
  <c r="AI66" i="6"/>
  <c r="AI62" i="6"/>
  <c r="AI69" i="6"/>
  <c r="AI96" i="6" s="1"/>
  <c r="AI72" i="6"/>
  <c r="AI99" i="6" s="1"/>
  <c r="AD152" i="6"/>
  <c r="AC12" i="7"/>
  <c r="AI73" i="6"/>
  <c r="AI100" i="6" s="1"/>
  <c r="AJ53" i="6"/>
  <c r="AJ67" i="6" s="1"/>
  <c r="AJ94" i="6" s="1"/>
  <c r="AI74" i="6"/>
  <c r="AI101" i="6" s="1"/>
  <c r="AF136" i="6"/>
  <c r="AF137" i="6" s="1"/>
  <c r="AI75" i="6"/>
  <c r="AI102" i="6" s="1"/>
  <c r="AG166" i="6"/>
  <c r="AI67" i="6"/>
  <c r="AI94" i="6" s="1"/>
  <c r="AH127" i="6"/>
  <c r="AH162" i="6"/>
  <c r="AG31" i="7" s="1"/>
  <c r="AH113" i="6"/>
  <c r="AG136" i="6" l="1"/>
  <c r="AG137" i="6" s="1"/>
  <c r="AF148" i="6"/>
  <c r="AE17" i="7" s="1"/>
  <c r="AE44" i="7" s="1"/>
  <c r="AF145" i="6"/>
  <c r="AE14" i="7" s="1"/>
  <c r="AE41" i="7" s="1"/>
  <c r="AF147" i="6"/>
  <c r="AE16" i="7" s="1"/>
  <c r="AE43" i="7" s="1"/>
  <c r="AF144" i="6"/>
  <c r="AF150" i="6"/>
  <c r="AE19" i="7" s="1"/>
  <c r="AF149" i="6"/>
  <c r="AE18" i="7" s="1"/>
  <c r="AE45" i="7" s="1"/>
  <c r="AF146" i="6"/>
  <c r="AE15" i="7" s="1"/>
  <c r="AE42" i="7" s="1"/>
  <c r="AF143" i="6"/>
  <c r="AE13" i="7" s="1"/>
  <c r="AE40" i="7" s="1"/>
  <c r="AF151" i="6"/>
  <c r="AE20" i="7" s="1"/>
  <c r="AE47" i="7" s="1"/>
  <c r="AE152" i="6"/>
  <c r="AH131" i="6"/>
  <c r="AH117" i="6"/>
  <c r="AH103" i="6"/>
  <c r="AB58" i="7"/>
  <c r="AB59" i="7" s="1"/>
  <c r="S10" i="10" s="1"/>
  <c r="AF142" i="6"/>
  <c r="AD21" i="7"/>
  <c r="AD39" i="7"/>
  <c r="AJ124" i="6"/>
  <c r="AJ159" i="6"/>
  <c r="AI28" i="7" s="1"/>
  <c r="AJ110" i="6"/>
  <c r="AI113" i="6"/>
  <c r="AI127" i="6"/>
  <c r="AI162" i="6"/>
  <c r="AJ164" i="6"/>
  <c r="AI33" i="7" s="1"/>
  <c r="AJ115" i="6"/>
  <c r="AJ129" i="6"/>
  <c r="AA58" i="7"/>
  <c r="AA59" i="7" s="1"/>
  <c r="R10" i="10" s="1"/>
  <c r="AJ111" i="6"/>
  <c r="AJ125" i="6"/>
  <c r="AJ160" i="6"/>
  <c r="AI29" i="7" s="1"/>
  <c r="AI164" i="6"/>
  <c r="AI129" i="6"/>
  <c r="AI115" i="6"/>
  <c r="AJ130" i="6"/>
  <c r="AJ165" i="6"/>
  <c r="AI34" i="7" s="1"/>
  <c r="AJ116" i="6"/>
  <c r="AI160" i="6"/>
  <c r="AI111" i="6"/>
  <c r="AI125" i="6"/>
  <c r="AI110" i="6"/>
  <c r="AI124" i="6"/>
  <c r="AI159" i="6"/>
  <c r="R20" i="10"/>
  <c r="R12" i="10"/>
  <c r="AJ122" i="6"/>
  <c r="AJ108" i="6"/>
  <c r="AJ157" i="6"/>
  <c r="AI27" i="7" s="1"/>
  <c r="AJ163" i="6"/>
  <c r="AI32" i="7" s="1"/>
  <c r="AJ114" i="6"/>
  <c r="AJ128" i="6"/>
  <c r="AB52" i="7"/>
  <c r="AB53" i="7" s="1"/>
  <c r="S19" i="10" s="1"/>
  <c r="AI128" i="6"/>
  <c r="AI163" i="6"/>
  <c r="AI114" i="6"/>
  <c r="AI122" i="6"/>
  <c r="AI157" i="6"/>
  <c r="AI108" i="6"/>
  <c r="AJ126" i="6"/>
  <c r="AJ161" i="6"/>
  <c r="AI30" i="7" s="1"/>
  <c r="AJ112" i="6"/>
  <c r="AI126" i="6"/>
  <c r="AI161" i="6"/>
  <c r="AI112" i="6"/>
  <c r="AJ162" i="6"/>
  <c r="AI31" i="7" s="1"/>
  <c r="AJ127" i="6"/>
  <c r="AJ113" i="6"/>
  <c r="AJ62" i="6"/>
  <c r="AI130" i="6"/>
  <c r="AI165" i="6"/>
  <c r="AI116" i="6"/>
  <c r="AC39" i="7"/>
  <c r="AC21" i="7"/>
  <c r="AI156" i="6"/>
  <c r="AI107" i="6"/>
  <c r="AI121" i="6"/>
  <c r="AI76" i="6"/>
  <c r="AJ107" i="6"/>
  <c r="AJ121" i="6"/>
  <c r="AJ156" i="6"/>
  <c r="AJ76" i="6"/>
  <c r="AH166" i="6"/>
  <c r="AH136" i="6" l="1"/>
  <c r="AH137" i="6" s="1"/>
  <c r="AG143" i="6"/>
  <c r="AF13" i="7" s="1"/>
  <c r="AF40" i="7" s="1"/>
  <c r="AG151" i="6"/>
  <c r="AF20" i="7" s="1"/>
  <c r="AF47" i="7" s="1"/>
  <c r="AG148" i="6"/>
  <c r="AF17" i="7" s="1"/>
  <c r="AF44" i="7" s="1"/>
  <c r="AG150" i="6"/>
  <c r="AF19" i="7" s="1"/>
  <c r="AG147" i="6"/>
  <c r="AF16" i="7" s="1"/>
  <c r="AF43" i="7" s="1"/>
  <c r="AG144" i="6"/>
  <c r="AG145" i="6"/>
  <c r="AF14" i="7" s="1"/>
  <c r="AF41" i="7" s="1"/>
  <c r="AG142" i="6"/>
  <c r="AF12" i="7" s="1"/>
  <c r="AG149" i="6"/>
  <c r="AF18" i="7" s="1"/>
  <c r="AF45" i="7" s="1"/>
  <c r="AG146" i="6"/>
  <c r="AF15" i="7" s="1"/>
  <c r="AF42" i="7" s="1"/>
  <c r="AJ103" i="6"/>
  <c r="AI103" i="6"/>
  <c r="AH30" i="7"/>
  <c r="AJ131" i="6"/>
  <c r="AH29" i="7"/>
  <c r="AH33" i="7"/>
  <c r="AH34" i="7"/>
  <c r="AJ117" i="6"/>
  <c r="AH28" i="7"/>
  <c r="AD51" i="7"/>
  <c r="AD56" i="7"/>
  <c r="AD57" i="7"/>
  <c r="AI26" i="7"/>
  <c r="AJ166" i="6"/>
  <c r="AH27" i="7"/>
  <c r="AE12" i="7"/>
  <c r="AE39" i="7" s="1"/>
  <c r="AF152" i="6"/>
  <c r="AD50" i="7"/>
  <c r="AC51" i="7"/>
  <c r="AC52" i="7" s="1"/>
  <c r="AC53" i="7" s="1"/>
  <c r="T19" i="10" s="1"/>
  <c r="AC56" i="7"/>
  <c r="AC57" i="7"/>
  <c r="AI131" i="6"/>
  <c r="R14" i="10"/>
  <c r="AH31" i="7"/>
  <c r="AH26" i="7"/>
  <c r="AI166" i="6"/>
  <c r="AI117" i="6"/>
  <c r="AH32" i="7"/>
  <c r="S20" i="10"/>
  <c r="S12" i="10"/>
  <c r="S14" i="10" s="1"/>
  <c r="AI136" i="6" l="1"/>
  <c r="AJ136" i="6"/>
  <c r="AJ137" i="6" s="1"/>
  <c r="AH146" i="6"/>
  <c r="AG15" i="7" s="1"/>
  <c r="AG42" i="7" s="1"/>
  <c r="AH143" i="6"/>
  <c r="AG13" i="7" s="1"/>
  <c r="AG40" i="7" s="1"/>
  <c r="AH151" i="6"/>
  <c r="AH147" i="6"/>
  <c r="AG16" i="7" s="1"/>
  <c r="AH148" i="6"/>
  <c r="AG17" i="7" s="1"/>
  <c r="AG44" i="7" s="1"/>
  <c r="AH145" i="6"/>
  <c r="AG14" i="7" s="1"/>
  <c r="AG41" i="7" s="1"/>
  <c r="AH142" i="6"/>
  <c r="AG12" i="7" s="1"/>
  <c r="AG39" i="7" s="1"/>
  <c r="AH144" i="6"/>
  <c r="AH149" i="6"/>
  <c r="AG18" i="7" s="1"/>
  <c r="AG45" i="7" s="1"/>
  <c r="AH150" i="6"/>
  <c r="AG19" i="7" s="1"/>
  <c r="AG46" i="7" s="1"/>
  <c r="AG20" i="7"/>
  <c r="AG47" i="7" s="1"/>
  <c r="AG152" i="6"/>
  <c r="AD52" i="7"/>
  <c r="AD53" i="7" s="1"/>
  <c r="U19" i="10" s="1"/>
  <c r="U12" i="10" s="1"/>
  <c r="AC58" i="7"/>
  <c r="AC59" i="7" s="1"/>
  <c r="T10" i="10" s="1"/>
  <c r="T12" i="10"/>
  <c r="T20" i="10"/>
  <c r="AF21" i="7"/>
  <c r="AF39" i="7"/>
  <c r="AD58" i="7"/>
  <c r="AD59" i="7" s="1"/>
  <c r="U10" i="10" s="1"/>
  <c r="AE21" i="7"/>
  <c r="AF50" i="7"/>
  <c r="AJ143" i="6" l="1"/>
  <c r="AI13" i="7" s="1"/>
  <c r="AI40" i="7" s="1"/>
  <c r="AJ151" i="6"/>
  <c r="AI20" i="7" s="1"/>
  <c r="AI47" i="7" s="1"/>
  <c r="AJ142" i="6"/>
  <c r="AI12" i="7" s="1"/>
  <c r="AJ145" i="6"/>
  <c r="AI14" i="7" s="1"/>
  <c r="AI41" i="7" s="1"/>
  <c r="AJ144" i="6"/>
  <c r="AJ146" i="6"/>
  <c r="AI15" i="7" s="1"/>
  <c r="AI42" i="7" s="1"/>
  <c r="AJ149" i="6"/>
  <c r="AI18" i="7" s="1"/>
  <c r="AI45" i="7" s="1"/>
  <c r="AJ147" i="6"/>
  <c r="AI16" i="7" s="1"/>
  <c r="AI43" i="7" s="1"/>
  <c r="AJ148" i="6"/>
  <c r="AI17" i="7" s="1"/>
  <c r="AI44" i="7" s="1"/>
  <c r="AJ150" i="6"/>
  <c r="AI19" i="7" s="1"/>
  <c r="AI46" i="7" s="1"/>
  <c r="AG21" i="7"/>
  <c r="AH152" i="6"/>
  <c r="U20" i="10"/>
  <c r="AF51" i="7"/>
  <c r="AF52" i="7" s="1"/>
  <c r="AF53" i="7" s="1"/>
  <c r="V19" i="10" s="1"/>
  <c r="AG50" i="7"/>
  <c r="AF57" i="7"/>
  <c r="AF56" i="7"/>
  <c r="T14" i="10"/>
  <c r="AG51" i="7"/>
  <c r="AH50" i="7"/>
  <c r="AG56" i="7"/>
  <c r="AG57" i="7"/>
  <c r="U14" i="10"/>
  <c r="AI149" i="6" l="1"/>
  <c r="AI146" i="6"/>
  <c r="AI150" i="6"/>
  <c r="AI143" i="6"/>
  <c r="AI151" i="6"/>
  <c r="AI148" i="6"/>
  <c r="AI147" i="6"/>
  <c r="AI142" i="6"/>
  <c r="AI144" i="6"/>
  <c r="AI145" i="6"/>
  <c r="AJ152" i="6"/>
  <c r="AF58" i="7"/>
  <c r="AF59" i="7" s="1"/>
  <c r="V10" i="10" s="1"/>
  <c r="AG58" i="7"/>
  <c r="AG59" i="7" s="1"/>
  <c r="W10" i="10" s="1"/>
  <c r="AG52" i="7"/>
  <c r="AG53" i="7" s="1"/>
  <c r="W19" i="10" s="1"/>
  <c r="W20" i="10" s="1"/>
  <c r="W12" i="10" s="1"/>
  <c r="AI39" i="7"/>
  <c r="AI21" i="7"/>
  <c r="V12" i="10"/>
  <c r="V20" i="10"/>
  <c r="V14" i="10" l="1"/>
  <c r="AH20" i="7"/>
  <c r="AH47" i="7" s="1"/>
  <c r="AH16" i="7"/>
  <c r="AH43" i="7" s="1"/>
  <c r="AH18" i="7"/>
  <c r="AH45" i="7" s="1"/>
  <c r="AH13" i="7"/>
  <c r="AH40" i="7" s="1"/>
  <c r="AI51" i="7"/>
  <c r="AI152" i="6"/>
  <c r="AH12" i="7"/>
  <c r="AH15" i="7"/>
  <c r="AH42" i="7" s="1"/>
  <c r="AH14" i="7"/>
  <c r="AH41" i="7" s="1"/>
  <c r="AH17" i="7"/>
  <c r="AH44" i="7" s="1"/>
  <c r="AH19" i="7"/>
  <c r="AH46" i="7" s="1"/>
  <c r="W14" i="10"/>
  <c r="AH39" i="7" l="1"/>
  <c r="AH21" i="7"/>
  <c r="AH51" i="7" l="1"/>
  <c r="AH52" i="7" s="1"/>
  <c r="AH53" i="7" s="1"/>
  <c r="X19" i="10" s="1"/>
  <c r="X20" i="10" s="1"/>
  <c r="X12" i="10" s="1"/>
  <c r="AI50" i="7"/>
  <c r="AI52" i="7" s="1"/>
  <c r="AI53" i="7" s="1"/>
  <c r="Y19" i="10" s="1"/>
  <c r="Y20" i="10" s="1"/>
  <c r="Y12" i="10" s="1"/>
  <c r="AH56" i="7"/>
  <c r="AH57" i="7"/>
  <c r="AI56" i="7"/>
  <c r="AI57" i="7"/>
  <c r="AH58" i="7" l="1"/>
  <c r="AH59" i="7" s="1"/>
  <c r="X10" i="10" s="1"/>
  <c r="X14" i="10" s="1"/>
  <c r="AI58" i="7"/>
  <c r="AI59" i="7" s="1"/>
  <c r="Y10" i="10" s="1"/>
  <c r="Y14" i="10" s="1"/>
  <c r="M26" i="10"/>
  <c r="M24" i="10" l="1"/>
  <c r="M28" i="10" l="1"/>
</calcChain>
</file>

<file path=xl/comments1.xml><?xml version="1.0" encoding="utf-8"?>
<comments xmlns="http://schemas.openxmlformats.org/spreadsheetml/2006/main">
  <authors>
    <author>Yoel Rios Arroyo</author>
  </authors>
  <commentList>
    <comment ref="AF44" authorId="0" shapeId="0">
      <text>
        <r>
          <rPr>
            <b/>
            <sz val="9"/>
            <color indexed="81"/>
            <rFont val="Tahoma"/>
            <family val="2"/>
          </rPr>
          <t>Yoel Rios Arroyo:</t>
        </r>
        <r>
          <rPr>
            <sz val="9"/>
            <color indexed="81"/>
            <rFont val="Tahoma"/>
            <family val="2"/>
          </rPr>
          <t xml:space="preserve">
Se aplica el promedio 2006-2015</t>
        </r>
      </text>
    </comment>
    <comment ref="AG44" authorId="0" shapeId="0">
      <text>
        <r>
          <rPr>
            <b/>
            <sz val="9"/>
            <color indexed="81"/>
            <rFont val="Tahoma"/>
            <family val="2"/>
          </rPr>
          <t>Yoel Rios Arroyo:</t>
        </r>
        <r>
          <rPr>
            <sz val="9"/>
            <color indexed="81"/>
            <rFont val="Tahoma"/>
            <family val="2"/>
          </rPr>
          <t xml:space="preserve">
Se aplica el promedio 2006-2015</t>
        </r>
      </text>
    </comment>
    <comment ref="AH44" authorId="0" shapeId="0">
      <text>
        <r>
          <rPr>
            <b/>
            <sz val="9"/>
            <color indexed="81"/>
            <rFont val="Tahoma"/>
            <family val="2"/>
          </rPr>
          <t>Yoel Rios Arroyo:</t>
        </r>
        <r>
          <rPr>
            <sz val="9"/>
            <color indexed="81"/>
            <rFont val="Tahoma"/>
            <family val="2"/>
          </rPr>
          <t xml:space="preserve">
Se aplica el promedio 2006-2015</t>
        </r>
      </text>
    </comment>
  </commentList>
</comments>
</file>

<file path=xl/sharedStrings.xml><?xml version="1.0" encoding="utf-8"?>
<sst xmlns="http://schemas.openxmlformats.org/spreadsheetml/2006/main" count="936" uniqueCount="301">
  <si>
    <t>2000 PF</t>
  </si>
  <si>
    <t>2001 PF</t>
  </si>
  <si>
    <t>2004 PF</t>
  </si>
  <si>
    <t>2005 PF</t>
  </si>
  <si>
    <t>Formato 1. Ingresos Operativos</t>
  </si>
  <si>
    <t>Total Ingresos Operativos</t>
  </si>
  <si>
    <t>Telefónía Fija</t>
  </si>
  <si>
    <t>Instalación</t>
  </si>
  <si>
    <t>Renta básica mensual</t>
  </si>
  <si>
    <t>Servicio Local Medido</t>
  </si>
  <si>
    <t>Servicio Local - Otros</t>
  </si>
  <si>
    <t>Telefonía de Larga Distancia</t>
  </si>
  <si>
    <t>Larga Distancia Nacional</t>
  </si>
  <si>
    <t>Larga Distancia Internacional</t>
  </si>
  <si>
    <t>Servicios Móviles</t>
  </si>
  <si>
    <t>Tráfico fijo-móvil</t>
  </si>
  <si>
    <t>Internet</t>
  </si>
  <si>
    <t>Otros</t>
  </si>
  <si>
    <t>Teléfonos Públicos</t>
  </si>
  <si>
    <t>Televisión por Cable</t>
  </si>
  <si>
    <t>Interconexión</t>
  </si>
  <si>
    <t>Tráfico</t>
  </si>
  <si>
    <t>Enlaces</t>
  </si>
  <si>
    <t>Comunicaciones de Empresas</t>
  </si>
  <si>
    <t>Guías Telefónicas</t>
  </si>
  <si>
    <t>Formato 2. Indicadores de Producción Física</t>
  </si>
  <si>
    <t>Instalaciones (Altas Nuevas)</t>
  </si>
  <si>
    <t>Líneas en servicio</t>
  </si>
  <si>
    <t>Minutos de Servicio Local</t>
  </si>
  <si>
    <t>Minutos LDN</t>
  </si>
  <si>
    <t>Minutos LDI</t>
  </si>
  <si>
    <t>Número de suscriptores TV por cable</t>
  </si>
  <si>
    <t xml:space="preserve">Servicios Móviles </t>
  </si>
  <si>
    <t>miles de nuevos soles (valores históricos)</t>
  </si>
  <si>
    <t>Factor de ajuste a valores históricos</t>
  </si>
  <si>
    <t>INGRESOS OPERATIVOS</t>
  </si>
  <si>
    <t>INDICADORES DE PRODUCCION FISICA</t>
  </si>
  <si>
    <t>CANTIDADES SIN OTROS Y SIN COMUNICACIONES DE EMPRESAS</t>
  </si>
  <si>
    <t>UNIDADES FISICAS</t>
  </si>
  <si>
    <t>Guias Telefonicas</t>
  </si>
  <si>
    <t>INDICE DE PRECIOS SIN COMUNICACIÓN DE EMPRESAS Y OTROS</t>
  </si>
  <si>
    <t>Indice de Laspeyres (Por Período) (a)</t>
  </si>
  <si>
    <t>Indice de Paasche (Por Período) (b)</t>
  </si>
  <si>
    <t>Tasas de Crecimiento [ ln( c ) ] (1)</t>
  </si>
  <si>
    <t>Indice de Fisher (1995=1)</t>
  </si>
  <si>
    <t>ESTIMACION DE CANTIDADES FISICAS DE OTROS Y COMUNICACIÓN DE EMPRESAS</t>
  </si>
  <si>
    <t>CALCULO DE INDICADOR FISICO DE GUIAS TELEFONICAS</t>
  </si>
  <si>
    <t>Concepto</t>
  </si>
  <si>
    <t>Ingresos Directorios Telefónicos (a)</t>
  </si>
  <si>
    <t>IPC Promedio Anual (1994=100) (b)</t>
  </si>
  <si>
    <t>Cantidades Estimadas (c) = (a) / (b)</t>
  </si>
  <si>
    <t>CALCULO DEL INDICE DE PRECIOS SIN OTROS Y SIN COMUNICACIONES DE EMPRESAS</t>
  </si>
  <si>
    <t>Precio Medio</t>
  </si>
  <si>
    <t>PRECIO PROMEDIO IMPLICITO</t>
  </si>
  <si>
    <t>INDICE DE CANTIDADES DE FISHER</t>
  </si>
  <si>
    <t>INDICE DE PRECIOS DE FISHER</t>
  </si>
  <si>
    <t xml:space="preserve">Tasas de Crecimiento [ ln( c ) ] </t>
  </si>
  <si>
    <t>Terrenos</t>
  </si>
  <si>
    <t>Edificios</t>
  </si>
  <si>
    <t>Planta Telefónica</t>
  </si>
  <si>
    <t>Equipo de centrales</t>
  </si>
  <si>
    <t>Equipo de transmisión</t>
  </si>
  <si>
    <t>Cables y similares</t>
  </si>
  <si>
    <t>Otros equipos</t>
  </si>
  <si>
    <t>Muebles</t>
  </si>
  <si>
    <t>Vehículos/Transporte</t>
  </si>
  <si>
    <t>Gasto contable en depreciación por tipo de activo</t>
  </si>
  <si>
    <t>Total</t>
  </si>
  <si>
    <t>miles de soles reexpresados a diciembre del año especificado</t>
  </si>
  <si>
    <t>Planta neta fin de año por tipo de Activo Fijo</t>
  </si>
  <si>
    <t>Gastos de personal</t>
  </si>
  <si>
    <t>Participación trabajadores</t>
  </si>
  <si>
    <t>Trabajo para el inmovilizado</t>
  </si>
  <si>
    <t>Gasto de Personal</t>
  </si>
  <si>
    <t>Participación de los trabajadores</t>
  </si>
  <si>
    <t>Número de empleados (promedio mensuales en el año)</t>
  </si>
  <si>
    <t>Management Fee</t>
  </si>
  <si>
    <t>Factor (conversión a valores corrientes)</t>
  </si>
  <si>
    <t>Valor del Stock de Capital (Al Cierre del Año)</t>
  </si>
  <si>
    <t>Activo Fijo</t>
  </si>
  <si>
    <t>IPM (1+Var)</t>
  </si>
  <si>
    <t>Asset Price Index</t>
  </si>
  <si>
    <t>Cantidad del Stock de Capital (Al Cierre del Año)</t>
  </si>
  <si>
    <t>Cantidad del Stock de Capital  (Promedio)</t>
  </si>
  <si>
    <t>Tasas de Depreciación</t>
  </si>
  <si>
    <t>Valor de Depreciación</t>
  </si>
  <si>
    <t>Valor Rezagado del Stock de Capital</t>
  </si>
  <si>
    <t>Impuesto a la Renta</t>
  </si>
  <si>
    <t>Value of capital input</t>
  </si>
  <si>
    <t>Tasa del Impuesto a la Renta</t>
  </si>
  <si>
    <t>Valor del Capital Input por Activo</t>
  </si>
  <si>
    <t>Cantidad del Capital Input</t>
  </si>
  <si>
    <t>GASTOS TOTALES</t>
  </si>
  <si>
    <t>Gastos de Materiales</t>
  </si>
  <si>
    <t>INDICADORES DE CANTIDADES FISICAS</t>
  </si>
  <si>
    <t>Indice de Fisher - OUTPUTS</t>
  </si>
  <si>
    <t>Indice de Fisher - INPUTS</t>
  </si>
  <si>
    <t>Precio de los Inputs (TdP)</t>
  </si>
  <si>
    <t>Precio de los Inputs (Eco)</t>
  </si>
  <si>
    <t>FACTOR X</t>
  </si>
  <si>
    <t>PTF de la Empresa</t>
  </si>
  <si>
    <t>PTF TdP</t>
  </si>
  <si>
    <t>PTF Economía</t>
  </si>
  <si>
    <t>TASA DE CAMBIO EN PTF</t>
  </si>
  <si>
    <t>Activo Fijo Promedio</t>
  </si>
  <si>
    <t xml:space="preserve">   Instalación</t>
  </si>
  <si>
    <t xml:space="preserve">   Renta básica mensual</t>
  </si>
  <si>
    <t xml:space="preserve">   Servicio Local Medido</t>
  </si>
  <si>
    <t xml:space="preserve">   Servicio Local - Otros</t>
  </si>
  <si>
    <t xml:space="preserve">   Larga Distancia Nacional</t>
  </si>
  <si>
    <t xml:space="preserve">   Larga Distancia Internacional</t>
  </si>
  <si>
    <t xml:space="preserve">      Tráfico terminado en Perú (Entrada)</t>
  </si>
  <si>
    <t xml:space="preserve">      Tráfico originado en Perú (Fijo -Fijo)</t>
  </si>
  <si>
    <t xml:space="preserve">   Dial - Up</t>
  </si>
  <si>
    <t xml:space="preserve">   ADSL</t>
  </si>
  <si>
    <t xml:space="preserve">   Cable</t>
  </si>
  <si>
    <t xml:space="preserve">   Otros</t>
  </si>
  <si>
    <t xml:space="preserve">   Tráfico local a fijos</t>
  </si>
  <si>
    <t xml:space="preserve">   Tráfico local a móviles</t>
  </si>
  <si>
    <t xml:space="preserve">   Tráfico larga distancia nacional</t>
  </si>
  <si>
    <t xml:space="preserve">   Tráfico larga distancia internacional</t>
  </si>
  <si>
    <t xml:space="preserve">   Tráfico</t>
  </si>
  <si>
    <t xml:space="preserve">      Terminación</t>
  </si>
  <si>
    <t xml:space="preserve">      Transporte Local</t>
  </si>
  <si>
    <t xml:space="preserve">      Transporte de Larga Distancia</t>
  </si>
  <si>
    <t xml:space="preserve">   Enlaces</t>
  </si>
  <si>
    <t xml:space="preserve">   Instalaciones (Altas Nuevas)</t>
  </si>
  <si>
    <t xml:space="preserve">   Líneas en servicio</t>
  </si>
  <si>
    <t xml:space="preserve">   Minutos de Servicio Local</t>
  </si>
  <si>
    <t xml:space="preserve">   Minutos LDN</t>
  </si>
  <si>
    <t xml:space="preserve">   Minutos LDI</t>
  </si>
  <si>
    <t>Telefonía Fija Local</t>
  </si>
  <si>
    <t>2004 OS</t>
  </si>
  <si>
    <t>* PF significa los años proforma construidos por la empresa Telefónica del Perú.</t>
  </si>
  <si>
    <t>Suma Total</t>
  </si>
  <si>
    <t>Tasa de Depreciación Promedio</t>
  </si>
  <si>
    <t>Servicio</t>
  </si>
  <si>
    <t>Gastos de personal total</t>
  </si>
  <si>
    <t>(1) PF hace referencia a información pro-forma.</t>
  </si>
  <si>
    <t>Gastos de Personal Capitalizados</t>
  </si>
  <si>
    <t>Gastos de Personal inputable (3)</t>
  </si>
  <si>
    <t>% del gasto de personal imputable</t>
  </si>
  <si>
    <t>(1) PF hace referencia a información Pro-Forma</t>
  </si>
  <si>
    <t>(3) Equivalente al costo en personal no capitalizado : Gasto de Personal - Gastos de Personal Capitalizado</t>
  </si>
  <si>
    <t>Número de empleados promedio anual (1)</t>
  </si>
  <si>
    <t>(1) Es el promedio del número de empleados a fin de cada mes en un año determinado, salvo el periodo 2000 PF que corresponde al promedio entre el 2000 y 2001.</t>
  </si>
  <si>
    <t>Costo Laboral Total (1)</t>
  </si>
  <si>
    <t>Número de empleados promedio anual (2)</t>
  </si>
  <si>
    <t>(1) Gasto de personal total menos gastos de personal capitalizados.</t>
  </si>
  <si>
    <t>(2) Número de empleados promedio anual, ponderado por el porcentaje del gasto de personal imputable.</t>
  </si>
  <si>
    <t>Gastos Operativos Totales</t>
  </si>
  <si>
    <t>Conceptos a deducir</t>
  </si>
  <si>
    <t>Gastos de Personal</t>
  </si>
  <si>
    <t>Total Costo en Materiales</t>
  </si>
  <si>
    <t>Indicador de cantidades estimado</t>
  </si>
  <si>
    <t>(1) Se estima utilizando el Deflactor del PBI anual, el cual se obtiene dividiendo el PBI nominal sobre el PBI a precios constantes.</t>
  </si>
  <si>
    <t>(2) PF hace referencia a información Pro-Forma.</t>
  </si>
  <si>
    <t>Vehículos</t>
  </si>
  <si>
    <t>2003 OS</t>
  </si>
  <si>
    <t>miles de nuevos soles corrientes (valores históricos)</t>
  </si>
  <si>
    <t>* Se ajustó el valor de la depreciación de vehículos (en términos</t>
  </si>
  <si>
    <t xml:space="preserve"> del valor neto promedio de activos fijos), que es el equivalente al</t>
  </si>
  <si>
    <t xml:space="preserve"> 20% en términos del valor bruto de los activos fijos.</t>
  </si>
  <si>
    <t xml:space="preserve">   Sueldos y salarios de todo el grupo</t>
  </si>
  <si>
    <t xml:space="preserve">   Beneficios del personal (CTS y jubilación)</t>
  </si>
  <si>
    <t>Factor Trabajo</t>
  </si>
  <si>
    <t>Miles de soles  (valores históricos)</t>
  </si>
  <si>
    <t>Miles de Soles Corrientes (valores históricos)</t>
  </si>
  <si>
    <t>Gasto en Materiales</t>
  </si>
  <si>
    <t>Miles de Soles (valores históricos)</t>
  </si>
  <si>
    <t>Revalorización</t>
  </si>
  <si>
    <t xml:space="preserve">Móviles-Conexión </t>
  </si>
  <si>
    <t>Móviles-Abono</t>
  </si>
  <si>
    <t>Móviles-Tráfico</t>
  </si>
  <si>
    <t xml:space="preserve">Móviles-Alquiler y venta de equipos </t>
  </si>
  <si>
    <t>Móviles-Otros (Inc rebajas y deducciones)</t>
  </si>
  <si>
    <t>2000*</t>
  </si>
  <si>
    <t>Obras en curso</t>
  </si>
  <si>
    <t>Provisión para desvalorizac.activos</t>
  </si>
  <si>
    <t xml:space="preserve">   Líneas en servicio TUPs</t>
  </si>
  <si>
    <t xml:space="preserve">      Tráfico terminado en Perú</t>
  </si>
  <si>
    <t>Teléfonos Públicos (tfco total)</t>
  </si>
  <si>
    <t xml:space="preserve">   Tráfico (miles minutos)</t>
  </si>
  <si>
    <t xml:space="preserve">   Enlaces (número)</t>
  </si>
  <si>
    <t>Altas líneas móviles - conexión   (número)</t>
  </si>
  <si>
    <t>Planta media con contrato - abono</t>
  </si>
  <si>
    <t>Tráfico móvil</t>
  </si>
  <si>
    <t>Alquiler y venta de equipos</t>
  </si>
  <si>
    <t>SSMM otros (inc rebajas y deducciones)</t>
  </si>
  <si>
    <t>lineas TUPS en servicio</t>
  </si>
  <si>
    <t>2009 PF</t>
  </si>
  <si>
    <t>2008 PF II</t>
  </si>
  <si>
    <t>2008 PF I</t>
  </si>
  <si>
    <t>2000 PF II</t>
  </si>
  <si>
    <t>2000 PF I</t>
  </si>
  <si>
    <t>Depreciación más amortización</t>
  </si>
  <si>
    <t>WACC</t>
  </si>
  <si>
    <t>(3) 2003 OS hace referencia a la descomposión propuesta por el OSIPTEL para hacer comparables los años 2003 y 2004.</t>
  </si>
  <si>
    <t>(2) 2003 OS hace referencia a la descomposión propuesta por el OSIPTEL para hacer comparables los años 2003 y 2004.</t>
  </si>
  <si>
    <t xml:space="preserve">* 2003 OS es el año construido por OSIPTEL para hacer comparable el años 2004 al 2003 enviado por la empresa.  </t>
  </si>
  <si>
    <t>* 2006 OS es la desagregación propuesta por OSIPTEL para la comparación entre los años 2006 y 2007.</t>
  </si>
  <si>
    <t>2002 PF</t>
  </si>
  <si>
    <t>2010 PF</t>
  </si>
  <si>
    <t>2010 PFII</t>
  </si>
  <si>
    <t>2011 PF</t>
  </si>
  <si>
    <t>2012 PF</t>
  </si>
  <si>
    <t>2005 OS</t>
  </si>
  <si>
    <t>(1) PF significa los años proforma construidos por la empresa Telefónica del Perú.</t>
  </si>
  <si>
    <t>(2) 2005 OS hace referencia a la descomposión propuesta por el OSIPTEL para hacer comparables los años 2004 y 2005.</t>
  </si>
  <si>
    <t xml:space="preserve">(2) 2003 OS es el año construido por OSIPTEL para hacer comparable el años 2004 al 2003 enviado por la empresa.  </t>
  </si>
  <si>
    <t>(3) 2005 OS es la desagregación propuesta por OSIPTEL para la comparación entre los años 2004 y 2005.</t>
  </si>
  <si>
    <t>2014 PF</t>
  </si>
  <si>
    <t>2006 R</t>
  </si>
  <si>
    <t>Índices específicos (1+var)</t>
  </si>
  <si>
    <t>Índices específicos (Asset Price Index)</t>
  </si>
  <si>
    <t>TFP (TdP)</t>
  </si>
  <si>
    <t>TFP (Eco)</t>
  </si>
  <si>
    <t>2005 PF OS</t>
  </si>
  <si>
    <t>2006 OS</t>
  </si>
  <si>
    <t>2007 OS</t>
  </si>
  <si>
    <t>1996-2018</t>
  </si>
  <si>
    <t>2014 PF CS</t>
  </si>
  <si>
    <t>2015 CS</t>
  </si>
  <si>
    <t>2016 CS</t>
  </si>
  <si>
    <t>2017 CS</t>
  </si>
  <si>
    <t>Formato 1. Ingresos Operativos - Información reportada en CS</t>
  </si>
  <si>
    <t>(1) Gasto de Personal no incluye participación de trabajadores hasta el 2014F, mientras que desde 2014 PF CS sí incluye participación de los trabajadores</t>
  </si>
  <si>
    <t>Notas:</t>
  </si>
  <si>
    <t>(1) Para las comparaciones 2015/2014, 2016/2015 y 2017/2016 se utiliza la información de Contabilidad Separada (CS). Para el 2018 se utiliza la información reportada por Telefónica mediante la carta TDP-1352-AR-AER-19</t>
  </si>
  <si>
    <t>Formato 1. Ingresos Operativos - Cuentas de telefonía inalámbrica no consideradas</t>
  </si>
  <si>
    <t>FIJACIÓN DEL FACTOR DE PRODUCTIVIDAD DE TELEFÓNICA DEL PERÚ S.A.A. APLICABLE PARA EL PERÍODO SEPTIEMBRE 2019 - AGOSTO 2022 EN EL MARCO DE LA REGULACIÓN POR FÓRMULA DE TARIFAS TOPE DE LOS SERVICIOS DE CATEGORÍA I</t>
  </si>
  <si>
    <t>1.1 Trabajo</t>
  </si>
  <si>
    <t>1.2 Materiales</t>
  </si>
  <si>
    <t>1.3 Activos fijos</t>
  </si>
  <si>
    <t>1. Información de la Empresa</t>
  </si>
  <si>
    <t>1.4 Depreciación</t>
  </si>
  <si>
    <t>1.5 Capital</t>
  </si>
  <si>
    <t>1.6 Ingresos y producción</t>
  </si>
  <si>
    <t>4. Índices de los Insumos de la economía</t>
  </si>
  <si>
    <t>5. Factor de Productividad</t>
  </si>
  <si>
    <r>
      <t xml:space="preserve">Indice de Precios de materiales </t>
    </r>
    <r>
      <rPr>
        <sz val="10"/>
        <color rgb="FF004379"/>
        <rFont val="Arial"/>
        <family val="2"/>
      </rPr>
      <t>(1)</t>
    </r>
  </si>
  <si>
    <r>
      <t>Indice de Fisher (Por Período) (c) = [(a)x(b)]</t>
    </r>
    <r>
      <rPr>
        <b/>
        <vertAlign val="superscript"/>
        <sz val="10"/>
        <color rgb="FF004379"/>
        <rFont val="Arial"/>
        <family val="2"/>
      </rPr>
      <t>1/2</t>
    </r>
  </si>
  <si>
    <t>Construcción</t>
  </si>
  <si>
    <t>Equipo</t>
  </si>
  <si>
    <t>2. Índices de los Insumos de la empresa</t>
  </si>
  <si>
    <t>3. Índices de la Producción de la empresa</t>
  </si>
  <si>
    <t>Año</t>
  </si>
  <si>
    <t>Trabajo</t>
  </si>
  <si>
    <t>Capital</t>
  </si>
  <si>
    <t>Fuente</t>
  </si>
  <si>
    <t>INEI</t>
  </si>
  <si>
    <t>Descripción</t>
  </si>
  <si>
    <t>Base 2013</t>
  </si>
  <si>
    <t>Valores a precios constantes 2007</t>
  </si>
  <si>
    <t>MTPE</t>
  </si>
  <si>
    <t>Ingreso proveniente del trabajo mensual</t>
  </si>
  <si>
    <t>Promedio de sueldos y salarios</t>
  </si>
  <si>
    <t>Mes</t>
  </si>
  <si>
    <t> Enero</t>
  </si>
  <si>
    <t> Febrero</t>
  </si>
  <si>
    <t> Marzo</t>
  </si>
  <si>
    <t> Abril</t>
  </si>
  <si>
    <t> Mayo</t>
  </si>
  <si>
    <t> Junio</t>
  </si>
  <si>
    <t> Julio</t>
  </si>
  <si>
    <t> Agosto</t>
  </si>
  <si>
    <t> Setiembre</t>
  </si>
  <si>
    <t> Octubre</t>
  </si>
  <si>
    <t> Noviembre</t>
  </si>
  <si>
    <t> Diciembre</t>
  </si>
  <si>
    <t>Empleado</t>
  </si>
  <si>
    <t>Obrero</t>
  </si>
  <si>
    <t>Variación interanual</t>
  </si>
  <si>
    <t>VARIACIÓN DEL PRECIO DEL INSUMO TRABAJO</t>
  </si>
  <si>
    <t>VARIACIÓN DEL PRECIO DEL INSUMO CAPITAL</t>
  </si>
  <si>
    <t>Índice de Precios de los Materiales de Construcción</t>
  </si>
  <si>
    <t>Índice de Precios de Maquinaria y Equipos</t>
  </si>
  <si>
    <t>ESTRUCTURA PORCENTIAL DE LA FORMACIÓN BRUTA DE CAPITAL FIJO</t>
  </si>
  <si>
    <t>ÍNDICES DE PRECIOS DEL INSUMO CAPITAL</t>
  </si>
  <si>
    <t>VARIACIÓN DE PRECIOS INSUMOS DE LA ECONOMÍA</t>
  </si>
  <si>
    <t>Sueldos de empleados</t>
  </si>
  <si>
    <t>Salarios de obreros</t>
  </si>
  <si>
    <t>Salarios de obreros (x 30 días)</t>
  </si>
  <si>
    <t>Encuesta Permanente al Empleo</t>
  </si>
  <si>
    <t>Encuesta Nacional de Sueldos y Salarios</t>
  </si>
  <si>
    <t>(2) Para 2014 PF CS, 2015 CS, 2016 CS y 2017 CS, los gastos operativos totales y los gastos de personal incluyen participación de los trabajadores.</t>
  </si>
  <si>
    <t>(2) Para 2014 PF CS, 2015 CS, 2016 CS, 2017 CS y 2018, los gastos contables en depreciación provienen de la información reportada mediante carta TDP-1352-AR-AER-19.</t>
  </si>
  <si>
    <t>(1) Para 2014 PF CS, 2015 CS, 2016 CS, 2017 CS y 2018, el impuesto a la renta proviene de la información reportada mediante carta TDP-1352-AR-AER-19.</t>
  </si>
  <si>
    <t>(2) Para 2014 PF CS, 2015 CS, 2016 CS y 2017 CS, los datos sobre tráfico terminado en Perú (entrada) provienen de la información reportada mediante carta TDP-1352-AR-AER-19.</t>
  </si>
  <si>
    <t>(1) Para 2018, los datos de líneas en servicio de telefonía fija provienen del formato 12 NRIP - TdP diciembre 2018.</t>
  </si>
  <si>
    <t>Fuente: Encuesta Nacional de Sueldos y Salarios</t>
  </si>
  <si>
    <t>Participaciones de los factores de producción</t>
  </si>
  <si>
    <t>Estructura de los trabajadores</t>
  </si>
  <si>
    <t>Sueldo mensual (empleados)</t>
  </si>
  <si>
    <t>Nota: expresado en soles corrientes</t>
  </si>
  <si>
    <t>Promedio de Sueldo mensual (empleados)</t>
  </si>
  <si>
    <t>Promedio de Salario diario (obreros)</t>
  </si>
  <si>
    <t>Salario diario (obreros)</t>
  </si>
  <si>
    <t>Lima metropolitana: Sueldos y salarios</t>
  </si>
  <si>
    <t>Nota: El cálculo de la PTF de la economía fue realizado por el BCRP.</t>
  </si>
  <si>
    <t>Hoja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</si>
</sst>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000"/>
    <numFmt numFmtId="167" formatCode="0.000"/>
    <numFmt numFmtId="168" formatCode="#,##0.000"/>
    <numFmt numFmtId="169" formatCode="0.0%"/>
    <numFmt numFmtId="170" formatCode="_(* #,##0.000_);_(* \(#,##0.000\);_(* &quot;-&quot;??_);_(@_)"/>
    <numFmt numFmtId="171" formatCode="_([$€-2]\ * #,##0.00_);_([$€-2]\ * \(#,##0.00\);_([$€-2]\ * &quot;-&quot;??_)"/>
    <numFmt numFmtId="172" formatCode="0.000%"/>
    <numFmt numFmtId="173" formatCode="_-* #,##0_-;\-* #,##0_-;_-* &quot;-&quot;_-;_-@_-"/>
    <numFmt numFmtId="174" formatCode="#,##0.0000"/>
    <numFmt numFmtId="175" formatCode="&quot;$&quot;#,##0.0000_);\(&quot;$&quot;#,##0.0000\)"/>
    <numFmt numFmtId="176" formatCode="_-* #,##0.00_-;\-* #,##0.00_-;_-* &quot;-&quot;??_-;_-@_-"/>
    <numFmt numFmtId="177" formatCode="&quot;$&quot;#,##0;\-&quot;$&quot;#,##0"/>
    <numFmt numFmtId="178" formatCode="\$#,##0_);\(\$#,##0\)"/>
    <numFmt numFmtId="179" formatCode="_ [$€-2]* #,##0.00_ ;_ [$€-2]* \-#,##0.00_ ;_ [$€-2]* &quot;-&quot;??_ "/>
    <numFmt numFmtId="180" formatCode="#,##0.0_);\(#,##0.0\)"/>
    <numFmt numFmtId="181" formatCode="_-* #,##0\ _F_-;\-* #,##0\ _F_-;_-* &quot;-&quot;\ _F_-;_-@_-"/>
    <numFmt numFmtId="182" formatCode="_-* #,##0.00\ _F_-;\-* #,##0.00\ _F_-;_-* &quot;-&quot;??\ _F_-;_-@_-"/>
    <numFmt numFmtId="183" formatCode="_-* #,##0\ &quot;F&quot;_-;\-* #,##0\ &quot;F&quot;_-;_-* &quot;-&quot;\ &quot;F&quot;_-;_-@_-"/>
    <numFmt numFmtId="184" formatCode="_-* #,##0.00\ &quot;F&quot;_-;\-* #,##0.00\ &quot;F&quot;_-;_-* &quot;-&quot;??\ &quot;F&quot;_-;_-@_-"/>
    <numFmt numFmtId="185" formatCode="&quot;$&quot;#,##0_);\(&quot;$&quot;#,##0\)"/>
    <numFmt numFmtId="186" formatCode="mm/dd/yy"/>
    <numFmt numFmtId="187" formatCode="_(&quot;S/.&quot;\ * #,##0.00_);_(&quot;S/.&quot;\ * \(#,##0.00\);_(&quot;S/.&quot;\ * &quot;-&quot;??_);_(@_)"/>
    <numFmt numFmtId="188" formatCode="_ \ * \ #,##0.00_ \ ;_ \ * \ \\\-#,##0.00_ \ ;_ \ * \ &quot;-&quot;??_ \ ;_ \ @_ \ "/>
    <numFmt numFmtId="189" formatCode="#,##0_ ;[Red]\-#,##0\ "/>
    <numFmt numFmtId="190" formatCode="_(* #,##0.00000_);_(* \(#,##0.00000\);_(* &quot;-&quot;??_);_(@_)"/>
  </numFmts>
  <fonts count="8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heSansCorrespondence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8"/>
      <name val="Times New Roman"/>
      <family val="1"/>
    </font>
    <font>
      <sz val="10"/>
      <name val="BERNHARD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2"/>
      <name val="Helv"/>
    </font>
    <font>
      <sz val="12"/>
      <color indexed="9"/>
      <name val="Helv"/>
    </font>
    <font>
      <sz val="7"/>
      <name val="Small Fonts"/>
      <family val="2"/>
    </font>
    <font>
      <sz val="11"/>
      <name val="‚l‚r –¾’©"/>
      <charset val="128"/>
    </font>
    <font>
      <sz val="10"/>
      <name val="Tms Rmn"/>
    </font>
    <font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0"/>
      <name val="TheSansCorrespondence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2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10"/>
      <color rgb="FF006EB8"/>
      <name val="Arial"/>
      <family val="2"/>
    </font>
    <font>
      <sz val="10"/>
      <color rgb="FF004379"/>
      <name val="Arial"/>
      <family val="2"/>
    </font>
    <font>
      <b/>
      <sz val="11"/>
      <color rgb="FF004379"/>
      <name val="Arial"/>
      <family val="2"/>
    </font>
    <font>
      <b/>
      <sz val="10"/>
      <color rgb="FF004379"/>
      <name val="Arial"/>
      <family val="2"/>
    </font>
    <font>
      <sz val="8"/>
      <color rgb="FF004379"/>
      <name val="Arial"/>
      <family val="2"/>
    </font>
    <font>
      <b/>
      <sz val="10"/>
      <color rgb="FF004379"/>
      <name val="TheSansCorrespondence"/>
      <family val="2"/>
    </font>
    <font>
      <sz val="10"/>
      <color rgb="FF004379"/>
      <name val="Segoe UI"/>
      <family val="2"/>
    </font>
    <font>
      <sz val="10"/>
      <color rgb="FF004379"/>
      <name val="Calibri"/>
      <family val="2"/>
      <scheme val="minor"/>
    </font>
    <font>
      <sz val="10"/>
      <color rgb="FF004379"/>
      <name val="Arial Narrow"/>
      <family val="2"/>
    </font>
    <font>
      <b/>
      <sz val="10"/>
      <color rgb="FF004379"/>
      <name val="Arial Narrow"/>
      <family val="2"/>
    </font>
    <font>
      <b/>
      <vertAlign val="superscript"/>
      <sz val="10"/>
      <color rgb="FF004379"/>
      <name val="Arial"/>
      <family val="2"/>
    </font>
    <font>
      <sz val="9"/>
      <color rgb="FF004379"/>
      <name val="Arial"/>
      <family val="2"/>
    </font>
    <font>
      <sz val="10"/>
      <name val="Bookman Old Style"/>
      <family val="1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8"/>
      <color theme="3"/>
      <name val="Arial"/>
      <family val="2"/>
    </font>
    <font>
      <b/>
      <sz val="11"/>
      <color theme="3"/>
      <name val="Arial"/>
      <family val="2"/>
    </font>
    <font>
      <sz val="11"/>
      <color theme="1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EE3ED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rgb="FF004379"/>
      </left>
      <right style="medium">
        <color rgb="FF004379"/>
      </right>
      <top style="medium">
        <color rgb="FF004379"/>
      </top>
      <bottom style="medium">
        <color rgb="FF004379"/>
      </bottom>
      <diagonal/>
    </border>
    <border>
      <left/>
      <right/>
      <top style="medium">
        <color rgb="FF004379"/>
      </top>
      <bottom style="medium">
        <color rgb="FF004379"/>
      </bottom>
      <diagonal/>
    </border>
    <border>
      <left/>
      <right style="medium">
        <color rgb="FF004379"/>
      </right>
      <top style="medium">
        <color rgb="FF004379"/>
      </top>
      <bottom style="medium">
        <color rgb="FF004379"/>
      </bottom>
      <diagonal/>
    </border>
    <border>
      <left style="medium">
        <color rgb="FF004379"/>
      </left>
      <right style="medium">
        <color rgb="FF004379"/>
      </right>
      <top style="medium">
        <color rgb="FF004379"/>
      </top>
      <bottom/>
      <diagonal/>
    </border>
    <border>
      <left style="medium">
        <color rgb="FF004379"/>
      </left>
      <right style="medium">
        <color rgb="FF004379"/>
      </right>
      <top/>
      <bottom/>
      <diagonal/>
    </border>
    <border>
      <left/>
      <right/>
      <top style="medium">
        <color rgb="FF004379"/>
      </top>
      <bottom/>
      <diagonal/>
    </border>
    <border>
      <left/>
      <right style="medium">
        <color rgb="FF004379"/>
      </right>
      <top style="medium">
        <color rgb="FF004379"/>
      </top>
      <bottom/>
      <diagonal/>
    </border>
    <border>
      <left/>
      <right style="medium">
        <color rgb="FF004379"/>
      </right>
      <top/>
      <bottom/>
      <diagonal/>
    </border>
    <border>
      <left style="medium">
        <color rgb="FF004379"/>
      </left>
      <right style="medium">
        <color rgb="FF004379"/>
      </right>
      <top/>
      <bottom style="medium">
        <color rgb="FF004379"/>
      </bottom>
      <diagonal/>
    </border>
    <border>
      <left/>
      <right/>
      <top/>
      <bottom style="medium">
        <color rgb="FF004379"/>
      </bottom>
      <diagonal/>
    </border>
    <border>
      <left/>
      <right style="medium">
        <color rgb="FF004379"/>
      </right>
      <top/>
      <bottom style="medium">
        <color rgb="FF004379"/>
      </bottom>
      <diagonal/>
    </border>
    <border>
      <left style="medium">
        <color rgb="FF004379"/>
      </left>
      <right/>
      <top style="medium">
        <color rgb="FF004379"/>
      </top>
      <bottom/>
      <diagonal/>
    </border>
    <border>
      <left style="medium">
        <color rgb="FF004379"/>
      </left>
      <right/>
      <top/>
      <bottom/>
      <diagonal/>
    </border>
    <border>
      <left style="medium">
        <color rgb="FF004379"/>
      </left>
      <right/>
      <top/>
      <bottom style="medium">
        <color rgb="FF004379"/>
      </bottom>
      <diagonal/>
    </border>
    <border>
      <left style="medium">
        <color rgb="FF004379"/>
      </left>
      <right/>
      <top style="medium">
        <color rgb="FF004379"/>
      </top>
      <bottom style="medium">
        <color rgb="FF004379"/>
      </bottom>
      <diagonal/>
    </border>
    <border>
      <left style="medium">
        <color rgb="FF004379"/>
      </left>
      <right style="medium">
        <color indexed="64"/>
      </right>
      <top style="medium">
        <color rgb="FF004379"/>
      </top>
      <bottom/>
      <diagonal/>
    </border>
    <border>
      <left style="medium">
        <color rgb="FF004379"/>
      </left>
      <right style="medium">
        <color indexed="64"/>
      </right>
      <top/>
      <bottom/>
      <diagonal/>
    </border>
    <border>
      <left style="medium">
        <color rgb="FF004379"/>
      </left>
      <right style="medium">
        <color indexed="64"/>
      </right>
      <top/>
      <bottom style="medium">
        <color rgb="FF004379"/>
      </bottom>
      <diagonal/>
    </border>
    <border>
      <left style="medium">
        <color indexed="64"/>
      </left>
      <right/>
      <top style="medium">
        <color rgb="FF004379"/>
      </top>
      <bottom/>
      <diagonal/>
    </border>
    <border>
      <left style="medium">
        <color indexed="64"/>
      </left>
      <right/>
      <top/>
      <bottom style="medium">
        <color rgb="FF004379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3"/>
      </top>
      <bottom style="thin">
        <color theme="0"/>
      </bottom>
      <diagonal/>
    </border>
    <border>
      <left style="thin">
        <color theme="0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 style="thin">
        <color theme="0"/>
      </bottom>
      <diagonal/>
    </border>
    <border>
      <left style="medium">
        <color theme="3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3"/>
      </bottom>
      <diagonal/>
    </border>
    <border>
      <left style="thin">
        <color theme="0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rgb="FF004379"/>
      </bottom>
      <diagonal/>
    </border>
    <border>
      <left/>
      <right/>
      <top style="medium">
        <color theme="3"/>
      </top>
      <bottom style="medium">
        <color rgb="FF004379"/>
      </bottom>
      <diagonal/>
    </border>
    <border>
      <left/>
      <right style="medium">
        <color theme="3"/>
      </right>
      <top style="medium">
        <color theme="3"/>
      </top>
      <bottom style="medium">
        <color rgb="FF004379"/>
      </bottom>
      <diagonal/>
    </border>
    <border>
      <left style="medium">
        <color theme="3"/>
      </left>
      <right/>
      <top style="medium">
        <color rgb="FF004379"/>
      </top>
      <bottom style="medium">
        <color theme="3"/>
      </bottom>
      <diagonal/>
    </border>
    <border>
      <left/>
      <right/>
      <top style="medium">
        <color rgb="FF004379"/>
      </top>
      <bottom style="medium">
        <color theme="3"/>
      </bottom>
      <diagonal/>
    </border>
    <border>
      <left/>
      <right style="medium">
        <color theme="3"/>
      </right>
      <top style="medium">
        <color rgb="FF004379"/>
      </top>
      <bottom style="medium">
        <color theme="3"/>
      </bottom>
      <diagonal/>
    </border>
    <border>
      <left style="medium">
        <color rgb="FF004379"/>
      </left>
      <right style="medium">
        <color theme="3"/>
      </right>
      <top style="medium">
        <color theme="3"/>
      </top>
      <bottom style="medium">
        <color theme="3"/>
      </bottom>
      <diagonal/>
    </border>
  </borders>
  <cellStyleXfs count="279">
    <xf numFmtId="0" fontId="0" fillId="0" borderId="0"/>
    <xf numFmtId="0" fontId="7" fillId="0" borderId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8" applyNumberFormat="0" applyAlignment="0" applyProtection="0"/>
    <xf numFmtId="0" fontId="17" fillId="6" borderId="9" applyNumberFormat="0" applyAlignment="0" applyProtection="0"/>
    <xf numFmtId="0" fontId="18" fillId="6" borderId="8" applyNumberFormat="0" applyAlignment="0" applyProtection="0"/>
    <xf numFmtId="0" fontId="19" fillId="0" borderId="10" applyNumberFormat="0" applyFill="0" applyAlignment="0" applyProtection="0"/>
    <xf numFmtId="0" fontId="20" fillId="7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0" borderId="0">
      <alignment horizontal="center" wrapText="1"/>
      <protection locked="0"/>
    </xf>
    <xf numFmtId="175" fontId="5" fillId="0" borderId="0" applyFill="0" applyBorder="0" applyAlignment="0"/>
    <xf numFmtId="173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7" fillId="0" borderId="0"/>
    <xf numFmtId="0" fontId="28" fillId="0" borderId="0"/>
    <xf numFmtId="0" fontId="27" fillId="0" borderId="0"/>
    <xf numFmtId="0" fontId="28" fillId="0" borderId="0"/>
    <xf numFmtId="0" fontId="29" fillId="0" borderId="0" applyNumberFormat="0" applyAlignment="0">
      <alignment horizontal="left"/>
    </xf>
    <xf numFmtId="0" fontId="30" fillId="0" borderId="0" applyNumberFormat="0" applyAlignment="0"/>
    <xf numFmtId="177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31" fillId="0" borderId="0">
      <protection locked="0"/>
    </xf>
    <xf numFmtId="0" fontId="5" fillId="0" borderId="0" applyNumberFormat="0" applyFill="0" applyBorder="0" applyAlignment="0" applyProtection="0"/>
    <xf numFmtId="0" fontId="32" fillId="0" borderId="0">
      <protection locked="0"/>
    </xf>
    <xf numFmtId="0" fontId="32" fillId="0" borderId="0">
      <protection locked="0"/>
    </xf>
    <xf numFmtId="0" fontId="33" fillId="0" borderId="0" applyNumberFormat="0" applyAlignment="0">
      <alignment horizontal="left"/>
    </xf>
    <xf numFmtId="179" fontId="5" fillId="0" borderId="0" applyFont="0" applyFill="0" applyBorder="0" applyAlignment="0" applyProtection="0"/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0" fontId="31" fillId="0" borderId="0">
      <protection locked="0"/>
    </xf>
    <xf numFmtId="38" fontId="9" fillId="33" borderId="0" applyNumberFormat="0" applyBorder="0" applyAlignment="0" applyProtection="0"/>
    <xf numFmtId="0" fontId="25" fillId="0" borderId="3" applyNumberFormat="0" applyAlignment="0" applyProtection="0">
      <alignment horizontal="left" vertical="center"/>
    </xf>
    <xf numFmtId="0" fontId="25" fillId="0" borderId="14">
      <alignment horizontal="left" vertical="center"/>
    </xf>
    <xf numFmtId="10" fontId="9" fillId="34" borderId="15" applyNumberFormat="0" applyBorder="0" applyAlignment="0" applyProtection="0"/>
    <xf numFmtId="180" fontId="34" fillId="35" borderId="0"/>
    <xf numFmtId="180" fontId="35" fillId="36" borderId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31" fillId="0" borderId="0">
      <protection locked="0"/>
    </xf>
    <xf numFmtId="37" fontId="36" fillId="0" borderId="0"/>
    <xf numFmtId="166" fontId="5" fillId="0" borderId="0"/>
    <xf numFmtId="40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14" fontId="26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0" fontId="31" fillId="0" borderId="0">
      <protection locked="0"/>
    </xf>
    <xf numFmtId="185" fontId="38" fillId="0" borderId="0"/>
    <xf numFmtId="0" fontId="39" fillId="0" borderId="0" applyNumberFormat="0" applyFont="0" applyFill="0" applyBorder="0" applyAlignment="0" applyProtection="0">
      <alignment horizontal="left"/>
    </xf>
    <xf numFmtId="186" fontId="40" fillId="0" borderId="0" applyNumberFormat="0" applyFill="0" applyBorder="0" applyAlignment="0" applyProtection="0">
      <alignment horizontal="left"/>
    </xf>
    <xf numFmtId="38" fontId="40" fillId="0" borderId="0"/>
    <xf numFmtId="40" fontId="41" fillId="0" borderId="0" applyBorder="0">
      <alignment horizontal="right"/>
    </xf>
    <xf numFmtId="0" fontId="4" fillId="0" borderId="0"/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8" borderId="12" applyNumberFormat="0" applyFont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44" fillId="50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45" borderId="0" applyNumberFormat="0" applyBorder="0" applyAlignment="0" applyProtection="0"/>
    <xf numFmtId="0" fontId="44" fillId="44" borderId="0" applyNumberFormat="0" applyBorder="0" applyAlignment="0" applyProtection="0"/>
    <xf numFmtId="0" fontId="44" fillId="47" borderId="0" applyNumberFormat="0" applyBorder="0" applyAlignment="0" applyProtection="0"/>
    <xf numFmtId="0" fontId="42" fillId="46" borderId="0" applyNumberFormat="0" applyBorder="0" applyAlignment="0" applyProtection="0"/>
    <xf numFmtId="0" fontId="42" fillId="46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0" borderId="0" applyNumberFormat="0" applyBorder="0" applyAlignment="0" applyProtection="0"/>
    <xf numFmtId="0" fontId="42" fillId="40" borderId="0" applyNumberFormat="0" applyBorder="0" applyAlignment="0" applyProtection="0"/>
    <xf numFmtId="0" fontId="42" fillId="45" borderId="0" applyNumberFormat="0" applyBorder="0" applyAlignment="0" applyProtection="0"/>
    <xf numFmtId="0" fontId="42" fillId="45" borderId="0" applyNumberFormat="0" applyBorder="0" applyAlignment="0" applyProtection="0"/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2" fillId="43" borderId="0" applyNumberFormat="0" applyBorder="0" applyAlignment="0" applyProtection="0"/>
    <xf numFmtId="0" fontId="42" fillId="43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42" fillId="41" borderId="0" applyNumberFormat="0" applyBorder="0" applyAlignment="0" applyProtection="0"/>
    <xf numFmtId="0" fontId="4" fillId="0" borderId="0"/>
    <xf numFmtId="0" fontId="42" fillId="40" borderId="0" applyNumberFormat="0" applyBorder="0" applyAlignment="0" applyProtection="0"/>
    <xf numFmtId="0" fontId="42" fillId="39" borderId="0" applyNumberFormat="0" applyBorder="0" applyAlignment="0" applyProtection="0"/>
    <xf numFmtId="0" fontId="42" fillId="38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41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5" fillId="0" borderId="0" applyNumberFormat="0" applyFill="0" applyBorder="0" applyAlignment="0" applyProtection="0"/>
    <xf numFmtId="0" fontId="42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51" borderId="16" applyNumberFormat="0" applyAlignment="0" applyProtection="0"/>
    <xf numFmtId="0" fontId="47" fillId="52" borderId="17" applyNumberFormat="0" applyAlignment="0" applyProtection="0"/>
    <xf numFmtId="0" fontId="48" fillId="0" borderId="18" applyNumberFormat="0" applyFill="0" applyAlignment="0" applyProtection="0"/>
    <xf numFmtId="0" fontId="25" fillId="0" borderId="14">
      <alignment horizontal="left" vertical="center"/>
    </xf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49" fillId="0" borderId="0" applyNumberFormat="0" applyFill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55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/>
    <xf numFmtId="0" fontId="44" fillId="56" borderId="0" applyNumberFormat="0" applyBorder="0" applyAlignment="0" applyProtection="0"/>
    <xf numFmtId="0" fontId="50" fillId="42" borderId="16" applyNumberFormat="0" applyAlignment="0" applyProtection="0"/>
    <xf numFmtId="0" fontId="51" fillId="0" borderId="0">
      <alignment vertical="top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5" fillId="0" borderId="0"/>
    <xf numFmtId="0" fontId="52" fillId="38" borderId="0" applyNumberFormat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4" fillId="8" borderId="12" applyNumberFormat="0" applyFont="0" applyAlignment="0" applyProtection="0"/>
    <xf numFmtId="187" fontId="5" fillId="0" borderId="0" applyFont="0" applyFill="0" applyBorder="0" applyAlignment="0" applyProtection="0"/>
    <xf numFmtId="0" fontId="54" fillId="57" borderId="0" applyNumberFormat="0" applyBorder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2" fillId="58" borderId="19" applyNumberFormat="0" applyFont="0" applyAlignment="0" applyProtection="0"/>
    <xf numFmtId="0" fontId="42" fillId="58" borderId="19" applyNumberFormat="0" applyFont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26" fillId="0" borderId="20" applyNumberFormat="0" applyAlignment="0"/>
    <xf numFmtId="0" fontId="55" fillId="51" borderId="21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59" fillId="0" borderId="23" applyNumberFormat="0" applyFill="0" applyAlignment="0" applyProtection="0"/>
    <xf numFmtId="0" fontId="53" fillId="0" borderId="0"/>
    <xf numFmtId="0" fontId="49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31" fillId="0" borderId="25">
      <protection locked="0"/>
    </xf>
    <xf numFmtId="0" fontId="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8" fontId="4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5" fillId="0" borderId="0" applyFill="0" applyBorder="0"/>
    <xf numFmtId="0" fontId="53" fillId="0" borderId="0"/>
    <xf numFmtId="0" fontId="64" fillId="0" borderId="0" applyNumberFormat="0" applyFill="0" applyBorder="0" applyAlignment="0" applyProtection="0"/>
    <xf numFmtId="0" fontId="77" fillId="0" borderId="0"/>
    <xf numFmtId="0" fontId="2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1" fillId="0" borderId="0"/>
  </cellStyleXfs>
  <cellXfs count="615">
    <xf numFmtId="0" fontId="0" fillId="0" borderId="0" xfId="0"/>
    <xf numFmtId="0" fontId="7" fillId="0" borderId="0" xfId="0" applyFont="1" applyFill="1" applyBorder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 applyAlignment="1">
      <alignment horizontal="center"/>
    </xf>
    <xf numFmtId="10" fontId="7" fillId="0" borderId="0" xfId="0" applyNumberFormat="1" applyFont="1" applyFill="1"/>
    <xf numFmtId="168" fontId="7" fillId="0" borderId="0" xfId="0" applyNumberFormat="1" applyFont="1" applyFill="1"/>
    <xf numFmtId="0" fontId="7" fillId="0" borderId="0" xfId="0" applyFont="1" applyFill="1" applyAlignment="1">
      <alignment horizontal="center"/>
    </xf>
    <xf numFmtId="3" fontId="7" fillId="0" borderId="0" xfId="0" applyNumberFormat="1" applyFont="1" applyFill="1"/>
    <xf numFmtId="0" fontId="7" fillId="0" borderId="0" xfId="0" applyFont="1" applyFill="1" applyBorder="1" applyAlignment="1">
      <alignment vertical="center"/>
    </xf>
    <xf numFmtId="167" fontId="7" fillId="0" borderId="0" xfId="0" applyNumberFormat="1" applyFont="1" applyFill="1"/>
    <xf numFmtId="37" fontId="7" fillId="0" borderId="0" xfId="0" applyNumberFormat="1" applyFont="1" applyFill="1"/>
    <xf numFmtId="4" fontId="7" fillId="0" borderId="0" xfId="0" applyNumberFormat="1" applyFont="1" applyFill="1" applyBorder="1"/>
    <xf numFmtId="0" fontId="7" fillId="0" borderId="0" xfId="0" applyFont="1" applyFill="1" applyAlignment="1"/>
    <xf numFmtId="165" fontId="7" fillId="0" borderId="0" xfId="0" applyNumberFormat="1" applyFont="1" applyFill="1"/>
    <xf numFmtId="0" fontId="0" fillId="0" borderId="0" xfId="0" applyFill="1"/>
    <xf numFmtId="170" fontId="7" fillId="0" borderId="0" xfId="0" applyNumberFormat="1" applyFont="1" applyFill="1"/>
    <xf numFmtId="169" fontId="7" fillId="0" borderId="0" xfId="0" applyNumberFormat="1" applyFont="1" applyFill="1"/>
    <xf numFmtId="190" fontId="7" fillId="0" borderId="0" xfId="0" applyNumberFormat="1" applyFont="1" applyFill="1"/>
    <xf numFmtId="166" fontId="7" fillId="0" borderId="0" xfId="0" applyNumberFormat="1" applyFont="1" applyFill="1"/>
    <xf numFmtId="0" fontId="7" fillId="0" borderId="0" xfId="0" applyFont="1" applyFill="1" applyBorder="1" applyAlignment="1">
      <alignment horizontal="center" vertical="center"/>
    </xf>
    <xf numFmtId="0" fontId="0" fillId="61" borderId="0" xfId="0" applyFill="1"/>
    <xf numFmtId="0" fontId="0" fillId="60" borderId="0" xfId="0" applyFill="1"/>
    <xf numFmtId="0" fontId="0" fillId="62" borderId="29" xfId="0" applyFill="1" applyBorder="1"/>
    <xf numFmtId="0" fontId="0" fillId="62" borderId="30" xfId="0" applyFill="1" applyBorder="1"/>
    <xf numFmtId="0" fontId="0" fillId="62" borderId="31" xfId="0" applyFill="1" applyBorder="1"/>
    <xf numFmtId="0" fontId="0" fillId="62" borderId="32" xfId="0" applyFill="1" applyBorder="1"/>
    <xf numFmtId="0" fontId="0" fillId="62" borderId="0" xfId="0" applyFill="1" applyBorder="1"/>
    <xf numFmtId="0" fontId="0" fillId="62" borderId="33" xfId="0" applyFill="1" applyBorder="1"/>
    <xf numFmtId="0" fontId="0" fillId="62" borderId="34" xfId="0" applyFill="1" applyBorder="1"/>
    <xf numFmtId="0" fontId="0" fillId="62" borderId="35" xfId="0" applyFill="1" applyBorder="1"/>
    <xf numFmtId="0" fontId="0" fillId="62" borderId="36" xfId="0" applyFill="1" applyBorder="1"/>
    <xf numFmtId="0" fontId="65" fillId="62" borderId="32" xfId="0" applyFont="1" applyFill="1" applyBorder="1"/>
    <xf numFmtId="0" fontId="66" fillId="62" borderId="0" xfId="0" applyFont="1" applyFill="1" applyBorder="1"/>
    <xf numFmtId="0" fontId="66" fillId="59" borderId="0" xfId="0" applyFont="1" applyFill="1"/>
    <xf numFmtId="0" fontId="68" fillId="59" borderId="37" xfId="0" applyFont="1" applyFill="1" applyBorder="1" applyAlignment="1">
      <alignment horizontal="center"/>
    </xf>
    <xf numFmtId="0" fontId="68" fillId="59" borderId="38" xfId="0" applyFont="1" applyFill="1" applyBorder="1" applyAlignment="1">
      <alignment horizontal="center"/>
    </xf>
    <xf numFmtId="0" fontId="68" fillId="59" borderId="0" xfId="0" applyFont="1" applyFill="1" applyAlignment="1">
      <alignment horizontal="center"/>
    </xf>
    <xf numFmtId="0" fontId="68" fillId="59" borderId="40" xfId="0" applyFont="1" applyFill="1" applyBorder="1" applyAlignment="1">
      <alignment horizontal="left"/>
    </xf>
    <xf numFmtId="0" fontId="68" fillId="59" borderId="41" xfId="0" applyFont="1" applyFill="1" applyBorder="1"/>
    <xf numFmtId="0" fontId="68" fillId="59" borderId="0" xfId="0" applyFont="1" applyFill="1" applyBorder="1" applyAlignment="1">
      <alignment vertical="center" wrapText="1"/>
    </xf>
    <xf numFmtId="0" fontId="66" fillId="59" borderId="0" xfId="0" applyFont="1" applyFill="1" applyBorder="1"/>
    <xf numFmtId="3" fontId="66" fillId="59" borderId="0" xfId="0" applyNumberFormat="1" applyFont="1" applyFill="1"/>
    <xf numFmtId="0" fontId="66" fillId="59" borderId="40" xfId="0" applyFont="1" applyFill="1" applyBorder="1"/>
    <xf numFmtId="3" fontId="66" fillId="59" borderId="42" xfId="0" applyNumberFormat="1" applyFont="1" applyFill="1" applyBorder="1" applyAlignment="1">
      <alignment horizontal="right"/>
    </xf>
    <xf numFmtId="3" fontId="66" fillId="59" borderId="42" xfId="0" applyNumberFormat="1" applyFont="1" applyFill="1" applyBorder="1" applyAlignment="1">
      <alignment horizontal="center"/>
    </xf>
    <xf numFmtId="3" fontId="66" fillId="59" borderId="43" xfId="0" applyNumberFormat="1" applyFont="1" applyFill="1" applyBorder="1" applyAlignment="1">
      <alignment horizontal="center"/>
    </xf>
    <xf numFmtId="0" fontId="66" fillId="59" borderId="41" xfId="0" applyFont="1" applyFill="1" applyBorder="1"/>
    <xf numFmtId="3" fontId="66" fillId="59" borderId="0" xfId="0" applyNumberFormat="1" applyFont="1" applyFill="1" applyBorder="1" applyAlignment="1">
      <alignment horizontal="right"/>
    </xf>
    <xf numFmtId="0" fontId="66" fillId="59" borderId="0" xfId="0" applyFont="1" applyFill="1" applyBorder="1" applyAlignment="1">
      <alignment horizontal="right"/>
    </xf>
    <xf numFmtId="0" fontId="66" fillId="59" borderId="0" xfId="0" applyFont="1" applyFill="1" applyBorder="1" applyAlignment="1">
      <alignment horizontal="center"/>
    </xf>
    <xf numFmtId="0" fontId="66" fillId="59" borderId="44" xfId="0" applyFont="1" applyFill="1" applyBorder="1" applyAlignment="1">
      <alignment horizontal="center"/>
    </xf>
    <xf numFmtId="3" fontId="66" fillId="59" borderId="0" xfId="0" applyNumberFormat="1" applyFont="1" applyFill="1" applyBorder="1" applyAlignment="1">
      <alignment horizontal="center"/>
    </xf>
    <xf numFmtId="3" fontId="66" fillId="59" borderId="44" xfId="0" applyNumberFormat="1" applyFont="1" applyFill="1" applyBorder="1" applyAlignment="1">
      <alignment horizontal="center"/>
    </xf>
    <xf numFmtId="0" fontId="66" fillId="59" borderId="44" xfId="0" applyFont="1" applyFill="1" applyBorder="1"/>
    <xf numFmtId="3" fontId="66" fillId="59" borderId="0" xfId="0" applyNumberFormat="1" applyFont="1" applyFill="1" applyBorder="1" applyAlignment="1"/>
    <xf numFmtId="165" fontId="66" fillId="59" borderId="0" xfId="196" applyNumberFormat="1" applyFont="1" applyFill="1" applyBorder="1" applyAlignment="1"/>
    <xf numFmtId="165" fontId="66" fillId="59" borderId="44" xfId="196" applyNumberFormat="1" applyFont="1" applyFill="1" applyBorder="1" applyAlignment="1"/>
    <xf numFmtId="0" fontId="66" fillId="59" borderId="45" xfId="0" applyFont="1" applyFill="1" applyBorder="1" applyAlignment="1">
      <alignment horizontal="left"/>
    </xf>
    <xf numFmtId="3" fontId="66" fillId="59" borderId="46" xfId="0" applyNumberFormat="1" applyFont="1" applyFill="1" applyBorder="1" applyAlignment="1">
      <alignment horizontal="right"/>
    </xf>
    <xf numFmtId="3" fontId="66" fillId="59" borderId="46" xfId="0" applyNumberFormat="1" applyFont="1" applyFill="1" applyBorder="1" applyAlignment="1"/>
    <xf numFmtId="165" fontId="66" fillId="59" borderId="47" xfId="0" applyNumberFormat="1" applyFont="1" applyFill="1" applyBorder="1" applyAlignment="1"/>
    <xf numFmtId="0" fontId="66" fillId="59" borderId="41" xfId="0" applyFont="1" applyFill="1" applyBorder="1" applyAlignment="1">
      <alignment horizontal="left"/>
    </xf>
    <xf numFmtId="0" fontId="68" fillId="59" borderId="0" xfId="0" applyFont="1" applyFill="1" applyAlignment="1">
      <alignment horizontal="right"/>
    </xf>
    <xf numFmtId="0" fontId="68" fillId="59" borderId="0" xfId="0" applyFont="1" applyFill="1" applyBorder="1" applyAlignment="1">
      <alignment horizontal="right"/>
    </xf>
    <xf numFmtId="0" fontId="68" fillId="59" borderId="37" xfId="7" applyFont="1" applyFill="1" applyBorder="1" applyAlignment="1">
      <alignment horizontal="left" indent="1"/>
    </xf>
    <xf numFmtId="170" fontId="66" fillId="59" borderId="38" xfId="3" applyNumberFormat="1" applyFont="1" applyFill="1" applyBorder="1" applyAlignment="1">
      <alignment horizontal="right" vertical="center"/>
    </xf>
    <xf numFmtId="168" fontId="66" fillId="59" borderId="38" xfId="0" applyNumberFormat="1" applyFont="1" applyFill="1" applyBorder="1" applyAlignment="1">
      <alignment horizontal="right"/>
    </xf>
    <xf numFmtId="167" fontId="66" fillId="59" borderId="38" xfId="0" applyNumberFormat="1" applyFont="1" applyFill="1" applyBorder="1" applyAlignment="1">
      <alignment horizontal="right"/>
    </xf>
    <xf numFmtId="167" fontId="66" fillId="59" borderId="39" xfId="0" applyNumberFormat="1" applyFont="1" applyFill="1" applyBorder="1" applyAlignment="1">
      <alignment horizontal="right"/>
    </xf>
    <xf numFmtId="0" fontId="68" fillId="59" borderId="0" xfId="0" applyFont="1" applyFill="1" applyBorder="1" applyAlignment="1">
      <alignment horizontal="center"/>
    </xf>
    <xf numFmtId="3" fontId="68" fillId="59" borderId="0" xfId="0" applyNumberFormat="1" applyFont="1" applyFill="1" applyAlignment="1">
      <alignment horizontal="center"/>
    </xf>
    <xf numFmtId="3" fontId="68" fillId="59" borderId="0" xfId="0" applyNumberFormat="1" applyFont="1" applyFill="1" applyBorder="1" applyAlignment="1">
      <alignment horizontal="center"/>
    </xf>
    <xf numFmtId="0" fontId="66" fillId="59" borderId="0" xfId="0" applyFont="1" applyFill="1" applyAlignment="1">
      <alignment horizontal="center"/>
    </xf>
    <xf numFmtId="3" fontId="66" fillId="59" borderId="0" xfId="0" applyNumberFormat="1" applyFont="1" applyFill="1" applyBorder="1"/>
    <xf numFmtId="170" fontId="68" fillId="59" borderId="0" xfId="3" applyNumberFormat="1" applyFont="1" applyFill="1" applyBorder="1" applyAlignment="1">
      <alignment horizontal="center" vertical="center"/>
    </xf>
    <xf numFmtId="0" fontId="66" fillId="59" borderId="0" xfId="0" applyFont="1" applyFill="1" applyBorder="1" applyAlignment="1">
      <alignment horizontal="left"/>
    </xf>
    <xf numFmtId="2" fontId="66" fillId="59" borderId="0" xfId="0" applyNumberFormat="1" applyFont="1" applyFill="1" applyAlignment="1">
      <alignment horizontal="center"/>
    </xf>
    <xf numFmtId="0" fontId="69" fillId="59" borderId="0" xfId="0" applyFont="1" applyFill="1"/>
    <xf numFmtId="172" fontId="66" fillId="59" borderId="0" xfId="11" applyNumberFormat="1" applyFont="1" applyFill="1" applyBorder="1"/>
    <xf numFmtId="0" fontId="68" fillId="59" borderId="0" xfId="0" applyFont="1" applyFill="1"/>
    <xf numFmtId="3" fontId="66" fillId="59" borderId="43" xfId="0" applyNumberFormat="1" applyFont="1" applyFill="1" applyBorder="1" applyAlignment="1">
      <alignment horizontal="right"/>
    </xf>
    <xf numFmtId="3" fontId="66" fillId="59" borderId="44" xfId="0" applyNumberFormat="1" applyFont="1" applyFill="1" applyBorder="1" applyAlignment="1">
      <alignment horizontal="right"/>
    </xf>
    <xf numFmtId="3" fontId="66" fillId="59" borderId="47" xfId="0" applyNumberFormat="1" applyFont="1" applyFill="1" applyBorder="1" applyAlignment="1">
      <alignment horizontal="right"/>
    </xf>
    <xf numFmtId="0" fontId="68" fillId="59" borderId="45" xfId="0" applyFont="1" applyFill="1" applyBorder="1" applyAlignment="1">
      <alignment horizontal="left"/>
    </xf>
    <xf numFmtId="0" fontId="66" fillId="59" borderId="45" xfId="0" applyFont="1" applyFill="1" applyBorder="1"/>
    <xf numFmtId="0" fontId="68" fillId="59" borderId="37" xfId="0" applyFont="1" applyFill="1" applyBorder="1" applyAlignment="1">
      <alignment horizontal="left"/>
    </xf>
    <xf numFmtId="3" fontId="68" fillId="59" borderId="38" xfId="0" applyNumberFormat="1" applyFont="1" applyFill="1" applyBorder="1" applyAlignment="1">
      <alignment horizontal="right"/>
    </xf>
    <xf numFmtId="3" fontId="68" fillId="59" borderId="39" xfId="0" applyNumberFormat="1" applyFont="1" applyFill="1" applyBorder="1" applyAlignment="1">
      <alignment horizontal="right"/>
    </xf>
    <xf numFmtId="0" fontId="68" fillId="59" borderId="41" xfId="0" applyFont="1" applyFill="1" applyBorder="1" applyAlignment="1">
      <alignment horizontal="left"/>
    </xf>
    <xf numFmtId="9" fontId="66" fillId="59" borderId="46" xfId="11" applyFont="1" applyFill="1" applyBorder="1" applyAlignment="1">
      <alignment horizontal="right"/>
    </xf>
    <xf numFmtId="9" fontId="66" fillId="59" borderId="47" xfId="11" applyFont="1" applyFill="1" applyBorder="1" applyAlignment="1">
      <alignment horizontal="right"/>
    </xf>
    <xf numFmtId="0" fontId="66" fillId="59" borderId="38" xfId="0" applyFont="1" applyFill="1" applyBorder="1" applyAlignment="1">
      <alignment horizontal="center"/>
    </xf>
    <xf numFmtId="165" fontId="66" fillId="59" borderId="38" xfId="3" applyNumberFormat="1" applyFont="1" applyFill="1" applyBorder="1" applyAlignment="1">
      <alignment horizontal="center" vertical="center"/>
    </xf>
    <xf numFmtId="165" fontId="66" fillId="59" borderId="39" xfId="3" applyNumberFormat="1" applyFont="1" applyFill="1" applyBorder="1" applyAlignment="1">
      <alignment horizontal="center" vertical="center"/>
    </xf>
    <xf numFmtId="0" fontId="68" fillId="59" borderId="45" xfId="0" applyFont="1" applyFill="1" applyBorder="1"/>
    <xf numFmtId="0" fontId="68" fillId="59" borderId="39" xfId="0" applyFont="1" applyFill="1" applyBorder="1"/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right"/>
    </xf>
    <xf numFmtId="0" fontId="66" fillId="0" borderId="0" xfId="0" applyFont="1" applyFill="1" applyBorder="1"/>
    <xf numFmtId="0" fontId="66" fillId="0" borderId="0" xfId="0" applyFont="1" applyFill="1"/>
    <xf numFmtId="0" fontId="68" fillId="0" borderId="0" xfId="0" applyFont="1" applyFill="1" applyAlignment="1">
      <alignment horizontal="center"/>
    </xf>
    <xf numFmtId="3" fontId="68" fillId="0" borderId="0" xfId="0" applyNumberFormat="1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 applyBorder="1" applyAlignment="1">
      <alignment horizontal="center"/>
    </xf>
    <xf numFmtId="3" fontId="66" fillId="0" borderId="0" xfId="0" applyNumberFormat="1" applyFont="1" applyFill="1" applyBorder="1" applyAlignment="1">
      <alignment horizontal="right"/>
    </xf>
    <xf numFmtId="3" fontId="66" fillId="0" borderId="0" xfId="0" applyNumberFormat="1" applyFont="1" applyFill="1"/>
    <xf numFmtId="3" fontId="66" fillId="0" borderId="0" xfId="0" applyNumberFormat="1" applyFont="1" applyFill="1" applyBorder="1"/>
    <xf numFmtId="0" fontId="68" fillId="0" borderId="0" xfId="7" applyFont="1" applyFill="1" applyBorder="1" applyAlignment="1">
      <alignment horizontal="left" indent="1"/>
    </xf>
    <xf numFmtId="170" fontId="66" fillId="0" borderId="0" xfId="3" applyNumberFormat="1" applyFont="1" applyFill="1" applyBorder="1" applyAlignment="1">
      <alignment horizontal="center"/>
    </xf>
    <xf numFmtId="170" fontId="66" fillId="0" borderId="0" xfId="3" applyNumberFormat="1" applyFont="1" applyFill="1" applyBorder="1"/>
    <xf numFmtId="0" fontId="68" fillId="0" borderId="0" xfId="0" applyFont="1" applyFill="1" applyBorder="1" applyAlignment="1">
      <alignment horizontal="center"/>
    </xf>
    <xf numFmtId="10" fontId="66" fillId="0" borderId="0" xfId="11" applyNumberFormat="1" applyFont="1" applyFill="1"/>
    <xf numFmtId="10" fontId="66" fillId="0" borderId="0" xfId="11" applyNumberFormat="1" applyFont="1" applyFill="1" applyBorder="1"/>
    <xf numFmtId="2" fontId="66" fillId="0" borderId="0" xfId="0" applyNumberFormat="1" applyFont="1" applyFill="1" applyBorder="1" applyAlignment="1">
      <alignment horizontal="right"/>
    </xf>
    <xf numFmtId="2" fontId="71" fillId="0" borderId="0" xfId="0" applyNumberFormat="1" applyFont="1" applyFill="1" applyBorder="1" applyAlignment="1">
      <alignment vertical="center"/>
    </xf>
    <xf numFmtId="0" fontId="66" fillId="0" borderId="0" xfId="0" applyFont="1" applyFill="1" applyBorder="1" applyAlignment="1">
      <alignment horizontal="left"/>
    </xf>
    <xf numFmtId="0" fontId="68" fillId="0" borderId="0" xfId="0" applyFont="1" applyFill="1"/>
    <xf numFmtId="0" fontId="70" fillId="0" borderId="38" xfId="0" applyFont="1" applyFill="1" applyBorder="1" applyAlignment="1">
      <alignment horizontal="center"/>
    </xf>
    <xf numFmtId="0" fontId="68" fillId="0" borderId="38" xfId="0" applyFont="1" applyFill="1" applyBorder="1" applyAlignment="1">
      <alignment horizontal="center"/>
    </xf>
    <xf numFmtId="0" fontId="68" fillId="0" borderId="39" xfId="0" applyFont="1" applyFill="1" applyBorder="1" applyAlignment="1">
      <alignment horizontal="center"/>
    </xf>
    <xf numFmtId="0" fontId="70" fillId="0" borderId="37" xfId="0" applyFont="1" applyFill="1" applyBorder="1" applyAlignment="1">
      <alignment horizontal="center"/>
    </xf>
    <xf numFmtId="0" fontId="70" fillId="0" borderId="40" xfId="0" applyFont="1" applyFill="1" applyBorder="1" applyAlignment="1">
      <alignment horizontal="left"/>
    </xf>
    <xf numFmtId="0" fontId="70" fillId="0" borderId="41" xfId="0" applyFont="1" applyFill="1" applyBorder="1" applyAlignment="1">
      <alignment horizontal="left"/>
    </xf>
    <xf numFmtId="0" fontId="66" fillId="0" borderId="41" xfId="0" applyFont="1" applyFill="1" applyBorder="1" applyAlignment="1">
      <alignment horizontal="left"/>
    </xf>
    <xf numFmtId="0" fontId="66" fillId="0" borderId="41" xfId="0" applyFont="1" applyFill="1" applyBorder="1" applyAlignment="1">
      <alignment horizontal="left" indent="1"/>
    </xf>
    <xf numFmtId="0" fontId="68" fillId="0" borderId="45" xfId="0" applyFont="1" applyFill="1" applyBorder="1" applyAlignment="1">
      <alignment horizontal="left"/>
    </xf>
    <xf numFmtId="3" fontId="68" fillId="0" borderId="2" xfId="0" applyNumberFormat="1" applyFont="1" applyFill="1" applyBorder="1" applyAlignment="1">
      <alignment horizontal="center"/>
    </xf>
    <xf numFmtId="3" fontId="68" fillId="0" borderId="2" xfId="0" applyNumberFormat="1" applyFont="1" applyFill="1" applyBorder="1" applyAlignment="1">
      <alignment horizontal="right"/>
    </xf>
    <xf numFmtId="0" fontId="66" fillId="0" borderId="40" xfId="0" applyFont="1" applyFill="1" applyBorder="1"/>
    <xf numFmtId="3" fontId="68" fillId="0" borderId="42" xfId="0" applyNumberFormat="1" applyFont="1" applyFill="1" applyBorder="1" applyAlignment="1">
      <alignment horizontal="center"/>
    </xf>
    <xf numFmtId="3" fontId="68" fillId="0" borderId="42" xfId="0" applyNumberFormat="1" applyFont="1" applyFill="1" applyBorder="1" applyAlignment="1">
      <alignment horizontal="right"/>
    </xf>
    <xf numFmtId="38" fontId="68" fillId="0" borderId="43" xfId="268" applyNumberFormat="1" applyFont="1" applyFill="1" applyBorder="1" applyAlignment="1">
      <alignment horizontal="center" vertical="center"/>
    </xf>
    <xf numFmtId="3" fontId="68" fillId="0" borderId="44" xfId="0" applyNumberFormat="1" applyFont="1" applyFill="1" applyBorder="1" applyAlignment="1">
      <alignment horizontal="center"/>
    </xf>
    <xf numFmtId="3" fontId="66" fillId="0" borderId="44" xfId="0" applyNumberFormat="1" applyFont="1" applyFill="1" applyBorder="1" applyAlignment="1">
      <alignment horizontal="center"/>
    </xf>
    <xf numFmtId="0" fontId="66" fillId="0" borderId="45" xfId="0" applyFont="1" applyFill="1" applyBorder="1" applyAlignment="1">
      <alignment horizontal="left" indent="1"/>
    </xf>
    <xf numFmtId="3" fontId="66" fillId="0" borderId="46" xfId="0" applyNumberFormat="1" applyFont="1" applyFill="1" applyBorder="1" applyAlignment="1">
      <alignment horizontal="center"/>
    </xf>
    <xf numFmtId="3" fontId="66" fillId="0" borderId="46" xfId="0" applyNumberFormat="1" applyFont="1" applyFill="1" applyBorder="1" applyAlignment="1">
      <alignment horizontal="right"/>
    </xf>
    <xf numFmtId="3" fontId="66" fillId="0" borderId="47" xfId="0" applyNumberFormat="1" applyFont="1" applyFill="1" applyBorder="1" applyAlignment="1">
      <alignment horizontal="center"/>
    </xf>
    <xf numFmtId="0" fontId="68" fillId="0" borderId="37" xfId="0" applyFont="1" applyFill="1" applyBorder="1" applyAlignment="1">
      <alignment horizontal="left"/>
    </xf>
    <xf numFmtId="3" fontId="68" fillId="0" borderId="38" xfId="0" applyNumberFormat="1" applyFont="1" applyFill="1" applyBorder="1" applyAlignment="1">
      <alignment horizontal="center"/>
    </xf>
    <xf numFmtId="3" fontId="68" fillId="0" borderId="38" xfId="0" applyNumberFormat="1" applyFont="1" applyFill="1" applyBorder="1" applyAlignment="1">
      <alignment horizontal="right"/>
    </xf>
    <xf numFmtId="3" fontId="68" fillId="0" borderId="39" xfId="0" applyNumberFormat="1" applyFont="1" applyFill="1" applyBorder="1" applyAlignment="1">
      <alignment horizontal="center"/>
    </xf>
    <xf numFmtId="0" fontId="68" fillId="0" borderId="37" xfId="7" applyFont="1" applyFill="1" applyBorder="1" applyAlignment="1">
      <alignment horizontal="left" indent="1"/>
    </xf>
    <xf numFmtId="170" fontId="66" fillId="0" borderId="38" xfId="3" applyNumberFormat="1" applyFont="1" applyFill="1" applyBorder="1" applyAlignment="1">
      <alignment horizontal="left" vertical="center"/>
    </xf>
    <xf numFmtId="170" fontId="66" fillId="0" borderId="38" xfId="3" applyNumberFormat="1" applyFont="1" applyFill="1" applyBorder="1" applyAlignment="1"/>
    <xf numFmtId="170" fontId="66" fillId="0" borderId="38" xfId="3" applyNumberFormat="1" applyFont="1" applyFill="1" applyBorder="1" applyAlignment="1">
      <alignment horizontal="center"/>
    </xf>
    <xf numFmtId="167" fontId="66" fillId="0" borderId="38" xfId="0" applyNumberFormat="1" applyFont="1" applyFill="1" applyBorder="1" applyAlignment="1">
      <alignment horizontal="center"/>
    </xf>
    <xf numFmtId="167" fontId="66" fillId="0" borderId="38" xfId="0" applyNumberFormat="1" applyFont="1" applyFill="1" applyBorder="1"/>
    <xf numFmtId="167" fontId="66" fillId="0" borderId="39" xfId="0" applyNumberFormat="1" applyFont="1" applyFill="1" applyBorder="1"/>
    <xf numFmtId="0" fontId="70" fillId="0" borderId="0" xfId="0" applyFont="1" applyFill="1" applyBorder="1" applyAlignment="1">
      <alignment horizontal="left"/>
    </xf>
    <xf numFmtId="0" fontId="66" fillId="0" borderId="41" xfId="0" applyFont="1" applyFill="1" applyBorder="1"/>
    <xf numFmtId="3" fontId="68" fillId="0" borderId="4" xfId="0" applyNumberFormat="1" applyFont="1" applyFill="1" applyBorder="1" applyAlignment="1">
      <alignment horizontal="right"/>
    </xf>
    <xf numFmtId="3" fontId="68" fillId="0" borderId="43" xfId="0" applyNumberFormat="1" applyFont="1" applyFill="1" applyBorder="1" applyAlignment="1">
      <alignment horizontal="right"/>
    </xf>
    <xf numFmtId="3" fontId="68" fillId="0" borderId="44" xfId="0" applyNumberFormat="1" applyFont="1" applyFill="1" applyBorder="1" applyAlignment="1">
      <alignment horizontal="right"/>
    </xf>
    <xf numFmtId="3" fontId="66" fillId="0" borderId="44" xfId="0" applyNumberFormat="1" applyFont="1" applyFill="1" applyBorder="1" applyAlignment="1">
      <alignment horizontal="right"/>
    </xf>
    <xf numFmtId="3" fontId="66" fillId="0" borderId="47" xfId="0" applyNumberFormat="1" applyFont="1" applyFill="1" applyBorder="1" applyAlignment="1">
      <alignment horizontal="right"/>
    </xf>
    <xf numFmtId="0" fontId="68" fillId="0" borderId="41" xfId="0" applyFont="1" applyFill="1" applyBorder="1"/>
    <xf numFmtId="2" fontId="66" fillId="0" borderId="44" xfId="0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horizontal="center"/>
    </xf>
    <xf numFmtId="0" fontId="66" fillId="0" borderId="0" xfId="8" applyFont="1" applyFill="1" applyBorder="1"/>
    <xf numFmtId="0" fontId="68" fillId="0" borderId="0" xfId="8" applyFont="1" applyFill="1" applyBorder="1"/>
    <xf numFmtId="0" fontId="68" fillId="0" borderId="0" xfId="8" applyFont="1" applyFill="1" applyBorder="1" applyAlignment="1">
      <alignment horizontal="right"/>
    </xf>
    <xf numFmtId="0" fontId="68" fillId="0" borderId="0" xfId="8" applyFont="1" applyFill="1"/>
    <xf numFmtId="0" fontId="66" fillId="0" borderId="0" xfId="8" applyFont="1" applyFill="1"/>
    <xf numFmtId="165" fontId="66" fillId="0" borderId="0" xfId="3" applyNumberFormat="1" applyFont="1" applyFill="1" applyBorder="1" applyAlignment="1">
      <alignment horizontal="center"/>
    </xf>
    <xf numFmtId="165" fontId="66" fillId="0" borderId="0" xfId="3" applyNumberFormat="1" applyFont="1" applyFill="1" applyBorder="1" applyAlignment="1"/>
    <xf numFmtId="165" fontId="68" fillId="0" borderId="0" xfId="3" applyNumberFormat="1" applyFont="1" applyFill="1" applyBorder="1" applyAlignment="1">
      <alignment horizontal="center"/>
    </xf>
    <xf numFmtId="0" fontId="68" fillId="0" borderId="0" xfId="0" applyFont="1" applyFill="1" applyBorder="1"/>
    <xf numFmtId="0" fontId="68" fillId="0" borderId="0" xfId="0" applyFont="1" applyFill="1" applyBorder="1" applyAlignment="1"/>
    <xf numFmtId="0" fontId="66" fillId="0" borderId="0" xfId="0" applyFont="1" applyFill="1" applyAlignment="1">
      <alignment horizontal="center"/>
    </xf>
    <xf numFmtId="0" fontId="68" fillId="0" borderId="37" xfId="0" applyFont="1" applyFill="1" applyBorder="1" applyAlignment="1">
      <alignment horizontal="center"/>
    </xf>
    <xf numFmtId="0" fontId="68" fillId="0" borderId="40" xfId="8" applyFont="1" applyFill="1" applyBorder="1"/>
    <xf numFmtId="0" fontId="66" fillId="0" borderId="41" xfId="6" applyFont="1" applyFill="1" applyBorder="1"/>
    <xf numFmtId="0" fontId="66" fillId="0" borderId="41" xfId="6" applyFont="1" applyFill="1" applyBorder="1" applyAlignment="1">
      <alignment horizontal="left" indent="1"/>
    </xf>
    <xf numFmtId="0" fontId="68" fillId="0" borderId="41" xfId="6" applyFont="1" applyFill="1" applyBorder="1"/>
    <xf numFmtId="0" fontId="66" fillId="0" borderId="40" xfId="6" applyFont="1" applyFill="1" applyBorder="1"/>
    <xf numFmtId="165" fontId="66" fillId="0" borderId="42" xfId="3" applyNumberFormat="1" applyFont="1" applyFill="1" applyBorder="1" applyAlignment="1">
      <alignment horizontal="center"/>
    </xf>
    <xf numFmtId="165" fontId="66" fillId="0" borderId="42" xfId="3" applyNumberFormat="1" applyFont="1" applyFill="1" applyBorder="1"/>
    <xf numFmtId="165" fontId="66" fillId="0" borderId="43" xfId="269" applyNumberFormat="1" applyFont="1" applyFill="1" applyBorder="1" applyAlignment="1">
      <alignment vertical="center"/>
    </xf>
    <xf numFmtId="165" fontId="66" fillId="0" borderId="44" xfId="269" applyNumberFormat="1" applyFont="1" applyFill="1" applyBorder="1" applyAlignment="1">
      <alignment vertical="center"/>
    </xf>
    <xf numFmtId="165" fontId="66" fillId="0" borderId="44" xfId="3" applyNumberFormat="1" applyFont="1" applyFill="1" applyBorder="1" applyAlignment="1"/>
    <xf numFmtId="0" fontId="68" fillId="0" borderId="44" xfId="0" applyFont="1" applyFill="1" applyBorder="1"/>
    <xf numFmtId="0" fontId="68" fillId="0" borderId="37" xfId="6" applyFont="1" applyFill="1" applyBorder="1"/>
    <xf numFmtId="165" fontId="68" fillId="0" borderId="38" xfId="8" applyNumberFormat="1" applyFont="1" applyFill="1" applyBorder="1"/>
    <xf numFmtId="165" fontId="68" fillId="0" borderId="39" xfId="8" applyNumberFormat="1" applyFont="1" applyFill="1" applyBorder="1"/>
    <xf numFmtId="165" fontId="66" fillId="0" borderId="0" xfId="3" applyNumberFormat="1" applyFont="1" applyFill="1"/>
    <xf numFmtId="165" fontId="66" fillId="0" borderId="0" xfId="3" applyNumberFormat="1" applyFont="1" applyFill="1" applyBorder="1"/>
    <xf numFmtId="3" fontId="66" fillId="0" borderId="0" xfId="11" applyNumberFormat="1" applyFont="1" applyFill="1" applyBorder="1" applyAlignment="1">
      <alignment horizontal="right"/>
    </xf>
    <xf numFmtId="0" fontId="66" fillId="0" borderId="0" xfId="6" applyFont="1" applyFill="1" applyBorder="1"/>
    <xf numFmtId="0" fontId="68" fillId="0" borderId="0" xfId="0" applyFont="1" applyFill="1" applyBorder="1" applyAlignment="1">
      <alignment vertical="center" wrapText="1"/>
    </xf>
    <xf numFmtId="165" fontId="68" fillId="0" borderId="0" xfId="3" applyNumberFormat="1" applyFont="1" applyFill="1"/>
    <xf numFmtId="165" fontId="66" fillId="0" borderId="0" xfId="3" applyNumberFormat="1" applyFont="1" applyFill="1" applyBorder="1" applyAlignment="1">
      <alignment horizontal="right"/>
    </xf>
    <xf numFmtId="165" fontId="66" fillId="0" borderId="0" xfId="6" applyNumberFormat="1" applyFont="1" applyFill="1" applyBorder="1" applyAlignment="1">
      <alignment horizontal="right"/>
    </xf>
    <xf numFmtId="165" fontId="66" fillId="0" borderId="0" xfId="0" applyNumberFormat="1" applyFont="1" applyFill="1" applyBorder="1" applyAlignment="1">
      <alignment horizontal="right"/>
    </xf>
    <xf numFmtId="170" fontId="68" fillId="0" borderId="0" xfId="3" applyNumberFormat="1" applyFont="1" applyFill="1" applyBorder="1" applyAlignment="1">
      <alignment horizontal="right" vertical="center"/>
    </xf>
    <xf numFmtId="167" fontId="66" fillId="0" borderId="0" xfId="0" applyNumberFormat="1" applyFont="1" applyFill="1"/>
    <xf numFmtId="165" fontId="66" fillId="0" borderId="0" xfId="0" applyNumberFormat="1" applyFont="1" applyFill="1"/>
    <xf numFmtId="165" fontId="66" fillId="0" borderId="0" xfId="0" applyNumberFormat="1" applyFont="1" applyFill="1" applyBorder="1"/>
    <xf numFmtId="0" fontId="66" fillId="0" borderId="0" xfId="0" applyNumberFormat="1" applyFont="1" applyFill="1" applyBorder="1"/>
    <xf numFmtId="9" fontId="66" fillId="0" borderId="0" xfId="0" applyNumberFormat="1" applyFont="1" applyFill="1" applyBorder="1"/>
    <xf numFmtId="165" fontId="66" fillId="0" borderId="0" xfId="11" applyNumberFormat="1" applyFont="1" applyFill="1" applyBorder="1"/>
    <xf numFmtId="3" fontId="66" fillId="0" borderId="0" xfId="11" applyNumberFormat="1" applyFont="1" applyFill="1" applyBorder="1" applyAlignment="1">
      <alignment horizontal="center" vertical="center"/>
    </xf>
    <xf numFmtId="169" fontId="66" fillId="0" borderId="0" xfId="11" applyNumberFormat="1" applyFont="1" applyFill="1" applyBorder="1" applyAlignment="1">
      <alignment horizontal="center" vertical="center"/>
    </xf>
    <xf numFmtId="165" fontId="68" fillId="0" borderId="0" xfId="0" applyNumberFormat="1" applyFont="1" applyFill="1" applyBorder="1" applyAlignment="1">
      <alignment horizontal="right"/>
    </xf>
    <xf numFmtId="165" fontId="68" fillId="0" borderId="0" xfId="6" applyNumberFormat="1" applyFont="1" applyFill="1" applyBorder="1"/>
    <xf numFmtId="3" fontId="66" fillId="0" borderId="0" xfId="0" applyNumberFormat="1" applyFont="1" applyFill="1" applyAlignment="1">
      <alignment horizontal="center" vertical="center"/>
    </xf>
    <xf numFmtId="169" fontId="66" fillId="0" borderId="0" xfId="0" applyNumberFormat="1" applyFont="1" applyFill="1" applyAlignment="1">
      <alignment horizontal="center" vertical="center"/>
    </xf>
    <xf numFmtId="0" fontId="68" fillId="0" borderId="37" xfId="0" applyFont="1" applyFill="1" applyBorder="1"/>
    <xf numFmtId="0" fontId="68" fillId="0" borderId="40" xfId="0" applyFont="1" applyFill="1" applyBorder="1"/>
    <xf numFmtId="0" fontId="68" fillId="0" borderId="41" xfId="8" applyFont="1" applyFill="1" applyBorder="1"/>
    <xf numFmtId="0" fontId="66" fillId="0" borderId="45" xfId="6" applyFont="1" applyFill="1" applyBorder="1"/>
    <xf numFmtId="3" fontId="66" fillId="0" borderId="42" xfId="11" applyNumberFormat="1" applyFont="1" applyFill="1" applyBorder="1" applyAlignment="1">
      <alignment horizontal="right"/>
    </xf>
    <xf numFmtId="3" fontId="66" fillId="0" borderId="46" xfId="11" applyNumberFormat="1" applyFont="1" applyFill="1" applyBorder="1" applyAlignment="1">
      <alignment horizontal="right"/>
    </xf>
    <xf numFmtId="3" fontId="66" fillId="0" borderId="40" xfId="0" applyNumberFormat="1" applyFont="1" applyFill="1" applyBorder="1"/>
    <xf numFmtId="3" fontId="66" fillId="0" borderId="41" xfId="0" applyNumberFormat="1" applyFont="1" applyFill="1" applyBorder="1"/>
    <xf numFmtId="3" fontId="66" fillId="0" borderId="45" xfId="0" applyNumberFormat="1" applyFont="1" applyFill="1" applyBorder="1"/>
    <xf numFmtId="0" fontId="68" fillId="0" borderId="40" xfId="8" applyFont="1" applyFill="1" applyBorder="1" applyAlignment="1">
      <alignment horizontal="left" vertical="center"/>
    </xf>
    <xf numFmtId="0" fontId="68" fillId="0" borderId="41" xfId="9" applyFont="1" applyFill="1" applyBorder="1"/>
    <xf numFmtId="0" fontId="66" fillId="0" borderId="42" xfId="0" applyFont="1" applyFill="1" applyBorder="1"/>
    <xf numFmtId="165" fontId="66" fillId="0" borderId="41" xfId="0" applyNumberFormat="1" applyFont="1" applyFill="1" applyBorder="1"/>
    <xf numFmtId="165" fontId="68" fillId="0" borderId="38" xfId="6" applyNumberFormat="1" applyFont="1" applyFill="1" applyBorder="1" applyAlignment="1">
      <alignment horizontal="right"/>
    </xf>
    <xf numFmtId="165" fontId="68" fillId="0" borderId="37" xfId="0" applyNumberFormat="1" applyFont="1" applyFill="1" applyBorder="1"/>
    <xf numFmtId="0" fontId="66" fillId="0" borderId="49" xfId="6" applyFont="1" applyFill="1" applyBorder="1"/>
    <xf numFmtId="0" fontId="66" fillId="0" borderId="49" xfId="6" applyFont="1" applyFill="1" applyBorder="1" applyAlignment="1">
      <alignment horizontal="left" indent="1"/>
    </xf>
    <xf numFmtId="0" fontId="66" fillId="0" borderId="50" xfId="6" applyFont="1" applyFill="1" applyBorder="1"/>
    <xf numFmtId="0" fontId="68" fillId="0" borderId="51" xfId="8" applyFont="1" applyFill="1" applyBorder="1" applyAlignment="1">
      <alignment horizontal="left" vertical="center"/>
    </xf>
    <xf numFmtId="0" fontId="68" fillId="0" borderId="39" xfId="0" applyFont="1" applyFill="1" applyBorder="1" applyAlignment="1">
      <alignment vertical="center" wrapText="1"/>
    </xf>
    <xf numFmtId="169" fontId="66" fillId="0" borderId="40" xfId="11" applyNumberFormat="1" applyFont="1" applyFill="1" applyBorder="1" applyAlignment="1">
      <alignment horizontal="center"/>
    </xf>
    <xf numFmtId="10" fontId="66" fillId="0" borderId="41" xfId="11" applyNumberFormat="1" applyFont="1" applyFill="1" applyBorder="1" applyAlignment="1">
      <alignment horizontal="center"/>
    </xf>
    <xf numFmtId="10" fontId="66" fillId="0" borderId="45" xfId="11" applyNumberFormat="1" applyFont="1" applyFill="1" applyBorder="1" applyAlignment="1">
      <alignment horizontal="center"/>
    </xf>
    <xf numFmtId="0" fontId="66" fillId="0" borderId="0" xfId="0" applyFont="1" applyFill="1" applyBorder="1" applyAlignment="1">
      <alignment vertical="center"/>
    </xf>
    <xf numFmtId="0" fontId="68" fillId="0" borderId="0" xfId="6" applyFont="1" applyFill="1" applyBorder="1"/>
    <xf numFmtId="167" fontId="66" fillId="0" borderId="0" xfId="0" applyNumberFormat="1" applyFont="1" applyFill="1" applyBorder="1"/>
    <xf numFmtId="167" fontId="66" fillId="0" borderId="0" xfId="0" applyNumberFormat="1" applyFont="1" applyFill="1" applyBorder="1" applyAlignment="1">
      <alignment horizontal="center"/>
    </xf>
    <xf numFmtId="167" fontId="72" fillId="0" borderId="0" xfId="0" applyNumberFormat="1" applyFont="1" applyFill="1" applyBorder="1"/>
    <xf numFmtId="168" fontId="66" fillId="0" borderId="0" xfId="11" applyNumberFormat="1" applyFont="1" applyFill="1" applyBorder="1" applyAlignment="1">
      <alignment horizontal="center"/>
    </xf>
    <xf numFmtId="37" fontId="66" fillId="0" borderId="1" xfId="0" applyNumberFormat="1" applyFont="1" applyFill="1" applyBorder="1"/>
    <xf numFmtId="37" fontId="66" fillId="0" borderId="0" xfId="0" applyNumberFormat="1" applyFont="1" applyFill="1" applyBorder="1"/>
    <xf numFmtId="3" fontId="66" fillId="0" borderId="0" xfId="0" applyNumberFormat="1" applyFont="1" applyFill="1" applyBorder="1" applyAlignment="1">
      <alignment vertical="center"/>
    </xf>
    <xf numFmtId="169" fontId="66" fillId="0" borderId="0" xfId="11" applyNumberFormat="1" applyFont="1" applyFill="1" applyBorder="1"/>
    <xf numFmtId="37" fontId="66" fillId="0" borderId="0" xfId="0" applyNumberFormat="1" applyFont="1" applyFill="1"/>
    <xf numFmtId="1" fontId="66" fillId="0" borderId="0" xfId="0" applyNumberFormat="1" applyFont="1" applyFill="1"/>
    <xf numFmtId="1" fontId="66" fillId="0" borderId="0" xfId="0" applyNumberFormat="1" applyFont="1" applyFill="1" applyBorder="1"/>
    <xf numFmtId="37" fontId="66" fillId="0" borderId="0" xfId="0" applyNumberFormat="1" applyFont="1" applyFill="1" applyBorder="1" applyAlignment="1">
      <alignment vertical="center"/>
    </xf>
    <xf numFmtId="10" fontId="66" fillId="0" borderId="0" xfId="0" applyNumberFormat="1" applyFont="1" applyFill="1" applyBorder="1"/>
    <xf numFmtId="10" fontId="73" fillId="0" borderId="0" xfId="0" applyNumberFormat="1" applyFont="1" applyFill="1" applyBorder="1"/>
    <xf numFmtId="173" fontId="66" fillId="0" borderId="0" xfId="0" applyNumberFormat="1" applyFont="1" applyFill="1" applyBorder="1"/>
    <xf numFmtId="170" fontId="68" fillId="0" borderId="0" xfId="3" applyNumberFormat="1" applyFont="1" applyFill="1" applyBorder="1" applyAlignment="1">
      <alignment horizontal="center" vertical="center"/>
    </xf>
    <xf numFmtId="3" fontId="68" fillId="0" borderId="2" xfId="0" applyNumberFormat="1" applyFont="1" applyFill="1" applyBorder="1"/>
    <xf numFmtId="3" fontId="68" fillId="0" borderId="4" xfId="0" applyNumberFormat="1" applyFont="1" applyFill="1" applyBorder="1"/>
    <xf numFmtId="0" fontId="68" fillId="0" borderId="40" xfId="0" applyFont="1" applyFill="1" applyBorder="1" applyAlignment="1">
      <alignment vertical="center"/>
    </xf>
    <xf numFmtId="0" fontId="68" fillId="0" borderId="40" xfId="8" applyFont="1" applyFill="1" applyBorder="1" applyAlignment="1">
      <alignment horizontal="center" vertical="center"/>
    </xf>
    <xf numFmtId="0" fontId="66" fillId="0" borderId="52" xfId="6" applyFont="1" applyFill="1" applyBorder="1"/>
    <xf numFmtId="3" fontId="66" fillId="0" borderId="42" xfId="0" applyNumberFormat="1" applyFont="1" applyFill="1" applyBorder="1"/>
    <xf numFmtId="3" fontId="66" fillId="0" borderId="43" xfId="0" applyNumberFormat="1" applyFont="1" applyFill="1" applyBorder="1"/>
    <xf numFmtId="0" fontId="66" fillId="0" borderId="53" xfId="6" applyFont="1" applyFill="1" applyBorder="1"/>
    <xf numFmtId="3" fontId="66" fillId="0" borderId="44" xfId="0" applyNumberFormat="1" applyFont="1" applyFill="1" applyBorder="1"/>
    <xf numFmtId="0" fontId="66" fillId="0" borderId="53" xfId="6" applyFont="1" applyFill="1" applyBorder="1" applyAlignment="1">
      <alignment horizontal="left" indent="1"/>
    </xf>
    <xf numFmtId="0" fontId="66" fillId="0" borderId="54" xfId="6" applyFont="1" applyFill="1" applyBorder="1"/>
    <xf numFmtId="3" fontId="66" fillId="0" borderId="46" xfId="0" applyNumberFormat="1" applyFont="1" applyFill="1" applyBorder="1"/>
    <xf numFmtId="3" fontId="66" fillId="0" borderId="47" xfId="0" applyNumberFormat="1" applyFont="1" applyFill="1" applyBorder="1"/>
    <xf numFmtId="0" fontId="68" fillId="0" borderId="45" xfId="6" applyFont="1" applyFill="1" applyBorder="1"/>
    <xf numFmtId="0" fontId="68" fillId="0" borderId="40" xfId="6" applyFont="1" applyFill="1" applyBorder="1"/>
    <xf numFmtId="170" fontId="66" fillId="0" borderId="42" xfId="3" applyNumberFormat="1" applyFont="1" applyFill="1" applyBorder="1"/>
    <xf numFmtId="170" fontId="66" fillId="0" borderId="43" xfId="3" applyNumberFormat="1" applyFont="1" applyFill="1" applyBorder="1"/>
    <xf numFmtId="170" fontId="66" fillId="0" borderId="46" xfId="3" applyNumberFormat="1" applyFont="1" applyFill="1" applyBorder="1"/>
    <xf numFmtId="170" fontId="66" fillId="0" borderId="47" xfId="3" applyNumberFormat="1" applyFont="1" applyFill="1" applyBorder="1"/>
    <xf numFmtId="167" fontId="66" fillId="0" borderId="42" xfId="0" applyNumberFormat="1" applyFont="1" applyFill="1" applyBorder="1"/>
    <xf numFmtId="167" fontId="66" fillId="0" borderId="42" xfId="0" applyNumberFormat="1" applyFont="1" applyFill="1" applyBorder="1" applyAlignment="1">
      <alignment horizontal="center"/>
    </xf>
    <xf numFmtId="167" fontId="72" fillId="0" borderId="42" xfId="0" applyNumberFormat="1" applyFont="1" applyFill="1" applyBorder="1"/>
    <xf numFmtId="167" fontId="72" fillId="0" borderId="43" xfId="0" applyNumberFormat="1" applyFont="1" applyFill="1" applyBorder="1"/>
    <xf numFmtId="167" fontId="72" fillId="0" borderId="44" xfId="0" applyNumberFormat="1" applyFont="1" applyFill="1" applyBorder="1"/>
    <xf numFmtId="0" fontId="66" fillId="0" borderId="44" xfId="0" applyFont="1" applyFill="1" applyBorder="1"/>
    <xf numFmtId="0" fontId="66" fillId="0" borderId="46" xfId="0" applyFont="1" applyFill="1" applyBorder="1"/>
    <xf numFmtId="167" fontId="66" fillId="0" borderId="46" xfId="0" applyNumberFormat="1" applyFont="1" applyFill="1" applyBorder="1"/>
    <xf numFmtId="167" fontId="66" fillId="0" borderId="46" xfId="0" applyNumberFormat="1" applyFont="1" applyFill="1" applyBorder="1" applyAlignment="1">
      <alignment horizontal="center"/>
    </xf>
    <xf numFmtId="167" fontId="72" fillId="0" borderId="46" xfId="0" applyNumberFormat="1" applyFont="1" applyFill="1" applyBorder="1"/>
    <xf numFmtId="167" fontId="72" fillId="0" borderId="47" xfId="0" applyNumberFormat="1" applyFont="1" applyFill="1" applyBorder="1"/>
    <xf numFmtId="170" fontId="66" fillId="0" borderId="44" xfId="3" applyNumberFormat="1" applyFont="1" applyFill="1" applyBorder="1"/>
    <xf numFmtId="0" fontId="68" fillId="0" borderId="45" xfId="8" applyFont="1" applyFill="1" applyBorder="1" applyAlignment="1">
      <alignment horizontal="center" vertical="center"/>
    </xf>
    <xf numFmtId="0" fontId="68" fillId="0" borderId="45" xfId="0" applyFont="1" applyFill="1" applyBorder="1"/>
    <xf numFmtId="37" fontId="66" fillId="0" borderId="55" xfId="0" applyNumberFormat="1" applyFont="1" applyFill="1" applyBorder="1"/>
    <xf numFmtId="37" fontId="66" fillId="0" borderId="42" xfId="0" applyNumberFormat="1" applyFont="1" applyFill="1" applyBorder="1"/>
    <xf numFmtId="37" fontId="66" fillId="0" borderId="56" xfId="0" applyNumberFormat="1" applyFont="1" applyFill="1" applyBorder="1"/>
    <xf numFmtId="37" fontId="66" fillId="0" borderId="46" xfId="0" applyNumberFormat="1" applyFont="1" applyFill="1" applyBorder="1"/>
    <xf numFmtId="3" fontId="68" fillId="0" borderId="51" xfId="0" applyNumberFormat="1" applyFont="1" applyFill="1" applyBorder="1"/>
    <xf numFmtId="3" fontId="68" fillId="0" borderId="38" xfId="0" applyNumberFormat="1" applyFont="1" applyFill="1" applyBorder="1"/>
    <xf numFmtId="3" fontId="68" fillId="0" borderId="39" xfId="0" applyNumberFormat="1" applyFont="1" applyFill="1" applyBorder="1"/>
    <xf numFmtId="0" fontId="68" fillId="0" borderId="51" xfId="0" applyFont="1" applyFill="1" applyBorder="1"/>
    <xf numFmtId="0" fontId="68" fillId="0" borderId="0" xfId="0" applyFont="1" applyFill="1" applyBorder="1" applyAlignment="1">
      <alignment vertical="center"/>
    </xf>
    <xf numFmtId="0" fontId="68" fillId="0" borderId="41" xfId="8" applyFont="1" applyFill="1" applyBorder="1" applyAlignment="1">
      <alignment horizontal="center" vertical="center"/>
    </xf>
    <xf numFmtId="169" fontId="66" fillId="0" borderId="42" xfId="11" applyNumberFormat="1" applyFont="1" applyFill="1" applyBorder="1"/>
    <xf numFmtId="169" fontId="66" fillId="0" borderId="43" xfId="11" applyNumberFormat="1" applyFont="1" applyFill="1" applyBorder="1"/>
    <xf numFmtId="169" fontId="66" fillId="0" borderId="44" xfId="11" applyNumberFormat="1" applyFont="1" applyFill="1" applyBorder="1"/>
    <xf numFmtId="169" fontId="66" fillId="0" borderId="46" xfId="11" applyNumberFormat="1" applyFont="1" applyFill="1" applyBorder="1"/>
    <xf numFmtId="169" fontId="66" fillId="0" borderId="47" xfId="11" applyNumberFormat="1" applyFont="1" applyFill="1" applyBorder="1"/>
    <xf numFmtId="169" fontId="66" fillId="0" borderId="42" xfId="11" applyNumberFormat="1" applyFont="1" applyFill="1" applyBorder="1" applyAlignment="1">
      <alignment horizontal="center"/>
    </xf>
    <xf numFmtId="169" fontId="66" fillId="0" borderId="0" xfId="11" applyNumberFormat="1" applyFont="1" applyFill="1" applyBorder="1" applyAlignment="1">
      <alignment horizontal="center"/>
    </xf>
    <xf numFmtId="169" fontId="66" fillId="0" borderId="46" xfId="11" applyNumberFormat="1" applyFont="1" applyFill="1" applyBorder="1" applyAlignment="1">
      <alignment horizontal="center"/>
    </xf>
    <xf numFmtId="0" fontId="66" fillId="0" borderId="43" xfId="0" applyFont="1" applyFill="1" applyBorder="1"/>
    <xf numFmtId="0" fontId="68" fillId="0" borderId="38" xfId="0" applyFont="1" applyFill="1" applyBorder="1"/>
    <xf numFmtId="165" fontId="68" fillId="0" borderId="38" xfId="3" applyNumberFormat="1" applyFont="1" applyFill="1" applyBorder="1" applyAlignment="1">
      <alignment horizontal="center"/>
    </xf>
    <xf numFmtId="165" fontId="66" fillId="0" borderId="46" xfId="3" applyNumberFormat="1" applyFont="1" applyFill="1" applyBorder="1" applyAlignment="1">
      <alignment horizontal="center"/>
    </xf>
    <xf numFmtId="37" fontId="66" fillId="0" borderId="43" xfId="0" applyNumberFormat="1" applyFont="1" applyFill="1" applyBorder="1"/>
    <xf numFmtId="37" fontId="66" fillId="0" borderId="44" xfId="0" applyNumberFormat="1" applyFont="1" applyFill="1" applyBorder="1"/>
    <xf numFmtId="37" fontId="68" fillId="0" borderId="38" xfId="0" applyNumberFormat="1" applyFont="1" applyFill="1" applyBorder="1"/>
    <xf numFmtId="37" fontId="68" fillId="0" borderId="39" xfId="0" applyNumberFormat="1" applyFont="1" applyFill="1" applyBorder="1"/>
    <xf numFmtId="165" fontId="66" fillId="0" borderId="42" xfId="0" applyNumberFormat="1" applyFont="1" applyFill="1" applyBorder="1"/>
    <xf numFmtId="165" fontId="66" fillId="59" borderId="42" xfId="0" applyNumberFormat="1" applyFont="1" applyFill="1" applyBorder="1"/>
    <xf numFmtId="165" fontId="66" fillId="59" borderId="43" xfId="0" applyNumberFormat="1" applyFont="1" applyFill="1" applyBorder="1"/>
    <xf numFmtId="10" fontId="66" fillId="0" borderId="44" xfId="0" applyNumberFormat="1" applyFont="1" applyFill="1" applyBorder="1"/>
    <xf numFmtId="173" fontId="66" fillId="0" borderId="44" xfId="0" applyNumberFormat="1" applyFont="1" applyFill="1" applyBorder="1"/>
    <xf numFmtId="10" fontId="66" fillId="0" borderId="46" xfId="11" applyNumberFormat="1" applyFont="1" applyFill="1" applyBorder="1"/>
    <xf numFmtId="10" fontId="66" fillId="0" borderId="47" xfId="11" applyNumberFormat="1" applyFont="1" applyFill="1" applyBorder="1"/>
    <xf numFmtId="165" fontId="66" fillId="0" borderId="43" xfId="3" applyNumberFormat="1" applyFont="1" applyFill="1" applyBorder="1" applyAlignment="1">
      <alignment horizontal="center"/>
    </xf>
    <xf numFmtId="165" fontId="66" fillId="0" borderId="44" xfId="3" applyNumberFormat="1" applyFont="1" applyFill="1" applyBorder="1" applyAlignment="1">
      <alignment horizontal="center"/>
    </xf>
    <xf numFmtId="0" fontId="66" fillId="0" borderId="38" xfId="0" applyFont="1" applyFill="1" applyBorder="1"/>
    <xf numFmtId="165" fontId="68" fillId="0" borderId="38" xfId="0" applyNumberFormat="1" applyFont="1" applyFill="1" applyBorder="1"/>
    <xf numFmtId="165" fontId="68" fillId="0" borderId="39" xfId="0" applyNumberFormat="1" applyFont="1" applyFill="1" applyBorder="1"/>
    <xf numFmtId="3" fontId="66" fillId="0" borderId="1" xfId="0" applyNumberFormat="1" applyFont="1" applyFill="1" applyBorder="1"/>
    <xf numFmtId="189" fontId="66" fillId="0" borderId="0" xfId="104" applyNumberFormat="1" applyFont="1" applyFill="1" applyBorder="1" applyAlignment="1">
      <alignment vertical="center"/>
    </xf>
    <xf numFmtId="1" fontId="74" fillId="0" borderId="0" xfId="0" quotePrefix="1" applyNumberFormat="1" applyFont="1" applyFill="1" applyBorder="1" applyAlignment="1"/>
    <xf numFmtId="0" fontId="73" fillId="0" borderId="0" xfId="0" applyFont="1" applyFill="1" applyBorder="1"/>
    <xf numFmtId="0" fontId="73" fillId="0" borderId="0" xfId="0" applyFont="1" applyFill="1" applyBorder="1" applyAlignment="1"/>
    <xf numFmtId="3" fontId="73" fillId="0" borderId="0" xfId="0" applyNumberFormat="1" applyFont="1" applyFill="1" applyBorder="1" applyAlignment="1"/>
    <xf numFmtId="0" fontId="68" fillId="0" borderId="40" xfId="10" applyFont="1" applyFill="1" applyBorder="1" applyAlignment="1">
      <alignment horizontal="left" vertical="center"/>
    </xf>
    <xf numFmtId="0" fontId="68" fillId="0" borderId="41" xfId="10" applyFont="1" applyFill="1" applyBorder="1" applyAlignment="1">
      <alignment horizontal="left" vertical="center"/>
    </xf>
    <xf numFmtId="0" fontId="66" fillId="0" borderId="52" xfId="0" applyFont="1" applyFill="1" applyBorder="1"/>
    <xf numFmtId="0" fontId="66" fillId="0" borderId="53" xfId="0" applyFont="1" applyFill="1" applyBorder="1"/>
    <xf numFmtId="0" fontId="66" fillId="0" borderId="49" xfId="7" applyFont="1" applyFill="1" applyBorder="1" applyAlignment="1">
      <alignment horizontal="left"/>
    </xf>
    <xf numFmtId="0" fontId="66" fillId="0" borderId="49" xfId="0" applyFont="1" applyFill="1" applyBorder="1" applyAlignment="1">
      <alignment horizontal="left"/>
    </xf>
    <xf numFmtId="0" fontId="66" fillId="0" borderId="50" xfId="7" applyFont="1" applyFill="1" applyBorder="1" applyAlignment="1">
      <alignment horizontal="left"/>
    </xf>
    <xf numFmtId="3" fontId="66" fillId="0" borderId="56" xfId="0" applyNumberFormat="1" applyFont="1" applyFill="1" applyBorder="1"/>
    <xf numFmtId="0" fontId="66" fillId="0" borderId="47" xfId="0" applyFont="1" applyFill="1" applyBorder="1"/>
    <xf numFmtId="0" fontId="68" fillId="0" borderId="37" xfId="10" applyFont="1" applyFill="1" applyBorder="1" applyAlignment="1">
      <alignment horizontal="left" vertical="center"/>
    </xf>
    <xf numFmtId="167" fontId="68" fillId="0" borderId="38" xfId="0" applyNumberFormat="1" applyFont="1" applyFill="1" applyBorder="1"/>
    <xf numFmtId="167" fontId="68" fillId="0" borderId="39" xfId="0" applyNumberFormat="1" applyFont="1" applyFill="1" applyBorder="1"/>
    <xf numFmtId="0" fontId="66" fillId="0" borderId="41" xfId="7" applyFont="1" applyFill="1" applyBorder="1" applyAlignment="1">
      <alignment horizontal="left"/>
    </xf>
    <xf numFmtId="0" fontId="66" fillId="0" borderId="45" xfId="7" applyFont="1" applyFill="1" applyBorder="1" applyAlignment="1">
      <alignment horizontal="left"/>
    </xf>
    <xf numFmtId="165" fontId="66" fillId="0" borderId="44" xfId="183" applyNumberFormat="1" applyFont="1" applyFill="1" applyBorder="1"/>
    <xf numFmtId="165" fontId="66" fillId="59" borderId="44" xfId="183" applyNumberFormat="1" applyFont="1" applyFill="1" applyBorder="1" applyAlignment="1">
      <alignment vertical="center"/>
    </xf>
    <xf numFmtId="1" fontId="66" fillId="0" borderId="44" xfId="0" applyNumberFormat="1" applyFont="1" applyFill="1" applyBorder="1"/>
    <xf numFmtId="3" fontId="66" fillId="0" borderId="46" xfId="7" applyNumberFormat="1" applyFont="1" applyFill="1" applyBorder="1" applyAlignment="1">
      <alignment horizontal="right"/>
    </xf>
    <xf numFmtId="0" fontId="66" fillId="0" borderId="0" xfId="0" applyFont="1" applyFill="1" applyBorder="1" applyAlignment="1">
      <alignment vertical="center" wrapText="1"/>
    </xf>
    <xf numFmtId="189" fontId="66" fillId="0" borderId="44" xfId="104" applyNumberFormat="1" applyFont="1" applyFill="1" applyBorder="1" applyAlignment="1">
      <alignment vertical="center"/>
    </xf>
    <xf numFmtId="189" fontId="66" fillId="59" borderId="44" xfId="104" applyNumberFormat="1" applyFont="1" applyFill="1" applyBorder="1" applyAlignment="1">
      <alignment vertical="center"/>
    </xf>
    <xf numFmtId="0" fontId="73" fillId="0" borderId="51" xfId="0" applyFont="1" applyFill="1" applyBorder="1"/>
    <xf numFmtId="0" fontId="73" fillId="0" borderId="38" xfId="0" applyFont="1" applyFill="1" applyBorder="1" applyAlignment="1"/>
    <xf numFmtId="3" fontId="73" fillId="0" borderId="38" xfId="0" applyNumberFormat="1" applyFont="1" applyFill="1" applyBorder="1" applyAlignment="1"/>
    <xf numFmtId="3" fontId="66" fillId="0" borderId="38" xfId="0" applyNumberFormat="1" applyFont="1" applyFill="1" applyBorder="1"/>
    <xf numFmtId="3" fontId="73" fillId="0" borderId="39" xfId="0" applyNumberFormat="1" applyFont="1" applyFill="1" applyBorder="1" applyAlignment="1"/>
    <xf numFmtId="0" fontId="66" fillId="0" borderId="45" xfId="0" applyFont="1" applyFill="1" applyBorder="1"/>
    <xf numFmtId="189" fontId="66" fillId="59" borderId="47" xfId="104" applyNumberFormat="1" applyFont="1" applyFill="1" applyBorder="1" applyAlignment="1">
      <alignment vertical="center"/>
    </xf>
    <xf numFmtId="9" fontId="66" fillId="0" borderId="0" xfId="11" applyFont="1" applyFill="1" applyBorder="1"/>
    <xf numFmtId="9" fontId="66" fillId="0" borderId="0" xfId="0" applyNumberFormat="1" applyFont="1" applyFill="1"/>
    <xf numFmtId="3" fontId="66" fillId="0" borderId="0" xfId="0" applyNumberFormat="1" applyFont="1" applyFill="1" applyBorder="1" applyAlignment="1" applyProtection="1">
      <alignment horizontal="right" vertical="center"/>
      <protection locked="0"/>
    </xf>
    <xf numFmtId="168" fontId="66" fillId="0" borderId="0" xfId="0" applyNumberFormat="1" applyFont="1" applyFill="1" applyBorder="1" applyAlignment="1"/>
    <xf numFmtId="0" fontId="66" fillId="0" borderId="0" xfId="0" applyFont="1" applyFill="1" applyAlignment="1">
      <alignment horizontal="right"/>
    </xf>
    <xf numFmtId="0" fontId="66" fillId="0" borderId="0" xfId="0" applyFont="1" applyFill="1" applyBorder="1" applyAlignment="1">
      <alignment horizontal="right"/>
    </xf>
    <xf numFmtId="0" fontId="68" fillId="0" borderId="0" xfId="0" applyFont="1" applyFill="1" applyBorder="1" applyAlignment="1">
      <alignment horizontal="right"/>
    </xf>
    <xf numFmtId="0" fontId="66" fillId="0" borderId="41" xfId="6" applyFont="1" applyFill="1" applyBorder="1" applyAlignment="1"/>
    <xf numFmtId="0" fontId="68" fillId="0" borderId="40" xfId="8" applyFont="1" applyFill="1" applyBorder="1" applyAlignment="1">
      <alignment horizontal="left"/>
    </xf>
    <xf numFmtId="0" fontId="66" fillId="0" borderId="40" xfId="0" applyFont="1" applyFill="1" applyBorder="1" applyAlignment="1">
      <alignment horizontal="left"/>
    </xf>
    <xf numFmtId="3" fontId="66" fillId="0" borderId="42" xfId="0" applyNumberFormat="1" applyFont="1" applyFill="1" applyBorder="1" applyAlignment="1">
      <alignment horizontal="right"/>
    </xf>
    <xf numFmtId="3" fontId="66" fillId="0" borderId="43" xfId="0" applyNumberFormat="1" applyFont="1" applyFill="1" applyBorder="1" applyAlignment="1">
      <alignment horizontal="right"/>
    </xf>
    <xf numFmtId="3" fontId="68" fillId="0" borderId="39" xfId="0" applyNumberFormat="1" applyFont="1" applyFill="1" applyBorder="1" applyAlignment="1">
      <alignment horizontal="right"/>
    </xf>
    <xf numFmtId="3" fontId="66" fillId="0" borderId="42" xfId="0" applyNumberFormat="1" applyFont="1" applyFill="1" applyBorder="1" applyAlignment="1" applyProtection="1">
      <alignment horizontal="right" vertical="center"/>
      <protection locked="0"/>
    </xf>
    <xf numFmtId="0" fontId="68" fillId="0" borderId="40" xfId="0" applyFont="1" applyFill="1" applyBorder="1" applyAlignment="1">
      <alignment horizontal="left"/>
    </xf>
    <xf numFmtId="168" fontId="66" fillId="0" borderId="42" xfId="0" applyNumberFormat="1" applyFont="1" applyFill="1" applyBorder="1" applyAlignment="1"/>
    <xf numFmtId="168" fontId="66" fillId="0" borderId="43" xfId="0" applyNumberFormat="1" applyFont="1" applyFill="1" applyBorder="1" applyAlignment="1"/>
    <xf numFmtId="168" fontId="66" fillId="0" borderId="44" xfId="0" applyNumberFormat="1" applyFont="1" applyFill="1" applyBorder="1" applyAlignment="1"/>
    <xf numFmtId="168" fontId="66" fillId="0" borderId="46" xfId="0" applyNumberFormat="1" applyFont="1" applyFill="1" applyBorder="1" applyAlignment="1"/>
    <xf numFmtId="168" fontId="66" fillId="0" borderId="47" xfId="0" applyNumberFormat="1" applyFont="1" applyFill="1" applyBorder="1" applyAlignment="1"/>
    <xf numFmtId="166" fontId="66" fillId="0" borderId="42" xfId="0" applyNumberFormat="1" applyFont="1" applyFill="1" applyBorder="1" applyAlignment="1">
      <alignment horizontal="right"/>
    </xf>
    <xf numFmtId="167" fontId="66" fillId="0" borderId="42" xfId="0" applyNumberFormat="1" applyFont="1" applyFill="1" applyBorder="1" applyAlignment="1">
      <alignment horizontal="right"/>
    </xf>
    <xf numFmtId="167" fontId="66" fillId="0" borderId="43" xfId="0" applyNumberFormat="1" applyFont="1" applyFill="1" applyBorder="1" applyAlignment="1">
      <alignment horizontal="right"/>
    </xf>
    <xf numFmtId="166" fontId="66" fillId="0" borderId="46" xfId="0" applyNumberFormat="1" applyFont="1" applyFill="1" applyBorder="1" applyAlignment="1">
      <alignment horizontal="right"/>
    </xf>
    <xf numFmtId="167" fontId="66" fillId="0" borderId="46" xfId="0" applyNumberFormat="1" applyFont="1" applyFill="1" applyBorder="1" applyAlignment="1">
      <alignment horizontal="right"/>
    </xf>
    <xf numFmtId="167" fontId="66" fillId="0" borderId="47" xfId="0" applyNumberFormat="1" applyFont="1" applyFill="1" applyBorder="1" applyAlignment="1">
      <alignment horizontal="right"/>
    </xf>
    <xf numFmtId="167" fontId="68" fillId="0" borderId="38" xfId="0" applyNumberFormat="1" applyFont="1" applyFill="1" applyBorder="1" applyAlignment="1">
      <alignment horizontal="right"/>
    </xf>
    <xf numFmtId="166" fontId="68" fillId="0" borderId="38" xfId="0" applyNumberFormat="1" applyFont="1" applyFill="1" applyBorder="1" applyAlignment="1">
      <alignment horizontal="right"/>
    </xf>
    <xf numFmtId="167" fontId="68" fillId="0" borderId="39" xfId="0" applyNumberFormat="1" applyFont="1" applyFill="1" applyBorder="1" applyAlignment="1">
      <alignment horizontal="right"/>
    </xf>
    <xf numFmtId="0" fontId="66" fillId="0" borderId="38" xfId="0" applyFont="1" applyFill="1" applyBorder="1" applyAlignment="1">
      <alignment horizontal="right"/>
    </xf>
    <xf numFmtId="10" fontId="68" fillId="0" borderId="38" xfId="11" applyNumberFormat="1" applyFont="1" applyFill="1" applyBorder="1" applyAlignment="1">
      <alignment horizontal="right"/>
    </xf>
    <xf numFmtId="10" fontId="68" fillId="0" borderId="39" xfId="11" applyNumberFormat="1" applyFont="1" applyFill="1" applyBorder="1" applyAlignment="1">
      <alignment horizontal="right"/>
    </xf>
    <xf numFmtId="166" fontId="66" fillId="0" borderId="43" xfId="0" applyNumberFormat="1" applyFont="1" applyFill="1" applyBorder="1" applyAlignment="1">
      <alignment horizontal="right"/>
    </xf>
    <xf numFmtId="166" fontId="66" fillId="0" borderId="47" xfId="0" applyNumberFormat="1" applyFont="1" applyFill="1" applyBorder="1" applyAlignment="1">
      <alignment horizontal="right"/>
    </xf>
    <xf numFmtId="166" fontId="68" fillId="0" borderId="39" xfId="0" applyNumberFormat="1" applyFont="1" applyFill="1" applyBorder="1" applyAlignment="1">
      <alignment horizontal="right"/>
    </xf>
    <xf numFmtId="4" fontId="66" fillId="0" borderId="0" xfId="0" applyNumberFormat="1" applyFont="1" applyFill="1" applyBorder="1"/>
    <xf numFmtId="174" fontId="66" fillId="0" borderId="0" xfId="0" applyNumberFormat="1" applyFont="1" applyFill="1" applyBorder="1"/>
    <xf numFmtId="2" fontId="66" fillId="0" borderId="0" xfId="0" applyNumberFormat="1" applyFont="1" applyFill="1" applyBorder="1"/>
    <xf numFmtId="0" fontId="68" fillId="0" borderId="0" xfId="0" applyFont="1" applyFill="1" applyBorder="1" applyAlignment="1">
      <alignment horizontal="left"/>
    </xf>
    <xf numFmtId="166" fontId="66" fillId="0" borderId="0" xfId="0" applyNumberFormat="1" applyFont="1" applyFill="1" applyBorder="1" applyAlignment="1">
      <alignment horizontal="center"/>
    </xf>
    <xf numFmtId="2" fontId="66" fillId="0" borderId="0" xfId="0" applyNumberFormat="1" applyFont="1" applyFill="1" applyBorder="1" applyAlignment="1">
      <alignment horizontal="center"/>
    </xf>
    <xf numFmtId="168" fontId="66" fillId="0" borderId="0" xfId="0" applyNumberFormat="1" applyFont="1" applyFill="1"/>
    <xf numFmtId="167" fontId="66" fillId="0" borderId="0" xfId="0" applyNumberFormat="1" applyFont="1" applyFill="1" applyAlignment="1">
      <alignment horizontal="center"/>
    </xf>
    <xf numFmtId="0" fontId="76" fillId="0" borderId="41" xfId="7" applyFont="1" applyFill="1" applyBorder="1" applyAlignment="1">
      <alignment horizontal="left" indent="1"/>
    </xf>
    <xf numFmtId="0" fontId="76" fillId="0" borderId="41" xfId="7" applyFont="1" applyFill="1" applyBorder="1" applyAlignment="1">
      <alignment horizontal="left"/>
    </xf>
    <xf numFmtId="0" fontId="76" fillId="0" borderId="40" xfId="8" applyFont="1" applyFill="1" applyBorder="1" applyAlignment="1"/>
    <xf numFmtId="0" fontId="76" fillId="0" borderId="45" xfId="7" applyFont="1" applyFill="1" applyBorder="1" applyAlignment="1">
      <alignment horizontal="left"/>
    </xf>
    <xf numFmtId="0" fontId="76" fillId="0" borderId="52" xfId="10" applyFont="1" applyFill="1" applyBorder="1"/>
    <xf numFmtId="0" fontId="76" fillId="0" borderId="53" xfId="7" applyFont="1" applyFill="1" applyBorder="1" applyAlignment="1">
      <alignment horizontal="left" indent="1"/>
    </xf>
    <xf numFmtId="0" fontId="76" fillId="0" borderId="53" xfId="7" applyFont="1" applyFill="1" applyBorder="1" applyAlignment="1">
      <alignment horizontal="left"/>
    </xf>
    <xf numFmtId="0" fontId="76" fillId="0" borderId="53" xfId="0" applyFont="1" applyFill="1" applyBorder="1" applyAlignment="1">
      <alignment horizontal="left" indent="1"/>
    </xf>
    <xf numFmtId="0" fontId="76" fillId="0" borderId="53" xfId="0" applyFont="1" applyFill="1" applyBorder="1"/>
    <xf numFmtId="0" fontId="76" fillId="0" borderId="53" xfId="0" applyFont="1" applyFill="1" applyBorder="1" applyAlignment="1">
      <alignment horizontal="left"/>
    </xf>
    <xf numFmtId="0" fontId="76" fillId="0" borderId="54" xfId="7" applyFont="1" applyFill="1" applyBorder="1" applyAlignment="1">
      <alignment horizontal="left"/>
    </xf>
    <xf numFmtId="0" fontId="66" fillId="0" borderId="41" xfId="10" applyFont="1" applyFill="1" applyBorder="1"/>
    <xf numFmtId="0" fontId="66" fillId="0" borderId="41" xfId="10" applyFont="1" applyFill="1" applyBorder="1" applyAlignment="1">
      <alignment horizontal="left" indent="1"/>
    </xf>
    <xf numFmtId="0" fontId="66" fillId="0" borderId="41" xfId="7" applyFont="1" applyFill="1" applyBorder="1" applyAlignment="1">
      <alignment horizontal="left" indent="1"/>
    </xf>
    <xf numFmtId="0" fontId="66" fillId="0" borderId="40" xfId="10" applyFont="1" applyFill="1" applyBorder="1"/>
    <xf numFmtId="167" fontId="66" fillId="0" borderId="44" xfId="0" applyNumberFormat="1" applyFont="1" applyFill="1" applyBorder="1"/>
    <xf numFmtId="166" fontId="66" fillId="0" borderId="42" xfId="0" applyNumberFormat="1" applyFont="1" applyFill="1" applyBorder="1" applyAlignment="1">
      <alignment horizontal="center"/>
    </xf>
    <xf numFmtId="0" fontId="68" fillId="0" borderId="54" xfId="0" applyFont="1" applyFill="1" applyBorder="1"/>
    <xf numFmtId="166" fontId="66" fillId="0" borderId="46" xfId="0" applyNumberFormat="1" applyFont="1" applyFill="1" applyBorder="1" applyAlignment="1">
      <alignment horizontal="center"/>
    </xf>
    <xf numFmtId="10" fontId="68" fillId="0" borderId="46" xfId="11" applyNumberFormat="1" applyFont="1" applyFill="1" applyBorder="1" applyAlignment="1">
      <alignment horizontal="right"/>
    </xf>
    <xf numFmtId="10" fontId="68" fillId="0" borderId="47" xfId="11" applyNumberFormat="1" applyFont="1" applyFill="1" applyBorder="1" applyAlignment="1">
      <alignment horizontal="right"/>
    </xf>
    <xf numFmtId="167" fontId="68" fillId="0" borderId="38" xfId="0" applyNumberFormat="1" applyFont="1" applyFill="1" applyBorder="1" applyAlignment="1">
      <alignment horizontal="center"/>
    </xf>
    <xf numFmtId="167" fontId="66" fillId="0" borderId="42" xfId="0" applyNumberFormat="1" applyFont="1" applyFill="1" applyBorder="1" applyAlignment="1"/>
    <xf numFmtId="167" fontId="66" fillId="0" borderId="43" xfId="0" applyNumberFormat="1" applyFont="1" applyFill="1" applyBorder="1" applyAlignment="1"/>
    <xf numFmtId="10" fontId="68" fillId="0" borderId="46" xfId="11" applyNumberFormat="1" applyFont="1" applyFill="1" applyBorder="1" applyAlignment="1"/>
    <xf numFmtId="10" fontId="68" fillId="0" borderId="47" xfId="11" applyNumberFormat="1" applyFont="1" applyFill="1" applyBorder="1" applyAlignment="1"/>
    <xf numFmtId="167" fontId="66" fillId="0" borderId="46" xfId="0" applyNumberFormat="1" applyFont="1" applyFill="1" applyBorder="1" applyAlignment="1"/>
    <xf numFmtId="167" fontId="66" fillId="0" borderId="47" xfId="0" applyNumberFormat="1" applyFont="1" applyFill="1" applyBorder="1" applyAlignment="1"/>
    <xf numFmtId="0" fontId="66" fillId="0" borderId="46" xfId="0" applyFont="1" applyFill="1" applyBorder="1" applyAlignment="1"/>
    <xf numFmtId="167" fontId="68" fillId="0" borderId="38" xfId="0" applyNumberFormat="1" applyFont="1" applyFill="1" applyBorder="1" applyAlignment="1"/>
    <xf numFmtId="167" fontId="68" fillId="0" borderId="39" xfId="0" applyNumberFormat="1" applyFont="1" applyFill="1" applyBorder="1" applyAlignment="1"/>
    <xf numFmtId="0" fontId="68" fillId="0" borderId="51" xfId="0" applyFont="1" applyFill="1" applyBorder="1" applyAlignment="1">
      <alignment horizontal="left"/>
    </xf>
    <xf numFmtId="0" fontId="66" fillId="0" borderId="40" xfId="7" applyFont="1" applyFill="1" applyBorder="1" applyAlignment="1">
      <alignment horizontal="left" indent="1"/>
    </xf>
    <xf numFmtId="2" fontId="66" fillId="0" borderId="42" xfId="0" applyNumberFormat="1" applyFont="1" applyFill="1" applyBorder="1" applyAlignment="1">
      <alignment horizontal="center"/>
    </xf>
    <xf numFmtId="2" fontId="66" fillId="0" borderId="43" xfId="0" applyNumberFormat="1" applyFont="1" applyFill="1" applyBorder="1" applyAlignment="1">
      <alignment horizontal="center"/>
    </xf>
    <xf numFmtId="2" fontId="66" fillId="0" borderId="44" xfId="0" applyNumberFormat="1" applyFont="1" applyFill="1" applyBorder="1" applyAlignment="1">
      <alignment horizontal="center"/>
    </xf>
    <xf numFmtId="2" fontId="66" fillId="0" borderId="46" xfId="0" applyNumberFormat="1" applyFont="1" applyFill="1" applyBorder="1" applyAlignment="1">
      <alignment horizontal="center"/>
    </xf>
    <xf numFmtId="2" fontId="66" fillId="0" borderId="47" xfId="0" applyNumberFormat="1" applyFont="1" applyFill="1" applyBorder="1" applyAlignment="1">
      <alignment horizontal="center"/>
    </xf>
    <xf numFmtId="0" fontId="68" fillId="0" borderId="38" xfId="0" applyFont="1" applyFill="1" applyBorder="1" applyAlignment="1">
      <alignment horizontal="left"/>
    </xf>
    <xf numFmtId="2" fontId="66" fillId="0" borderId="46" xfId="0" applyNumberFormat="1" applyFont="1" applyFill="1" applyBorder="1"/>
    <xf numFmtId="2" fontId="66" fillId="0" borderId="47" xfId="0" applyNumberFormat="1" applyFont="1" applyFill="1" applyBorder="1"/>
    <xf numFmtId="37" fontId="68" fillId="0" borderId="38" xfId="0" applyNumberFormat="1" applyFont="1" applyFill="1" applyBorder="1" applyAlignment="1"/>
    <xf numFmtId="37" fontId="68" fillId="0" borderId="39" xfId="0" applyNumberFormat="1" applyFont="1" applyFill="1" applyBorder="1" applyAlignment="1"/>
    <xf numFmtId="0" fontId="68" fillId="0" borderId="48" xfId="0" applyFont="1" applyFill="1" applyBorder="1" applyAlignment="1">
      <alignment horizontal="left"/>
    </xf>
    <xf numFmtId="0" fontId="68" fillId="0" borderId="42" xfId="0" applyFont="1" applyFill="1" applyBorder="1" applyAlignment="1">
      <alignment horizontal="center"/>
    </xf>
    <xf numFmtId="166" fontId="66" fillId="0" borderId="43" xfId="0" applyNumberFormat="1" applyFont="1" applyFill="1" applyBorder="1" applyAlignment="1">
      <alignment horizontal="center"/>
    </xf>
    <xf numFmtId="166" fontId="66" fillId="0" borderId="44" xfId="0" applyNumberFormat="1" applyFont="1" applyFill="1" applyBorder="1" applyAlignment="1">
      <alignment horizontal="center"/>
    </xf>
    <xf numFmtId="168" fontId="68" fillId="0" borderId="46" xfId="11" applyNumberFormat="1" applyFont="1" applyFill="1" applyBorder="1" applyAlignment="1">
      <alignment horizontal="center"/>
    </xf>
    <xf numFmtId="168" fontId="68" fillId="0" borderId="47" xfId="11" applyNumberFormat="1" applyFont="1" applyFill="1" applyBorder="1" applyAlignment="1">
      <alignment horizontal="center"/>
    </xf>
    <xf numFmtId="167" fontId="68" fillId="0" borderId="42" xfId="0" applyNumberFormat="1" applyFont="1" applyFill="1" applyBorder="1" applyAlignment="1">
      <alignment horizontal="center"/>
    </xf>
    <xf numFmtId="166" fontId="68" fillId="0" borderId="42" xfId="0" applyNumberFormat="1" applyFont="1" applyFill="1" applyBorder="1" applyAlignment="1">
      <alignment horizontal="center"/>
    </xf>
    <xf numFmtId="166" fontId="68" fillId="0" borderId="43" xfId="0" applyNumberFormat="1" applyFont="1" applyFill="1" applyBorder="1" applyAlignment="1">
      <alignment horizontal="center"/>
    </xf>
    <xf numFmtId="10" fontId="68" fillId="0" borderId="46" xfId="11" applyNumberFormat="1" applyFont="1" applyFill="1" applyBorder="1" applyAlignment="1">
      <alignment horizontal="center"/>
    </xf>
    <xf numFmtId="10" fontId="68" fillId="0" borderId="47" xfId="11" applyNumberFormat="1" applyFont="1" applyFill="1" applyBorder="1" applyAlignment="1">
      <alignment horizontal="center"/>
    </xf>
    <xf numFmtId="0" fontId="66" fillId="0" borderId="45" xfId="10" applyFont="1" applyFill="1" applyBorder="1"/>
    <xf numFmtId="0" fontId="66" fillId="61" borderId="0" xfId="0" applyFont="1" applyFill="1"/>
    <xf numFmtId="3" fontId="66" fillId="0" borderId="0" xfId="7" applyNumberFormat="1" applyFont="1" applyFill="1" applyBorder="1" applyAlignment="1">
      <alignment horizontal="right"/>
    </xf>
    <xf numFmtId="0" fontId="1" fillId="61" borderId="0" xfId="278" applyFill="1"/>
    <xf numFmtId="0" fontId="1" fillId="61" borderId="0" xfId="278" applyFill="1" applyAlignment="1">
      <alignment horizontal="center"/>
    </xf>
    <xf numFmtId="1" fontId="66" fillId="0" borderId="72" xfId="11" applyNumberFormat="1" applyFont="1" applyFill="1" applyBorder="1" applyAlignment="1">
      <alignment horizontal="center"/>
    </xf>
    <xf numFmtId="1" fontId="66" fillId="0" borderId="75" xfId="11" applyNumberFormat="1" applyFont="1" applyFill="1" applyBorder="1" applyAlignment="1">
      <alignment horizontal="center"/>
    </xf>
    <xf numFmtId="1" fontId="66" fillId="0" borderId="77" xfId="11" applyNumberFormat="1" applyFont="1" applyFill="1" applyBorder="1" applyAlignment="1">
      <alignment horizontal="center"/>
    </xf>
    <xf numFmtId="2" fontId="66" fillId="0" borderId="73" xfId="11" applyNumberFormat="1" applyFont="1" applyFill="1" applyBorder="1" applyAlignment="1">
      <alignment horizontal="center"/>
    </xf>
    <xf numFmtId="2" fontId="66" fillId="0" borderId="74" xfId="11" applyNumberFormat="1" applyFont="1" applyFill="1" applyBorder="1" applyAlignment="1">
      <alignment horizontal="center"/>
    </xf>
    <xf numFmtId="2" fontId="66" fillId="0" borderId="71" xfId="11" applyNumberFormat="1" applyFont="1" applyFill="1" applyBorder="1" applyAlignment="1">
      <alignment horizontal="center"/>
    </xf>
    <xf numFmtId="2" fontId="66" fillId="0" borderId="76" xfId="11" applyNumberFormat="1" applyFont="1" applyFill="1" applyBorder="1" applyAlignment="1">
      <alignment horizontal="center"/>
    </xf>
    <xf numFmtId="2" fontId="66" fillId="0" borderId="78" xfId="11" applyNumberFormat="1" applyFont="1" applyFill="1" applyBorder="1" applyAlignment="1">
      <alignment horizontal="center"/>
    </xf>
    <xf numFmtId="2" fontId="66" fillId="0" borderId="79" xfId="11" applyNumberFormat="1" applyFont="1" applyFill="1" applyBorder="1" applyAlignment="1">
      <alignment horizontal="center"/>
    </xf>
    <xf numFmtId="4" fontId="66" fillId="0" borderId="73" xfId="11" applyNumberFormat="1" applyFont="1" applyFill="1" applyBorder="1" applyAlignment="1">
      <alignment horizontal="center"/>
    </xf>
    <xf numFmtId="4" fontId="66" fillId="0" borderId="74" xfId="11" applyNumberFormat="1" applyFont="1" applyFill="1" applyBorder="1" applyAlignment="1">
      <alignment horizontal="center"/>
    </xf>
    <xf numFmtId="4" fontId="66" fillId="0" borderId="71" xfId="11" applyNumberFormat="1" applyFont="1" applyFill="1" applyBorder="1" applyAlignment="1">
      <alignment horizontal="center"/>
    </xf>
    <xf numFmtId="4" fontId="66" fillId="0" borderId="76" xfId="11" applyNumberFormat="1" applyFont="1" applyFill="1" applyBorder="1" applyAlignment="1">
      <alignment horizontal="center"/>
    </xf>
    <xf numFmtId="4" fontId="66" fillId="0" borderId="78" xfId="11" applyNumberFormat="1" applyFont="1" applyFill="1" applyBorder="1" applyAlignment="1">
      <alignment horizontal="center"/>
    </xf>
    <xf numFmtId="4" fontId="66" fillId="0" borderId="79" xfId="11" applyNumberFormat="1" applyFont="1" applyFill="1" applyBorder="1" applyAlignment="1">
      <alignment horizontal="center"/>
    </xf>
    <xf numFmtId="0" fontId="78" fillId="61" borderId="0" xfId="0" applyFont="1" applyFill="1"/>
    <xf numFmtId="0" fontId="79" fillId="61" borderId="48" xfId="0" applyFont="1" applyFill="1" applyBorder="1" applyAlignment="1">
      <alignment horizontal="right"/>
    </xf>
    <xf numFmtId="0" fontId="79" fillId="61" borderId="42" xfId="0" applyFont="1" applyFill="1" applyBorder="1" applyAlignment="1">
      <alignment horizontal="right"/>
    </xf>
    <xf numFmtId="0" fontId="79" fillId="61" borderId="58" xfId="0" applyFont="1" applyFill="1" applyBorder="1" applyAlignment="1">
      <alignment vertical="center" wrapText="1"/>
    </xf>
    <xf numFmtId="0" fontId="78" fillId="61" borderId="61" xfId="0" applyFont="1" applyFill="1" applyBorder="1" applyAlignment="1">
      <alignment horizontal="right"/>
    </xf>
    <xf numFmtId="0" fontId="78" fillId="61" borderId="62" xfId="0" applyFont="1" applyFill="1" applyBorder="1" applyAlignment="1">
      <alignment horizontal="right"/>
    </xf>
    <xf numFmtId="0" fontId="78" fillId="61" borderId="63" xfId="0" applyFont="1" applyFill="1" applyBorder="1" applyAlignment="1">
      <alignment horizontal="right"/>
    </xf>
    <xf numFmtId="0" fontId="79" fillId="61" borderId="59" xfId="0" applyFont="1" applyFill="1" applyBorder="1" applyAlignment="1">
      <alignment vertical="center" wrapText="1"/>
    </xf>
    <xf numFmtId="0" fontId="78" fillId="61" borderId="0" xfId="0" applyFont="1" applyFill="1" applyBorder="1" applyAlignment="1">
      <alignment horizontal="right"/>
    </xf>
    <xf numFmtId="0" fontId="78" fillId="61" borderId="65" xfId="0" applyFont="1" applyFill="1" applyBorder="1" applyAlignment="1">
      <alignment horizontal="right"/>
    </xf>
    <xf numFmtId="0" fontId="78" fillId="61" borderId="59" xfId="0" applyFont="1" applyFill="1" applyBorder="1" applyAlignment="1">
      <alignment wrapText="1"/>
    </xf>
    <xf numFmtId="0" fontId="78" fillId="0" borderId="59" xfId="0" applyFont="1" applyFill="1" applyBorder="1" applyAlignment="1"/>
    <xf numFmtId="0" fontId="78" fillId="61" borderId="60" xfId="0" applyFont="1" applyFill="1" applyBorder="1" applyAlignment="1"/>
    <xf numFmtId="0" fontId="78" fillId="61" borderId="66" xfId="0" applyFont="1" applyFill="1" applyBorder="1" applyAlignment="1">
      <alignment horizontal="right"/>
    </xf>
    <xf numFmtId="0" fontId="78" fillId="61" borderId="0" xfId="0" applyFont="1" applyFill="1" applyBorder="1" applyAlignment="1">
      <alignment horizontal="center" vertical="center" wrapText="1"/>
    </xf>
    <xf numFmtId="0" fontId="78" fillId="61" borderId="0" xfId="0" applyFont="1" applyFill="1" applyBorder="1" applyAlignment="1">
      <alignment horizontal="left"/>
    </xf>
    <xf numFmtId="0" fontId="78" fillId="61" borderId="0" xfId="0" applyFont="1" applyFill="1" applyBorder="1"/>
    <xf numFmtId="0" fontId="79" fillId="61" borderId="40" xfId="0" applyFont="1" applyFill="1" applyBorder="1" applyAlignment="1">
      <alignment vertical="center" wrapText="1"/>
    </xf>
    <xf numFmtId="0" fontId="78" fillId="61" borderId="40" xfId="0" applyFont="1" applyFill="1" applyBorder="1" applyAlignment="1">
      <alignment wrapText="1"/>
    </xf>
    <xf numFmtId="0" fontId="78" fillId="61" borderId="45" xfId="0" applyFont="1" applyFill="1" applyBorder="1" applyAlignment="1"/>
    <xf numFmtId="0" fontId="78" fillId="61" borderId="46" xfId="0" applyFont="1" applyFill="1" applyBorder="1" applyAlignment="1">
      <alignment horizontal="right"/>
    </xf>
    <xf numFmtId="0" fontId="78" fillId="61" borderId="0" xfId="0" applyFont="1" applyFill="1" applyBorder="1" applyAlignment="1"/>
    <xf numFmtId="0" fontId="79" fillId="61" borderId="40" xfId="0" applyFont="1" applyFill="1" applyBorder="1" applyAlignment="1">
      <alignment wrapText="1"/>
    </xf>
    <xf numFmtId="0" fontId="78" fillId="61" borderId="40" xfId="0" applyFont="1" applyFill="1" applyBorder="1"/>
    <xf numFmtId="0" fontId="78" fillId="61" borderId="42" xfId="0" applyFont="1" applyFill="1" applyBorder="1" applyAlignment="1">
      <alignment horizontal="right"/>
    </xf>
    <xf numFmtId="0" fontId="78" fillId="61" borderId="45" xfId="0" applyFont="1" applyFill="1" applyBorder="1"/>
    <xf numFmtId="0" fontId="79" fillId="61" borderId="37" xfId="0" applyFont="1" applyFill="1" applyBorder="1" applyAlignment="1">
      <alignment vertical="center" wrapText="1"/>
    </xf>
    <xf numFmtId="0" fontId="78" fillId="61" borderId="38" xfId="0" applyFont="1" applyFill="1" applyBorder="1" applyAlignment="1">
      <alignment horizontal="right"/>
    </xf>
    <xf numFmtId="10" fontId="78" fillId="61" borderId="38" xfId="0" applyNumberFormat="1" applyFont="1" applyFill="1" applyBorder="1" applyAlignment="1">
      <alignment horizontal="right"/>
    </xf>
    <xf numFmtId="10" fontId="78" fillId="61" borderId="39" xfId="0" applyNumberFormat="1" applyFont="1" applyFill="1" applyBorder="1" applyAlignment="1">
      <alignment horizontal="right"/>
    </xf>
    <xf numFmtId="0" fontId="78" fillId="61" borderId="0" xfId="0" applyFont="1" applyFill="1" applyAlignment="1">
      <alignment horizontal="right"/>
    </xf>
    <xf numFmtId="10" fontId="78" fillId="61" borderId="0" xfId="0" applyNumberFormat="1" applyFont="1" applyFill="1" applyAlignment="1">
      <alignment horizontal="right"/>
    </xf>
    <xf numFmtId="0" fontId="79" fillId="61" borderId="37" xfId="0" applyFont="1" applyFill="1" applyBorder="1" applyAlignment="1">
      <alignment wrapText="1"/>
    </xf>
    <xf numFmtId="10" fontId="78" fillId="61" borderId="0" xfId="0" applyNumberFormat="1" applyFont="1" applyFill="1"/>
    <xf numFmtId="0" fontId="68" fillId="0" borderId="38" xfId="0" applyFont="1" applyFill="1" applyBorder="1" applyAlignment="1">
      <alignment horizontal="right"/>
    </xf>
    <xf numFmtId="0" fontId="68" fillId="0" borderId="39" xfId="0" applyFont="1" applyFill="1" applyBorder="1" applyAlignment="1">
      <alignment horizontal="right"/>
    </xf>
    <xf numFmtId="0" fontId="78" fillId="61" borderId="61" xfId="0" applyFont="1" applyFill="1" applyBorder="1"/>
    <xf numFmtId="0" fontId="78" fillId="61" borderId="63" xfId="0" applyFont="1" applyFill="1" applyBorder="1"/>
    <xf numFmtId="0" fontId="78" fillId="61" borderId="64" xfId="0" applyFont="1" applyFill="1" applyBorder="1"/>
    <xf numFmtId="0" fontId="78" fillId="61" borderId="65" xfId="0" applyFont="1" applyFill="1" applyBorder="1"/>
    <xf numFmtId="0" fontId="78" fillId="61" borderId="66" xfId="0" applyFont="1" applyFill="1" applyBorder="1"/>
    <xf numFmtId="0" fontId="78" fillId="61" borderId="68" xfId="0" applyFont="1" applyFill="1" applyBorder="1"/>
    <xf numFmtId="0" fontId="79" fillId="61" borderId="57" xfId="0" applyFont="1" applyFill="1" applyBorder="1"/>
    <xf numFmtId="0" fontId="79" fillId="61" borderId="70" xfId="0" applyFont="1" applyFill="1" applyBorder="1"/>
    <xf numFmtId="10" fontId="78" fillId="0" borderId="0" xfId="0" applyNumberFormat="1" applyFont="1" applyFill="1" applyBorder="1"/>
    <xf numFmtId="0" fontId="78" fillId="0" borderId="0" xfId="0" applyFont="1" applyFill="1"/>
    <xf numFmtId="10" fontId="78" fillId="0" borderId="0" xfId="11" applyNumberFormat="1" applyFont="1" applyFill="1"/>
    <xf numFmtId="0" fontId="79" fillId="0" borderId="51" xfId="0" applyFont="1" applyFill="1" applyBorder="1" applyAlignment="1">
      <alignment horizontal="center"/>
    </xf>
    <xf numFmtId="0" fontId="78" fillId="0" borderId="49" xfId="0" applyFont="1" applyFill="1" applyBorder="1"/>
    <xf numFmtId="0" fontId="79" fillId="0" borderId="51" xfId="0" applyFont="1" applyFill="1" applyBorder="1"/>
    <xf numFmtId="0" fontId="78" fillId="0" borderId="0" xfId="0" applyFont="1" applyFill="1" applyBorder="1"/>
    <xf numFmtId="10" fontId="78" fillId="0" borderId="0" xfId="0" applyNumberFormat="1" applyFont="1" applyFill="1"/>
    <xf numFmtId="0" fontId="80" fillId="0" borderId="0" xfId="0" applyFont="1" applyFill="1" applyBorder="1"/>
    <xf numFmtId="172" fontId="78" fillId="0" borderId="0" xfId="0" applyNumberFormat="1" applyFont="1" applyFill="1"/>
    <xf numFmtId="0" fontId="79" fillId="0" borderId="37" xfId="0" applyFont="1" applyFill="1" applyBorder="1" applyAlignment="1">
      <alignment horizontal="left"/>
    </xf>
    <xf numFmtId="0" fontId="78" fillId="0" borderId="41" xfId="0" applyFont="1" applyFill="1" applyBorder="1" applyAlignment="1">
      <alignment vertical="center"/>
    </xf>
    <xf numFmtId="10" fontId="78" fillId="0" borderId="0" xfId="11" applyNumberFormat="1" applyFont="1" applyFill="1" applyBorder="1" applyAlignment="1">
      <alignment horizontal="right" vertical="center"/>
    </xf>
    <xf numFmtId="0" fontId="79" fillId="0" borderId="37" xfId="0" applyFont="1" applyFill="1" applyBorder="1" applyAlignment="1">
      <alignment vertical="center"/>
    </xf>
    <xf numFmtId="10" fontId="79" fillId="0" borderId="38" xfId="11" applyNumberFormat="1" applyFont="1" applyFill="1" applyBorder="1" applyAlignment="1">
      <alignment horizontal="right" vertical="center"/>
    </xf>
    <xf numFmtId="10" fontId="79" fillId="0" borderId="39" xfId="11" applyNumberFormat="1" applyFont="1" applyFill="1" applyBorder="1" applyAlignment="1">
      <alignment horizontal="right" vertical="center"/>
    </xf>
    <xf numFmtId="10" fontId="78" fillId="0" borderId="0" xfId="0" quotePrefix="1" applyNumberFormat="1" applyFont="1" applyFill="1"/>
    <xf numFmtId="0" fontId="79" fillId="0" borderId="0" xfId="0" applyFont="1" applyFill="1" applyBorder="1" applyAlignment="1">
      <alignment horizontal="center"/>
    </xf>
    <xf numFmtId="10" fontId="79" fillId="0" borderId="0" xfId="0" applyNumberFormat="1" applyFont="1" applyFill="1" applyBorder="1" applyAlignment="1">
      <alignment horizontal="center"/>
    </xf>
    <xf numFmtId="2" fontId="78" fillId="0" borderId="0" xfId="0" applyNumberFormat="1" applyFont="1" applyFill="1"/>
    <xf numFmtId="169" fontId="78" fillId="0" borderId="0" xfId="11" applyNumberFormat="1" applyFont="1" applyFill="1" applyBorder="1"/>
    <xf numFmtId="1" fontId="78" fillId="0" borderId="0" xfId="0" applyNumberFormat="1" applyFont="1" applyFill="1" applyBorder="1"/>
    <xf numFmtId="0" fontId="79" fillId="0" borderId="80" xfId="0" applyFont="1" applyFill="1" applyBorder="1" applyAlignment="1">
      <alignment horizontal="right"/>
    </xf>
    <xf numFmtId="0" fontId="79" fillId="0" borderId="81" xfId="0" applyFont="1" applyFill="1" applyBorder="1" applyAlignment="1">
      <alignment horizontal="right"/>
    </xf>
    <xf numFmtId="0" fontId="79" fillId="0" borderId="82" xfId="0" applyFont="1" applyFill="1" applyBorder="1" applyAlignment="1">
      <alignment horizontal="right"/>
    </xf>
    <xf numFmtId="10" fontId="78" fillId="0" borderId="64" xfId="11" applyNumberFormat="1" applyFont="1" applyFill="1" applyBorder="1" applyAlignment="1">
      <alignment horizontal="right"/>
    </xf>
    <xf numFmtId="10" fontId="78" fillId="0" borderId="0" xfId="11" applyNumberFormat="1" applyFont="1" applyFill="1" applyBorder="1" applyAlignment="1">
      <alignment horizontal="right"/>
    </xf>
    <xf numFmtId="10" fontId="78" fillId="0" borderId="0" xfId="0" applyNumberFormat="1" applyFont="1" applyFill="1" applyBorder="1" applyAlignment="1">
      <alignment horizontal="right"/>
    </xf>
    <xf numFmtId="10" fontId="78" fillId="0" borderId="65" xfId="0" applyNumberFormat="1" applyFont="1" applyFill="1" applyBorder="1" applyAlignment="1">
      <alignment horizontal="right"/>
    </xf>
    <xf numFmtId="10" fontId="78" fillId="0" borderId="65" xfId="11" applyNumberFormat="1" applyFont="1" applyFill="1" applyBorder="1" applyAlignment="1">
      <alignment horizontal="right"/>
    </xf>
    <xf numFmtId="10" fontId="79" fillId="0" borderId="83" xfId="11" applyNumberFormat="1" applyFont="1" applyFill="1" applyBorder="1" applyAlignment="1">
      <alignment horizontal="right"/>
    </xf>
    <xf numFmtId="10" fontId="79" fillId="0" borderId="84" xfId="11" applyNumberFormat="1" applyFont="1" applyFill="1" applyBorder="1" applyAlignment="1">
      <alignment horizontal="right"/>
    </xf>
    <xf numFmtId="10" fontId="79" fillId="0" borderId="85" xfId="11" applyNumberFormat="1" applyFont="1" applyFill="1" applyBorder="1" applyAlignment="1">
      <alignment horizontal="right"/>
    </xf>
    <xf numFmtId="0" fontId="79" fillId="0" borderId="38" xfId="0" applyFont="1" applyFill="1" applyBorder="1" applyAlignment="1">
      <alignment horizontal="right"/>
    </xf>
    <xf numFmtId="0" fontId="79" fillId="0" borderId="39" xfId="0" applyFont="1" applyFill="1" applyBorder="1" applyAlignment="1">
      <alignment horizontal="right"/>
    </xf>
    <xf numFmtId="10" fontId="78" fillId="0" borderId="44" xfId="0" applyNumberFormat="1" applyFont="1" applyFill="1" applyBorder="1" applyAlignment="1">
      <alignment horizontal="right"/>
    </xf>
    <xf numFmtId="0" fontId="70" fillId="0" borderId="38" xfId="0" applyFont="1" applyFill="1" applyBorder="1" applyAlignment="1">
      <alignment horizontal="right"/>
    </xf>
    <xf numFmtId="0" fontId="68" fillId="59" borderId="38" xfId="0" applyFont="1" applyFill="1" applyBorder="1" applyAlignment="1">
      <alignment horizontal="right"/>
    </xf>
    <xf numFmtId="0" fontId="68" fillId="59" borderId="39" xfId="0" applyFont="1" applyFill="1" applyBorder="1" applyAlignment="1">
      <alignment horizontal="right"/>
    </xf>
    <xf numFmtId="0" fontId="68" fillId="62" borderId="0" xfId="270" applyFont="1" applyFill="1" applyBorder="1" applyAlignment="1" applyProtection="1">
      <alignment horizontal="left"/>
    </xf>
    <xf numFmtId="0" fontId="68" fillId="0" borderId="40" xfId="10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horizontal="center"/>
    </xf>
    <xf numFmtId="0" fontId="68" fillId="0" borderId="1" xfId="0" applyFont="1" applyFill="1" applyBorder="1" applyAlignment="1">
      <alignment horizontal="left"/>
    </xf>
    <xf numFmtId="0" fontId="68" fillId="0" borderId="56" xfId="0" applyFont="1" applyFill="1" applyBorder="1" applyAlignment="1">
      <alignment horizontal="center"/>
    </xf>
    <xf numFmtId="0" fontId="68" fillId="0" borderId="46" xfId="0" applyFont="1" applyFill="1" applyBorder="1" applyAlignment="1">
      <alignment horizontal="center"/>
    </xf>
    <xf numFmtId="4" fontId="78" fillId="61" borderId="64" xfId="272" applyNumberFormat="1" applyFont="1" applyFill="1" applyBorder="1" applyAlignment="1">
      <alignment horizontal="right"/>
    </xf>
    <xf numFmtId="4" fontId="78" fillId="61" borderId="0" xfId="272" applyNumberFormat="1" applyFont="1" applyFill="1" applyBorder="1" applyAlignment="1">
      <alignment horizontal="right"/>
    </xf>
    <xf numFmtId="4" fontId="78" fillId="61" borderId="65" xfId="272" applyNumberFormat="1" applyFont="1" applyFill="1" applyBorder="1" applyAlignment="1">
      <alignment horizontal="right"/>
    </xf>
    <xf numFmtId="10" fontId="78" fillId="61" borderId="67" xfId="276" applyNumberFormat="1" applyFont="1" applyFill="1" applyBorder="1" applyAlignment="1">
      <alignment horizontal="right" vertical="center"/>
    </xf>
    <xf numFmtId="10" fontId="78" fillId="61" borderId="68" xfId="276" applyNumberFormat="1" applyFont="1" applyFill="1" applyBorder="1" applyAlignment="1">
      <alignment horizontal="right" vertical="center"/>
    </xf>
    <xf numFmtId="10" fontId="78" fillId="61" borderId="0" xfId="276" applyNumberFormat="1" applyFont="1" applyFill="1" applyBorder="1" applyAlignment="1">
      <alignment horizontal="right" vertical="center"/>
    </xf>
    <xf numFmtId="2" fontId="78" fillId="61" borderId="42" xfId="272" applyNumberFormat="1" applyFont="1" applyFill="1" applyBorder="1" applyAlignment="1">
      <alignment horizontal="right" vertical="center"/>
    </xf>
    <xf numFmtId="10" fontId="78" fillId="61" borderId="46" xfId="276" applyNumberFormat="1" applyFont="1" applyFill="1" applyBorder="1" applyAlignment="1">
      <alignment horizontal="right" vertical="center"/>
    </xf>
    <xf numFmtId="10" fontId="78" fillId="61" borderId="42" xfId="276" applyNumberFormat="1" applyFont="1" applyFill="1" applyBorder="1" applyAlignment="1">
      <alignment horizontal="right" vertical="center"/>
    </xf>
    <xf numFmtId="10" fontId="78" fillId="61" borderId="40" xfId="276" applyNumberFormat="1" applyFont="1" applyFill="1" applyBorder="1" applyAlignment="1">
      <alignment horizontal="right" vertical="center"/>
    </xf>
    <xf numFmtId="10" fontId="78" fillId="61" borderId="45" xfId="276" applyNumberFormat="1" applyFont="1" applyFill="1" applyBorder="1" applyAlignment="1">
      <alignment horizontal="right" vertical="center"/>
    </xf>
    <xf numFmtId="0" fontId="79" fillId="61" borderId="57" xfId="278" applyFont="1" applyFill="1" applyBorder="1" applyAlignment="1">
      <alignment horizontal="center" vertical="center"/>
    </xf>
    <xf numFmtId="0" fontId="79" fillId="61" borderId="69" xfId="278" applyFont="1" applyFill="1" applyBorder="1" applyAlignment="1">
      <alignment horizontal="center" vertical="center"/>
    </xf>
    <xf numFmtId="0" fontId="79" fillId="61" borderId="69" xfId="278" applyFont="1" applyFill="1" applyBorder="1" applyAlignment="1">
      <alignment horizontal="center" vertical="center" wrapText="1"/>
    </xf>
    <xf numFmtId="0" fontId="79" fillId="61" borderId="70" xfId="278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right"/>
    </xf>
    <xf numFmtId="0" fontId="68" fillId="0" borderId="69" xfId="0" applyFont="1" applyFill="1" applyBorder="1" applyAlignment="1">
      <alignment horizontal="right"/>
    </xf>
    <xf numFmtId="0" fontId="68" fillId="0" borderId="70" xfId="0" applyFont="1" applyFill="1" applyBorder="1" applyAlignment="1">
      <alignment horizontal="right"/>
    </xf>
    <xf numFmtId="0" fontId="74" fillId="0" borderId="57" xfId="10" applyFont="1" applyFill="1" applyBorder="1" applyAlignment="1">
      <alignment horizontal="center" vertical="center"/>
    </xf>
    <xf numFmtId="0" fontId="74" fillId="0" borderId="69" xfId="10" applyFont="1" applyFill="1" applyBorder="1" applyAlignment="1">
      <alignment horizontal="center" vertical="center"/>
    </xf>
    <xf numFmtId="0" fontId="74" fillId="0" borderId="69" xfId="8" applyFont="1" applyFill="1" applyBorder="1" applyAlignment="1">
      <alignment horizontal="center" vertical="center"/>
    </xf>
    <xf numFmtId="0" fontId="68" fillId="0" borderId="69" xfId="0" applyFont="1" applyFill="1" applyBorder="1" applyAlignment="1">
      <alignment horizontal="center"/>
    </xf>
    <xf numFmtId="0" fontId="68" fillId="0" borderId="69" xfId="5" applyFont="1" applyFill="1" applyBorder="1" applyAlignment="1">
      <alignment horizontal="center" vertical="center" wrapText="1"/>
    </xf>
    <xf numFmtId="0" fontId="68" fillId="0" borderId="70" xfId="0" applyFont="1" applyFill="1" applyBorder="1"/>
    <xf numFmtId="0" fontId="68" fillId="0" borderId="57" xfId="0" applyFont="1" applyFill="1" applyBorder="1" applyAlignment="1">
      <alignment horizontal="center"/>
    </xf>
    <xf numFmtId="0" fontId="68" fillId="0" borderId="86" xfId="0" applyFont="1" applyFill="1" applyBorder="1" applyAlignment="1">
      <alignment horizontal="right"/>
    </xf>
    <xf numFmtId="0" fontId="68" fillId="62" borderId="0" xfId="270" applyFont="1" applyFill="1" applyBorder="1" applyAlignment="1" applyProtection="1">
      <alignment horizontal="left"/>
    </xf>
    <xf numFmtId="0" fontId="67" fillId="62" borderId="28" xfId="0" applyFont="1" applyFill="1" applyBorder="1" applyAlignment="1">
      <alignment horizontal="center" vertical="center" wrapText="1"/>
    </xf>
    <xf numFmtId="0" fontId="67" fillId="62" borderId="26" xfId="0" applyFont="1" applyFill="1" applyBorder="1" applyAlignment="1">
      <alignment horizontal="center" vertical="center" wrapText="1"/>
    </xf>
    <xf numFmtId="0" fontId="67" fillId="62" borderId="27" xfId="0" applyFont="1" applyFill="1" applyBorder="1" applyAlignment="1">
      <alignment horizontal="center" vertical="center" wrapText="1"/>
    </xf>
    <xf numFmtId="0" fontId="66" fillId="59" borderId="0" xfId="0" applyFont="1" applyFill="1" applyBorder="1" applyAlignment="1">
      <alignment horizontal="center" vertical="center"/>
    </xf>
    <xf numFmtId="0" fontId="12" fillId="61" borderId="57" xfId="278" applyFont="1" applyFill="1" applyBorder="1" applyAlignment="1">
      <alignment horizontal="center"/>
    </xf>
    <xf numFmtId="0" fontId="12" fillId="61" borderId="69" xfId="278" applyFont="1" applyFill="1" applyBorder="1" applyAlignment="1">
      <alignment horizontal="center"/>
    </xf>
    <xf numFmtId="0" fontId="12" fillId="61" borderId="70" xfId="278" applyFont="1" applyFill="1" applyBorder="1" applyAlignment="1">
      <alignment horizontal="center"/>
    </xf>
    <xf numFmtId="0" fontId="82" fillId="61" borderId="64" xfId="270" applyFont="1" applyFill="1" applyBorder="1" applyAlignment="1">
      <alignment horizontal="center" vertical="center" wrapText="1"/>
    </xf>
    <xf numFmtId="0" fontId="81" fillId="0" borderId="57" xfId="0" applyFont="1" applyFill="1" applyBorder="1" applyAlignment="1">
      <alignment horizontal="left" indent="1"/>
    </xf>
    <xf numFmtId="0" fontId="81" fillId="0" borderId="69" xfId="0" applyFont="1" applyFill="1" applyBorder="1" applyAlignment="1">
      <alignment horizontal="left" indent="1"/>
    </xf>
    <xf numFmtId="0" fontId="81" fillId="0" borderId="70" xfId="0" applyFont="1" applyFill="1" applyBorder="1" applyAlignment="1">
      <alignment horizontal="left" indent="1"/>
    </xf>
    <xf numFmtId="10" fontId="81" fillId="0" borderId="46" xfId="11" applyNumberFormat="1" applyFont="1" applyFill="1" applyBorder="1" applyAlignment="1">
      <alignment horizontal="center"/>
    </xf>
    <xf numFmtId="10" fontId="81" fillId="0" borderId="47" xfId="11" applyNumberFormat="1" applyFont="1" applyFill="1" applyBorder="1" applyAlignment="1">
      <alignment horizontal="center"/>
    </xf>
    <xf numFmtId="0" fontId="78" fillId="0" borderId="49" xfId="0" applyFont="1" applyFill="1" applyBorder="1" applyAlignment="1">
      <alignment horizontal="left" indent="1"/>
    </xf>
    <xf numFmtId="0" fontId="78" fillId="0" borderId="0" xfId="0" applyFont="1" applyFill="1" applyBorder="1" applyAlignment="1">
      <alignment horizontal="left" indent="1"/>
    </xf>
    <xf numFmtId="0" fontId="78" fillId="0" borderId="44" xfId="0" applyFont="1" applyFill="1" applyBorder="1" applyAlignment="1">
      <alignment horizontal="left" indent="1"/>
    </xf>
    <xf numFmtId="10" fontId="78" fillId="0" borderId="49" xfId="11" applyNumberFormat="1" applyFont="1" applyFill="1" applyBorder="1" applyAlignment="1">
      <alignment horizontal="center"/>
    </xf>
    <xf numFmtId="10" fontId="78" fillId="0" borderId="44" xfId="11" applyNumberFormat="1" applyFont="1" applyFill="1" applyBorder="1" applyAlignment="1">
      <alignment horizontal="center"/>
    </xf>
    <xf numFmtId="17" fontId="79" fillId="0" borderId="51" xfId="0" applyNumberFormat="1" applyFont="1" applyFill="1" applyBorder="1" applyAlignment="1">
      <alignment horizontal="center" vertical="center" wrapText="1"/>
    </xf>
    <xf numFmtId="17" fontId="79" fillId="0" borderId="38" xfId="0" applyNumberFormat="1" applyFont="1" applyFill="1" applyBorder="1" applyAlignment="1">
      <alignment horizontal="center" vertical="center" wrapText="1"/>
    </xf>
    <xf numFmtId="17" fontId="79" fillId="0" borderId="39" xfId="0" applyNumberFormat="1" applyFont="1" applyFill="1" applyBorder="1" applyAlignment="1">
      <alignment horizontal="center" vertical="center" wrapText="1"/>
    </xf>
    <xf numFmtId="0" fontId="78" fillId="0" borderId="48" xfId="0" applyFont="1" applyFill="1" applyBorder="1" applyAlignment="1">
      <alignment horizontal="left" indent="1"/>
    </xf>
    <xf numFmtId="0" fontId="78" fillId="0" borderId="42" xfId="0" applyFont="1" applyFill="1" applyBorder="1" applyAlignment="1">
      <alignment horizontal="left" indent="1"/>
    </xf>
    <xf numFmtId="0" fontId="78" fillId="0" borderId="43" xfId="0" applyFont="1" applyFill="1" applyBorder="1" applyAlignment="1">
      <alignment horizontal="left" indent="1"/>
    </xf>
    <xf numFmtId="10" fontId="78" fillId="0" borderId="48" xfId="11" applyNumberFormat="1" applyFont="1" applyFill="1" applyBorder="1" applyAlignment="1">
      <alignment horizontal="center"/>
    </xf>
    <xf numFmtId="10" fontId="78" fillId="0" borderId="43" xfId="11" applyNumberFormat="1" applyFont="1" applyFill="1" applyBorder="1" applyAlignment="1">
      <alignment horizontal="center"/>
    </xf>
    <xf numFmtId="10" fontId="78" fillId="0" borderId="50" xfId="11" applyNumberFormat="1" applyFont="1" applyFill="1" applyBorder="1" applyAlignment="1">
      <alignment horizontal="center"/>
    </xf>
    <xf numFmtId="10" fontId="78" fillId="0" borderId="47" xfId="11" applyNumberFormat="1" applyFont="1" applyFill="1" applyBorder="1" applyAlignment="1">
      <alignment horizontal="center"/>
    </xf>
  </cellXfs>
  <cellStyles count="279">
    <cellStyle name="(4)  STM-1  (LECT)_x000d__x000a_PL-4579-M-039-99_x000d__x000a_FALTA  APE" xfId="153"/>
    <cellStyle name="(4) STM-1 (LECT)_x000d__x000a_PL-4579-M-039-99_x000d__x000a_FALTA APE" xfId="1"/>
    <cellStyle name="(4) STM-1 (LECT)_x000d__x000a_PL-4579-M-039-99_x000d__x000a_FALTA APE 2" xfId="53"/>
    <cellStyle name="0,0_x000d__x000a_NA_x000d__x000a_" xfId="152"/>
    <cellStyle name="20% - Énfasis1" xfId="28" builtinId="30" customBuiltin="1"/>
    <cellStyle name="20% - Énfasis1 2" xfId="147"/>
    <cellStyle name="20% - Énfasis1 2 2" xfId="146"/>
    <cellStyle name="20% - Énfasis2" xfId="32" builtinId="34" customBuiltin="1"/>
    <cellStyle name="20% - Énfasis2 2" xfId="145"/>
    <cellStyle name="20% - Énfasis2 2 2" xfId="154"/>
    <cellStyle name="20% - Énfasis3" xfId="36" builtinId="38" customBuiltin="1"/>
    <cellStyle name="20% - Énfasis3 2" xfId="148"/>
    <cellStyle name="20% - Énfasis3 2 2" xfId="144"/>
    <cellStyle name="20% - Énfasis4" xfId="40" builtinId="42" customBuiltin="1"/>
    <cellStyle name="20% - Énfasis4 2" xfId="143"/>
    <cellStyle name="20% - Énfasis4 2 2" xfId="151"/>
    <cellStyle name="20% - Énfasis5" xfId="44" builtinId="46" customBuiltin="1"/>
    <cellStyle name="20% - Énfasis5 2" xfId="150"/>
    <cellStyle name="20% - Énfasis5 2 2" xfId="141"/>
    <cellStyle name="20% - Énfasis6" xfId="48" builtinId="50" customBuiltin="1"/>
    <cellStyle name="20% - Énfasis6 2" xfId="140"/>
    <cellStyle name="20% - Énfasis6 2 2" xfId="139"/>
    <cellStyle name="40% - Énfasis1" xfId="29" builtinId="31" customBuiltin="1"/>
    <cellStyle name="40% - Énfasis1 2" xfId="138"/>
    <cellStyle name="40% - Énfasis1 2 2" xfId="137"/>
    <cellStyle name="40% - Énfasis2" xfId="33" builtinId="35" customBuiltin="1"/>
    <cellStyle name="40% - Énfasis2 2" xfId="136"/>
    <cellStyle name="40% - Énfasis2 2 2" xfId="135"/>
    <cellStyle name="40% - Énfasis3" xfId="37" builtinId="39" customBuiltin="1"/>
    <cellStyle name="40% - Énfasis3 2" xfId="134"/>
    <cellStyle name="40% - Énfasis3 2 2" xfId="133"/>
    <cellStyle name="40% - Énfasis4" xfId="41" builtinId="43" customBuiltin="1"/>
    <cellStyle name="40% - Énfasis4 2" xfId="132"/>
    <cellStyle name="40% - Énfasis4 2 2" xfId="131"/>
    <cellStyle name="40% - Énfasis5" xfId="45" builtinId="47" customBuiltin="1"/>
    <cellStyle name="40% - Énfasis5 2" xfId="130"/>
    <cellStyle name="40% - Énfasis5 2 2" xfId="129"/>
    <cellStyle name="40% - Énfasis6" xfId="49" builtinId="51" customBuiltin="1"/>
    <cellStyle name="40% - Énfasis6 2" xfId="128"/>
    <cellStyle name="40% - Énfasis6 2 2" xfId="127"/>
    <cellStyle name="60% - Énfasis1" xfId="30" builtinId="32" customBuiltin="1"/>
    <cellStyle name="60% - Énfasis1 2" xfId="126"/>
    <cellStyle name="60% - Énfasis2" xfId="34" builtinId="36" customBuiltin="1"/>
    <cellStyle name="60% - Énfasis2 2" xfId="125"/>
    <cellStyle name="60% - Énfasis3" xfId="38" builtinId="40" customBuiltin="1"/>
    <cellStyle name="60% - Énfasis3 2" xfId="124"/>
    <cellStyle name="60% - Énfasis4" xfId="42" builtinId="44" customBuiltin="1"/>
    <cellStyle name="60% - Énfasis4 2" xfId="122"/>
    <cellStyle name="60% - Énfasis5" xfId="46" builtinId="48" customBuiltin="1"/>
    <cellStyle name="60% - Énfasis5 2" xfId="123"/>
    <cellStyle name="60% - Énfasis6" xfId="50" builtinId="52" customBuiltin="1"/>
    <cellStyle name="60% - Énfasis6 2" xfId="121"/>
    <cellStyle name="args.style" xfId="54"/>
    <cellStyle name="Buena" xfId="16" builtinId="26" customBuiltin="1"/>
    <cellStyle name="Buena 2" xfId="155"/>
    <cellStyle name="Calc Currency (0)" xfId="55"/>
    <cellStyle name="Cálculo" xfId="21" builtinId="22" customBuiltin="1"/>
    <cellStyle name="Cálculo 2" xfId="156"/>
    <cellStyle name="Cancel 2 2" xfId="268"/>
    <cellStyle name="Celda de comprobación" xfId="23" builtinId="23" customBuiltin="1"/>
    <cellStyle name="Celda de comprobación 2" xfId="157"/>
    <cellStyle name="Celda vinculada" xfId="22" builtinId="24" customBuiltin="1"/>
    <cellStyle name="Celda vinculada 2" xfId="158"/>
    <cellStyle name="Comma" xfId="243"/>
    <cellStyle name="Comma [0]_!!!GO" xfId="56"/>
    <cellStyle name="Comma_!!!GO" xfId="57"/>
    <cellStyle name="Comma0 - Modelo1" xfId="58"/>
    <cellStyle name="Comma0 - Style1" xfId="59"/>
    <cellStyle name="Comma1 - Modelo2" xfId="60"/>
    <cellStyle name="Comma1 - Style2" xfId="61"/>
    <cellStyle name="Copied" xfId="62"/>
    <cellStyle name="COST1" xfId="63"/>
    <cellStyle name="Currency [0]_!!!GO" xfId="64"/>
    <cellStyle name="Currency_!!!GO" xfId="65"/>
    <cellStyle name="Dia" xfId="66"/>
    <cellStyle name="Diseño" xfId="67"/>
    <cellStyle name="Diseño 2" xfId="166"/>
    <cellStyle name="Diseño 3" xfId="165"/>
    <cellStyle name="Diseño 3 2" xfId="219"/>
    <cellStyle name="Diseño 4" xfId="218"/>
    <cellStyle name="Diseño_~0516750" xfId="167"/>
    <cellStyle name="Encabez1" xfId="68"/>
    <cellStyle name="Encabez2" xfId="69"/>
    <cellStyle name="Encabezado 1" xfId="12" builtinId="16" customBuiltin="1"/>
    <cellStyle name="Encabezado 4" xfId="15" builtinId="19" customBuiltin="1"/>
    <cellStyle name="Encabezado 4 2" xfId="168"/>
    <cellStyle name="Énfasis1" xfId="27" builtinId="29" customBuiltin="1"/>
    <cellStyle name="Énfasis1 2" xfId="169"/>
    <cellStyle name="Énfasis2" xfId="31" builtinId="33" customBuiltin="1"/>
    <cellStyle name="Énfasis2 2" xfId="170"/>
    <cellStyle name="Énfasis3" xfId="35" builtinId="37" customBuiltin="1"/>
    <cellStyle name="Énfasis3 2" xfId="171"/>
    <cellStyle name="Énfasis4" xfId="39" builtinId="41" customBuiltin="1"/>
    <cellStyle name="Énfasis4 2" xfId="172"/>
    <cellStyle name="Énfasis5" xfId="43" builtinId="45" customBuiltin="1"/>
    <cellStyle name="Énfasis5 2" xfId="173"/>
    <cellStyle name="Énfasis6" xfId="47" builtinId="49" customBuiltin="1"/>
    <cellStyle name="Énfasis6 2" xfId="174"/>
    <cellStyle name="Entered" xfId="70"/>
    <cellStyle name="Entrada" xfId="19" builtinId="20" customBuiltin="1"/>
    <cellStyle name="Entrada 2" xfId="175"/>
    <cellStyle name="Estilo 1" xfId="176"/>
    <cellStyle name="Euro" xfId="2"/>
    <cellStyle name="Euro 2" xfId="71"/>
    <cellStyle name="F2" xfId="72"/>
    <cellStyle name="F3" xfId="73"/>
    <cellStyle name="F4" xfId="74"/>
    <cellStyle name="F5" xfId="75"/>
    <cellStyle name="F6" xfId="76"/>
    <cellStyle name="F7" xfId="77"/>
    <cellStyle name="F8" xfId="78"/>
    <cellStyle name="Fijo" xfId="79"/>
    <cellStyle name="Financiero" xfId="80"/>
    <cellStyle name="Grey" xfId="81"/>
    <cellStyle name="Header1" xfId="82"/>
    <cellStyle name="Header2" xfId="83"/>
    <cellStyle name="Header2 2" xfId="159"/>
    <cellStyle name="Hipervínculo" xfId="270" builtinId="8"/>
    <cellStyle name="Incorrecto" xfId="17" builtinId="27" customBuiltin="1"/>
    <cellStyle name="Incorrecto 2" xfId="181"/>
    <cellStyle name="Input [yellow]" xfId="84"/>
    <cellStyle name="Input Cells" xfId="85"/>
    <cellStyle name="Linked Cells" xfId="86"/>
    <cellStyle name="Millares" xfId="3" builtinId="3"/>
    <cellStyle name="Millares 2" xfId="182"/>
    <cellStyle name="Millares 3" xfId="183"/>
    <cellStyle name="Millares 4" xfId="184"/>
    <cellStyle name="Milliers [0]_!!!GO" xfId="87"/>
    <cellStyle name="Milliers_!!!GO" xfId="88"/>
    <cellStyle name="Moneda 2" xfId="186"/>
    <cellStyle name="Monétaire [0]_!!!GO" xfId="89"/>
    <cellStyle name="Monétaire_!!!GO" xfId="90"/>
    <cellStyle name="Monetario" xfId="91"/>
    <cellStyle name="Neutral" xfId="18" builtinId="28" customBuiltin="1"/>
    <cellStyle name="Neutral 2" xfId="187"/>
    <cellStyle name="no dec" xfId="92"/>
    <cellStyle name="Normal" xfId="0" builtinId="0"/>
    <cellStyle name="Normal - Style1" xfId="93"/>
    <cellStyle name="Normal 10" xfId="113"/>
    <cellStyle name="Normal 10 2" xfId="188"/>
    <cellStyle name="Normal 10 3" xfId="164"/>
    <cellStyle name="Normal 10 4" xfId="277"/>
    <cellStyle name="Normal 11" xfId="109"/>
    <cellStyle name="Normal 11 2" xfId="189"/>
    <cellStyle name="Normal 11 3" xfId="163"/>
    <cellStyle name="Normal 12" xfId="112"/>
    <cellStyle name="Normal 12 2" xfId="190"/>
    <cellStyle name="Normal 13" xfId="110"/>
    <cellStyle name="Normal 13 2" xfId="191"/>
    <cellStyle name="Normal 14" xfId="111"/>
    <cellStyle name="Normal 14 2" xfId="192"/>
    <cellStyle name="Normal 15" xfId="51"/>
    <cellStyle name="Normal 15 2" xfId="193"/>
    <cellStyle name="Normal 15 3" xfId="149"/>
    <cellStyle name="Normal 16" xfId="194"/>
    <cellStyle name="Normal 16 2" xfId="265"/>
    <cellStyle name="Normal 17" xfId="195"/>
    <cellStyle name="Normal 17 2" xfId="267"/>
    <cellStyle name="Normal 18" xfId="177"/>
    <cellStyle name="Normal 19" xfId="178"/>
    <cellStyle name="Normal 2" xfId="4"/>
    <cellStyle name="Normal 2 12" xfId="275"/>
    <cellStyle name="Normal 2 2" xfId="104"/>
    <cellStyle name="Normal 2 2 2" xfId="266"/>
    <cellStyle name="Normal 2 3" xfId="196"/>
    <cellStyle name="Normal 2 4" xfId="258"/>
    <cellStyle name="Normal 20" xfId="179"/>
    <cellStyle name="Normal 20 2" xfId="264"/>
    <cellStyle name="Normal 21" xfId="220"/>
    <cellStyle name="Normal 22" xfId="221"/>
    <cellStyle name="Normal 23" xfId="222"/>
    <cellStyle name="Normal 24" xfId="224"/>
    <cellStyle name="Normal 25" xfId="223"/>
    <cellStyle name="Normal 25 2" xfId="271"/>
    <cellStyle name="Normal 26" xfId="116"/>
    <cellStyle name="Normal 26 2" xfId="232"/>
    <cellStyle name="Normal 27" xfId="236"/>
    <cellStyle name="Normal 27 2" xfId="273"/>
    <cellStyle name="Normal 28" xfId="229"/>
    <cellStyle name="Normal 29" xfId="235"/>
    <cellStyle name="Normal 3" xfId="105"/>
    <cellStyle name="Normal 3 2" xfId="197"/>
    <cellStyle name="Normal 3 2 2" xfId="180"/>
    <cellStyle name="Normal 3 3" xfId="214"/>
    <cellStyle name="Normal 3 4" xfId="262"/>
    <cellStyle name="Normal 30" xfId="230"/>
    <cellStyle name="Normal 31" xfId="234"/>
    <cellStyle name="Normal 31 2" xfId="274"/>
    <cellStyle name="Normal 32" xfId="231"/>
    <cellStyle name="Normal 33" xfId="233"/>
    <cellStyle name="Normal 34" xfId="118"/>
    <cellStyle name="Normal 34 2" xfId="237"/>
    <cellStyle name="Normal 35" xfId="238"/>
    <cellStyle name="Normal 36" xfId="228"/>
    <cellStyle name="Normal 36 2" xfId="240"/>
    <cellStyle name="Normal 37" xfId="242"/>
    <cellStyle name="Normal 38" xfId="239"/>
    <cellStyle name="Normal 39" xfId="244"/>
    <cellStyle name="Normal 4" xfId="5"/>
    <cellStyle name="Normal 4 2" xfId="52"/>
    <cellStyle name="Normal 40" xfId="245"/>
    <cellStyle name="Normal 41" xfId="241"/>
    <cellStyle name="Normal 42" xfId="246"/>
    <cellStyle name="Normal 43" xfId="247"/>
    <cellStyle name="Normal 44" xfId="248"/>
    <cellStyle name="Normal 45" xfId="249"/>
    <cellStyle name="Normal 46" xfId="250"/>
    <cellStyle name="Normal 47" xfId="120"/>
    <cellStyle name="Normal 47 2" xfId="251"/>
    <cellStyle name="Normal 48" xfId="226"/>
    <cellStyle name="Normal 48 2" xfId="227"/>
    <cellStyle name="Normal 49" xfId="119"/>
    <cellStyle name="Normal 5" xfId="106"/>
    <cellStyle name="Normal 5 2" xfId="198"/>
    <cellStyle name="Normal 50" xfId="252"/>
    <cellStyle name="Normal 51" xfId="253"/>
    <cellStyle name="Normal 52" xfId="254"/>
    <cellStyle name="Normal 53" xfId="255"/>
    <cellStyle name="Normal 54" xfId="256"/>
    <cellStyle name="Normal 55" xfId="225"/>
    <cellStyle name="Normal 56" xfId="142"/>
    <cellStyle name="Normal 57" xfId="257"/>
    <cellStyle name="Normal 58" xfId="261"/>
    <cellStyle name="Normal 59" xfId="259"/>
    <cellStyle name="Normal 6" xfId="115"/>
    <cellStyle name="Normal 6 2" xfId="199"/>
    <cellStyle name="Normal 6 3" xfId="162"/>
    <cellStyle name="Normal 60" xfId="260"/>
    <cellStyle name="Normal 61" xfId="263"/>
    <cellStyle name="Normal 62" xfId="272"/>
    <cellStyle name="Normal 63" xfId="278"/>
    <cellStyle name="Normal 7" xfId="107"/>
    <cellStyle name="Normal 7 2" xfId="200"/>
    <cellStyle name="Normal 7 3" xfId="161"/>
    <cellStyle name="Normal 8" xfId="114"/>
    <cellStyle name="Normal 8 2" xfId="201"/>
    <cellStyle name="Normal 8 3" xfId="160"/>
    <cellStyle name="Normal 9" xfId="108"/>
    <cellStyle name="Normal 9 2" xfId="202"/>
    <cellStyle name="Normal_ACTIVO FIJO TDP AÑO 2001-2002" xfId="269"/>
    <cellStyle name="Normal_Capital_christensen2000PF-2003" xfId="6"/>
    <cellStyle name="Normal_Entrega a Osiptel 14 mar" xfId="7"/>
    <cellStyle name="Normal_Envío a Osiptel 16feb" xfId="8"/>
    <cellStyle name="Normal_Envío a Osiptel 7nov" xfId="9"/>
    <cellStyle name="Normal_Formatos Requerimiento de Actualizacion Ingresos" xfId="10"/>
    <cellStyle name="Notas 2" xfId="203"/>
    <cellStyle name="Notas 2 2" xfId="204"/>
    <cellStyle name="Notas 3" xfId="185"/>
    <cellStyle name="Notas 4" xfId="117"/>
    <cellStyle name="Œ…‹æØ‚è [0.00]_!!!GO" xfId="94"/>
    <cellStyle name="Œ…‹æØ‚è_!!!GO" xfId="95"/>
    <cellStyle name="per.style" xfId="96"/>
    <cellStyle name="Percent [2]" xfId="97"/>
    <cellStyle name="Porcentaje" xfId="11" builtinId="5"/>
    <cellStyle name="Porcentaje 2" xfId="98"/>
    <cellStyle name="Porcentaje 3" xfId="276"/>
    <cellStyle name="Porcentual 2" xfId="205"/>
    <cellStyle name="Porcentual 3" xfId="206"/>
    <cellStyle name="pricing" xfId="99"/>
    <cellStyle name="producto" xfId="207"/>
    <cellStyle name="PSChar" xfId="100"/>
    <cellStyle name="RevList" xfId="101"/>
    <cellStyle name="RM" xfId="102"/>
    <cellStyle name="Salida" xfId="20" builtinId="21" customBuiltin="1"/>
    <cellStyle name="Salida 2" xfId="208"/>
    <cellStyle name="Subtotal" xfId="103"/>
    <cellStyle name="Texto de advertencia" xfId="24" builtinId="11" customBuiltin="1"/>
    <cellStyle name="Texto de advertencia 2" xfId="209"/>
    <cellStyle name="Texto explicativo" xfId="25" builtinId="53" customBuiltin="1"/>
    <cellStyle name="Texto explicativo 2" xfId="210"/>
    <cellStyle name="Título 1 2" xfId="212"/>
    <cellStyle name="Título 2" xfId="13" builtinId="17" customBuiltin="1"/>
    <cellStyle name="Título 2 2" xfId="213"/>
    <cellStyle name="Título 3" xfId="14" builtinId="18" customBuiltin="1"/>
    <cellStyle name="Título 3 2" xfId="215"/>
    <cellStyle name="Título 4" xfId="216"/>
    <cellStyle name="Título 5" xfId="211"/>
    <cellStyle name="Total" xfId="26" builtinId="25" customBuiltin="1"/>
    <cellStyle name="Total 2" xfId="217"/>
  </cellStyles>
  <dxfs count="0"/>
  <tableStyles count="0" defaultTableStyle="TableStyleMedium9" defaultPivotStyle="PivotStyleLight16"/>
  <colors>
    <mruColors>
      <color rgb="FF006EB8"/>
      <color rgb="FF004379"/>
      <color rgb="FFDBDCDE"/>
      <color rgb="FFBEE3ED"/>
      <color rgb="FFB5D5EA"/>
      <color rgb="FFB5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115765</xdr:colOff>
      <xdr:row>0</xdr:row>
      <xdr:rowOff>62278</xdr:rowOff>
    </xdr:from>
    <xdr:to>
      <xdr:col>4</xdr:col>
      <xdr:colOff>254243</xdr:colOff>
      <xdr:row>5</xdr:row>
      <xdr:rowOff>81328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765" y="62278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28432</xdr:colOff>
      <xdr:row>0</xdr:row>
      <xdr:rowOff>85299</xdr:rowOff>
    </xdr:from>
    <xdr:to>
      <xdr:col>1</xdr:col>
      <xdr:colOff>2239697</xdr:colOff>
      <xdr:row>5</xdr:row>
      <xdr:rowOff>128408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544" y="85299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107158</xdr:rowOff>
    </xdr:from>
    <xdr:to>
      <xdr:col>1</xdr:col>
      <xdr:colOff>2282702</xdr:colOff>
      <xdr:row>5</xdr:row>
      <xdr:rowOff>98732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07158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35719</xdr:colOff>
      <xdr:row>0</xdr:row>
      <xdr:rowOff>154782</xdr:rowOff>
    </xdr:from>
    <xdr:to>
      <xdr:col>2</xdr:col>
      <xdr:colOff>519255</xdr:colOff>
      <xdr:row>5</xdr:row>
      <xdr:rowOff>146356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657" y="154782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1</xdr:row>
      <xdr:rowOff>0</xdr:rowOff>
    </xdr:from>
    <xdr:to>
      <xdr:col>1</xdr:col>
      <xdr:colOff>2497015</xdr:colOff>
      <xdr:row>6</xdr:row>
      <xdr:rowOff>31262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" y="158750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130969</xdr:colOff>
      <xdr:row>0</xdr:row>
      <xdr:rowOff>154782</xdr:rowOff>
    </xdr:from>
    <xdr:to>
      <xdr:col>1</xdr:col>
      <xdr:colOff>2342234</xdr:colOff>
      <xdr:row>5</xdr:row>
      <xdr:rowOff>146356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7" y="154782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2211265</xdr:colOff>
      <xdr:row>6</xdr:row>
      <xdr:rowOff>40600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7" y="156882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2211265</xdr:colOff>
      <xdr:row>5</xdr:row>
      <xdr:rowOff>158262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8" y="166688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2211265</xdr:colOff>
      <xdr:row>5</xdr:row>
      <xdr:rowOff>40600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941" y="0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2211265</xdr:colOff>
      <xdr:row>5</xdr:row>
      <xdr:rowOff>40600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735" y="0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0</xdr:rowOff>
    </xdr:from>
    <xdr:to>
      <xdr:col>3</xdr:col>
      <xdr:colOff>472952</xdr:colOff>
      <xdr:row>4</xdr:row>
      <xdr:rowOff>63012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" y="0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2211265</xdr:colOff>
      <xdr:row>5</xdr:row>
      <xdr:rowOff>197482</xdr:rowOff>
    </xdr:to>
    <xdr:pic>
      <xdr:nvPicPr>
        <xdr:cNvPr id="2" name="Imagen 1" descr="cid:image001.png@01CFE469.BD234CE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147" y="156882"/>
          <a:ext cx="2211265" cy="82501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eto\Indjun04\marilu\IMPRON\2002\Noviembre\respaldo\marilu\IMPRON\2002\Abril\respaldo\marilu\IMPRON\Setiembre\trade\NPRENSA%20112000\MARILU\NOTAPRENSA\NOTAG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Documents%20and%20Settings\FAValdeblanquezP\Configuraci&#243;n%20local\Archivos%20temporales%20de%20Internet\OLKC2\CUENTAS_SINTESIS_AGREGADO%202004%2002%2011%200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MENSUAL\BC-JUNIO\ESTBCJUL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bs.gob.pe/Efra&#237;n/Bancos/FormatosPublicaciones/01-25%20Bcos%20Ene-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ueto\Indjun04\marilu\IMPRON\2002\Noviembre\respaldo\marilu\IMPRON\2002\Abril\respaldo\marilu\IMPRON\Setiembre\archivo\Coyuntura\MINDAT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uyana\Documents%20and%20Settings\FAValdeblanquezP\Configuraci&#243;n%20local\Archivos%20temporales%20de%20Internet\OLKC2\CUENTAS_SINTESIS_AGREGADO1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ORIGEN"/>
      <sheetName val="MENSUAL"/>
      <sheetName val="VOL ACUMULADO"/>
      <sheetName val="VOL56ACUMULADO"/>
      <sheetName val="Graficos"/>
      <sheetName val="gráfico tirm. vbp otde-vab ccnn"/>
      <sheetName val="DEPARTAMENTAL ANUAL"/>
    </sheetNames>
    <sheetDataSet>
      <sheetData sheetId="0"/>
      <sheetData sheetId="1" refreshError="1">
        <row r="6">
          <cell r="A6">
            <v>198301</v>
          </cell>
          <cell r="B6">
            <v>13.9</v>
          </cell>
          <cell r="C6">
            <v>4.4000000000000004</v>
          </cell>
          <cell r="D6">
            <v>79.099999999999994</v>
          </cell>
          <cell r="E6">
            <v>0</v>
          </cell>
          <cell r="F6">
            <v>0.1</v>
          </cell>
          <cell r="G6">
            <v>31.3</v>
          </cell>
          <cell r="J6">
            <v>20.6</v>
          </cell>
          <cell r="K6">
            <v>7.4</v>
          </cell>
          <cell r="L6">
            <v>5.6</v>
          </cell>
          <cell r="M6">
            <v>65.3</v>
          </cell>
        </row>
        <row r="7">
          <cell r="A7">
            <v>198302</v>
          </cell>
          <cell r="B7">
            <v>12.9</v>
          </cell>
          <cell r="C7">
            <v>3.2</v>
          </cell>
          <cell r="D7">
            <v>126.3</v>
          </cell>
          <cell r="E7">
            <v>0</v>
          </cell>
          <cell r="F7">
            <v>0.1</v>
          </cell>
          <cell r="G7">
            <v>41.1</v>
          </cell>
          <cell r="J7">
            <v>19.2</v>
          </cell>
          <cell r="K7">
            <v>7.4</v>
          </cell>
          <cell r="L7">
            <v>5.5</v>
          </cell>
          <cell r="M7">
            <v>67.5</v>
          </cell>
        </row>
        <row r="8">
          <cell r="A8">
            <v>198303</v>
          </cell>
          <cell r="B8">
            <v>50.6</v>
          </cell>
          <cell r="C8">
            <v>7.7</v>
          </cell>
          <cell r="D8">
            <v>156.19999999999999</v>
          </cell>
          <cell r="E8">
            <v>4.0999999999999996</v>
          </cell>
          <cell r="F8">
            <v>6.1</v>
          </cell>
          <cell r="G8">
            <v>51.2</v>
          </cell>
          <cell r="J8">
            <v>18.2</v>
          </cell>
          <cell r="K8">
            <v>8.1999999999999993</v>
          </cell>
          <cell r="L8">
            <v>5.3</v>
          </cell>
          <cell r="M8">
            <v>68.2</v>
          </cell>
        </row>
        <row r="9">
          <cell r="A9">
            <v>198304</v>
          </cell>
          <cell r="B9">
            <v>60.1</v>
          </cell>
          <cell r="C9">
            <v>26.3</v>
          </cell>
          <cell r="D9">
            <v>205.5</v>
          </cell>
          <cell r="E9">
            <v>23.9</v>
          </cell>
          <cell r="F9">
            <v>16.933333333333334</v>
          </cell>
          <cell r="G9">
            <v>40.033333333333339</v>
          </cell>
          <cell r="J9">
            <v>16.899999999999999</v>
          </cell>
          <cell r="K9">
            <v>8.6</v>
          </cell>
          <cell r="L9">
            <v>5.3</v>
          </cell>
          <cell r="M9">
            <v>65.599999999999994</v>
          </cell>
        </row>
        <row r="10">
          <cell r="A10">
            <v>198305</v>
          </cell>
          <cell r="B10">
            <v>123.6</v>
          </cell>
          <cell r="C10">
            <v>43</v>
          </cell>
          <cell r="D10">
            <v>274</v>
          </cell>
          <cell r="E10">
            <v>30.6</v>
          </cell>
          <cell r="F10">
            <v>19.133333333333333</v>
          </cell>
          <cell r="G10">
            <v>40.833333333333336</v>
          </cell>
          <cell r="J10">
            <v>18.600000000000001</v>
          </cell>
          <cell r="K10">
            <v>9.1</v>
          </cell>
          <cell r="L10">
            <v>5.8</v>
          </cell>
          <cell r="M10">
            <v>66</v>
          </cell>
        </row>
        <row r="11">
          <cell r="A11">
            <v>198306</v>
          </cell>
          <cell r="B11">
            <v>179.2</v>
          </cell>
          <cell r="C11">
            <v>52.4</v>
          </cell>
          <cell r="D11">
            <v>170.6</v>
          </cell>
          <cell r="E11">
            <v>20.9</v>
          </cell>
          <cell r="F11">
            <v>21.333333333333332</v>
          </cell>
          <cell r="G11">
            <v>34.033333333333339</v>
          </cell>
          <cell r="J11">
            <v>18.399999999999999</v>
          </cell>
          <cell r="K11">
            <v>9.6</v>
          </cell>
          <cell r="L11">
            <v>5.6</v>
          </cell>
          <cell r="M11">
            <v>67.3</v>
          </cell>
        </row>
        <row r="12">
          <cell r="A12">
            <v>198307</v>
          </cell>
          <cell r="B12">
            <v>166.1</v>
          </cell>
          <cell r="C12">
            <v>25.8</v>
          </cell>
          <cell r="D12">
            <v>56.3</v>
          </cell>
          <cell r="E12">
            <v>13.3</v>
          </cell>
          <cell r="F12">
            <v>13.7</v>
          </cell>
          <cell r="G12">
            <v>34</v>
          </cell>
          <cell r="J12">
            <v>18.2</v>
          </cell>
          <cell r="K12">
            <v>10.6</v>
          </cell>
          <cell r="L12">
            <v>5.6</v>
          </cell>
          <cell r="M12">
            <v>60.7</v>
          </cell>
        </row>
        <row r="13">
          <cell r="A13">
            <v>198308</v>
          </cell>
          <cell r="B13">
            <v>96.2</v>
          </cell>
          <cell r="C13">
            <v>9.9</v>
          </cell>
          <cell r="D13">
            <v>29.1</v>
          </cell>
          <cell r="E13">
            <v>8.4</v>
          </cell>
          <cell r="F13">
            <v>6.8</v>
          </cell>
          <cell r="G13">
            <v>29.2</v>
          </cell>
          <cell r="J13">
            <v>17.100000000000001</v>
          </cell>
          <cell r="K13">
            <v>10.7</v>
          </cell>
          <cell r="L13">
            <v>5.7</v>
          </cell>
          <cell r="M13">
            <v>61.6</v>
          </cell>
        </row>
        <row r="14">
          <cell r="A14">
            <v>198309</v>
          </cell>
          <cell r="B14">
            <v>29.1</v>
          </cell>
          <cell r="C14">
            <v>9.8000000000000007</v>
          </cell>
          <cell r="D14">
            <v>42.3</v>
          </cell>
          <cell r="E14">
            <v>1.3</v>
          </cell>
          <cell r="F14">
            <v>1.2</v>
          </cell>
          <cell r="G14">
            <v>28.5</v>
          </cell>
          <cell r="J14">
            <v>16</v>
          </cell>
          <cell r="K14">
            <v>10</v>
          </cell>
          <cell r="L14">
            <v>5.7</v>
          </cell>
          <cell r="M14">
            <v>63.2</v>
          </cell>
        </row>
        <row r="15">
          <cell r="A15">
            <v>198310</v>
          </cell>
          <cell r="B15">
            <v>23.2</v>
          </cell>
          <cell r="C15">
            <v>2.9</v>
          </cell>
          <cell r="D15">
            <v>44.7</v>
          </cell>
          <cell r="E15">
            <v>2.2000000000000002</v>
          </cell>
          <cell r="F15">
            <v>0.1</v>
          </cell>
          <cell r="G15">
            <v>27.8</v>
          </cell>
          <cell r="J15">
            <v>15.8</v>
          </cell>
          <cell r="K15">
            <v>9.6999999999999993</v>
          </cell>
          <cell r="L15">
            <v>6</v>
          </cell>
          <cell r="M15">
            <v>56.7</v>
          </cell>
        </row>
        <row r="16">
          <cell r="A16">
            <v>198311</v>
          </cell>
          <cell r="B16">
            <v>22.7</v>
          </cell>
          <cell r="C16">
            <v>2.7</v>
          </cell>
          <cell r="D16">
            <v>68.400000000000006</v>
          </cell>
          <cell r="E16">
            <v>0.1</v>
          </cell>
          <cell r="F16">
            <v>0</v>
          </cell>
          <cell r="G16">
            <v>28.3</v>
          </cell>
          <cell r="J16">
            <v>13.9</v>
          </cell>
          <cell r="K16">
            <v>9.4</v>
          </cell>
          <cell r="L16">
            <v>5.9</v>
          </cell>
          <cell r="M16">
            <v>54.6</v>
          </cell>
        </row>
        <row r="17">
          <cell r="A17">
            <v>198312</v>
          </cell>
          <cell r="B17">
            <v>21.4</v>
          </cell>
          <cell r="C17">
            <v>2.9</v>
          </cell>
          <cell r="D17">
            <v>64.8</v>
          </cell>
          <cell r="E17">
            <v>0.9</v>
          </cell>
          <cell r="F17">
            <v>0.1</v>
          </cell>
          <cell r="G17">
            <v>48.3</v>
          </cell>
          <cell r="J17">
            <v>13.4</v>
          </cell>
          <cell r="K17">
            <v>10</v>
          </cell>
          <cell r="L17">
            <v>6</v>
          </cell>
          <cell r="M17">
            <v>55.5</v>
          </cell>
        </row>
        <row r="18">
          <cell r="A18">
            <v>198401.00000000093</v>
          </cell>
          <cell r="B18">
            <v>28.8</v>
          </cell>
          <cell r="C18">
            <v>1.4</v>
          </cell>
          <cell r="D18">
            <v>82.4</v>
          </cell>
          <cell r="E18">
            <v>0.2</v>
          </cell>
          <cell r="F18">
            <v>0</v>
          </cell>
          <cell r="G18">
            <v>40.799999999999997</v>
          </cell>
          <cell r="J18">
            <v>13.1</v>
          </cell>
          <cell r="K18">
            <v>8.8000000000000007</v>
          </cell>
          <cell r="L18">
            <v>5.2</v>
          </cell>
          <cell r="M18">
            <v>63.4</v>
          </cell>
        </row>
        <row r="19">
          <cell r="A19">
            <v>198402</v>
          </cell>
          <cell r="B19">
            <v>36.299999999999997</v>
          </cell>
          <cell r="C19">
            <v>5.8</v>
          </cell>
          <cell r="D19">
            <v>101.1</v>
          </cell>
          <cell r="E19">
            <v>1</v>
          </cell>
          <cell r="F19">
            <v>0.4</v>
          </cell>
          <cell r="G19">
            <v>51.3</v>
          </cell>
          <cell r="J19">
            <v>14.2</v>
          </cell>
          <cell r="K19">
            <v>8.1</v>
          </cell>
          <cell r="L19">
            <v>5.2</v>
          </cell>
          <cell r="M19">
            <v>65.5</v>
          </cell>
        </row>
        <row r="20">
          <cell r="A20">
            <v>198403</v>
          </cell>
          <cell r="B20">
            <v>31.1</v>
          </cell>
          <cell r="C20">
            <v>4.9000000000000004</v>
          </cell>
          <cell r="D20">
            <v>134</v>
          </cell>
          <cell r="E20">
            <v>7</v>
          </cell>
          <cell r="F20">
            <v>2.8</v>
          </cell>
          <cell r="G20">
            <v>45.6</v>
          </cell>
          <cell r="J20">
            <v>14.9</v>
          </cell>
          <cell r="K20">
            <v>8.4</v>
          </cell>
          <cell r="L20">
            <v>5.3</v>
          </cell>
          <cell r="M20">
            <v>66.099999999999994</v>
          </cell>
        </row>
        <row r="21">
          <cell r="A21">
            <v>198404</v>
          </cell>
          <cell r="B21">
            <v>50.3</v>
          </cell>
          <cell r="C21">
            <v>10.133333333333331</v>
          </cell>
          <cell r="D21">
            <v>201.9</v>
          </cell>
          <cell r="E21">
            <v>24.8</v>
          </cell>
          <cell r="F21">
            <v>14.2</v>
          </cell>
          <cell r="G21">
            <v>53.033333333333339</v>
          </cell>
          <cell r="J21">
            <v>13.5</v>
          </cell>
          <cell r="K21">
            <v>8</v>
          </cell>
          <cell r="L21">
            <v>5</v>
          </cell>
          <cell r="M21">
            <v>65.400000000000006</v>
          </cell>
        </row>
        <row r="22">
          <cell r="A22">
            <v>198405</v>
          </cell>
          <cell r="B22">
            <v>104.5</v>
          </cell>
          <cell r="C22">
            <v>52.133333333333333</v>
          </cell>
          <cell r="D22">
            <v>316.3</v>
          </cell>
          <cell r="E22">
            <v>20.5</v>
          </cell>
          <cell r="F22">
            <v>22.3</v>
          </cell>
          <cell r="G22">
            <v>35.433333333333337</v>
          </cell>
          <cell r="J22">
            <v>14.3</v>
          </cell>
          <cell r="K22">
            <v>8.9</v>
          </cell>
          <cell r="L22">
            <v>5.4</v>
          </cell>
          <cell r="M22">
            <v>65.7</v>
          </cell>
        </row>
        <row r="23">
          <cell r="A23">
            <v>198406</v>
          </cell>
          <cell r="B23">
            <v>270.5</v>
          </cell>
          <cell r="C23">
            <v>64.333333333333329</v>
          </cell>
          <cell r="D23">
            <v>266.7</v>
          </cell>
          <cell r="E23">
            <v>32.200000000000003</v>
          </cell>
          <cell r="F23">
            <v>16.3</v>
          </cell>
          <cell r="G23">
            <v>35.933333333333337</v>
          </cell>
          <cell r="J23">
            <v>14.1</v>
          </cell>
          <cell r="K23">
            <v>9.3000000000000007</v>
          </cell>
          <cell r="L23">
            <v>5.5</v>
          </cell>
          <cell r="M23">
            <v>66.900000000000006</v>
          </cell>
        </row>
        <row r="24">
          <cell r="A24">
            <v>198407</v>
          </cell>
          <cell r="B24">
            <v>277.8</v>
          </cell>
          <cell r="C24">
            <v>44</v>
          </cell>
          <cell r="D24">
            <v>59.2</v>
          </cell>
          <cell r="E24">
            <v>27.8</v>
          </cell>
          <cell r="F24">
            <v>16</v>
          </cell>
          <cell r="G24">
            <v>49.3</v>
          </cell>
          <cell r="J24">
            <v>15.5</v>
          </cell>
          <cell r="K24">
            <v>9.1999999999999993</v>
          </cell>
          <cell r="L24">
            <v>5.6</v>
          </cell>
          <cell r="M24">
            <v>65.3</v>
          </cell>
        </row>
        <row r="25">
          <cell r="A25">
            <v>198408</v>
          </cell>
          <cell r="B25">
            <v>200.2</v>
          </cell>
          <cell r="C25">
            <v>17.100000000000001</v>
          </cell>
          <cell r="D25">
            <v>27.8</v>
          </cell>
          <cell r="E25">
            <v>30.9</v>
          </cell>
          <cell r="F25">
            <v>6.4</v>
          </cell>
          <cell r="G25">
            <v>63</v>
          </cell>
          <cell r="J25">
            <v>15.3</v>
          </cell>
          <cell r="K25">
            <v>9.6</v>
          </cell>
          <cell r="L25">
            <v>5.5</v>
          </cell>
          <cell r="M25">
            <v>66.3</v>
          </cell>
        </row>
        <row r="26">
          <cell r="A26">
            <v>198409</v>
          </cell>
          <cell r="B26">
            <v>68.8</v>
          </cell>
          <cell r="C26">
            <v>5</v>
          </cell>
          <cell r="D26">
            <v>55.3</v>
          </cell>
          <cell r="E26">
            <v>20.2</v>
          </cell>
          <cell r="F26">
            <v>4.2</v>
          </cell>
          <cell r="G26">
            <v>59.7</v>
          </cell>
          <cell r="J26">
            <v>15.6</v>
          </cell>
          <cell r="K26">
            <v>9</v>
          </cell>
          <cell r="L26">
            <v>5.5</v>
          </cell>
          <cell r="M26">
            <v>67.8</v>
          </cell>
        </row>
        <row r="27">
          <cell r="A27">
            <v>198410</v>
          </cell>
          <cell r="B27">
            <v>18.7</v>
          </cell>
          <cell r="C27">
            <v>2.2333333333333334</v>
          </cell>
          <cell r="D27">
            <v>72.099999999999994</v>
          </cell>
          <cell r="E27">
            <v>29.2</v>
          </cell>
          <cell r="F27">
            <v>0.7</v>
          </cell>
          <cell r="G27">
            <v>50.1</v>
          </cell>
          <cell r="J27">
            <v>16.8</v>
          </cell>
          <cell r="K27">
            <v>8.5</v>
          </cell>
          <cell r="L27">
            <v>5.7</v>
          </cell>
          <cell r="M27">
            <v>64</v>
          </cell>
        </row>
        <row r="28">
          <cell r="A28">
            <v>198411</v>
          </cell>
          <cell r="B28">
            <v>23.7</v>
          </cell>
          <cell r="C28">
            <v>3.0333333333333332</v>
          </cell>
          <cell r="D28">
            <v>70.099999999999994</v>
          </cell>
          <cell r="E28">
            <v>6.2</v>
          </cell>
          <cell r="F28">
            <v>0.1</v>
          </cell>
          <cell r="G28">
            <v>39.299999999999997</v>
          </cell>
          <cell r="J28">
            <v>15.4</v>
          </cell>
          <cell r="K28">
            <v>7.5</v>
          </cell>
          <cell r="L28">
            <v>5.4</v>
          </cell>
          <cell r="M28">
            <v>61.5</v>
          </cell>
        </row>
        <row r="29">
          <cell r="A29">
            <v>198412</v>
          </cell>
          <cell r="B29">
            <v>29.3</v>
          </cell>
          <cell r="C29">
            <v>1.5333333333333332</v>
          </cell>
          <cell r="D29">
            <v>65.3</v>
          </cell>
          <cell r="E29">
            <v>0.7</v>
          </cell>
          <cell r="F29">
            <v>0</v>
          </cell>
          <cell r="G29">
            <v>40.5</v>
          </cell>
          <cell r="J29">
            <v>18.899999999999999</v>
          </cell>
          <cell r="K29">
            <v>7.8</v>
          </cell>
          <cell r="L29">
            <v>5.8</v>
          </cell>
          <cell r="M29">
            <v>62.5</v>
          </cell>
        </row>
        <row r="30">
          <cell r="A30">
            <v>198501</v>
          </cell>
          <cell r="B30">
            <v>22.6</v>
          </cell>
          <cell r="C30">
            <v>0.8</v>
          </cell>
          <cell r="D30">
            <v>68.3</v>
          </cell>
          <cell r="E30">
            <v>0.1</v>
          </cell>
          <cell r="F30">
            <v>0</v>
          </cell>
          <cell r="G30">
            <v>53.7</v>
          </cell>
          <cell r="J30">
            <v>16.399999999999999</v>
          </cell>
          <cell r="K30">
            <v>8</v>
          </cell>
          <cell r="L30">
            <v>5.7</v>
          </cell>
          <cell r="M30">
            <v>65.5</v>
          </cell>
        </row>
        <row r="31">
          <cell r="A31">
            <v>198502</v>
          </cell>
          <cell r="B31">
            <v>39.6</v>
          </cell>
          <cell r="C31">
            <v>5.0999999999999996</v>
          </cell>
          <cell r="D31">
            <v>153</v>
          </cell>
          <cell r="E31">
            <v>5.2</v>
          </cell>
          <cell r="F31">
            <v>0.5</v>
          </cell>
          <cell r="G31">
            <v>50</v>
          </cell>
          <cell r="J31">
            <v>15.9</v>
          </cell>
          <cell r="K31">
            <v>7.5</v>
          </cell>
          <cell r="L31">
            <v>5.8</v>
          </cell>
          <cell r="M31">
            <v>67.7</v>
          </cell>
        </row>
        <row r="32">
          <cell r="A32">
            <v>198503</v>
          </cell>
          <cell r="B32">
            <v>12.7</v>
          </cell>
          <cell r="C32">
            <v>5.9</v>
          </cell>
          <cell r="D32">
            <v>165.3</v>
          </cell>
          <cell r="E32">
            <v>10</v>
          </cell>
          <cell r="F32">
            <v>3.4</v>
          </cell>
          <cell r="G32">
            <v>53.5</v>
          </cell>
          <cell r="J32">
            <v>16.399999999999999</v>
          </cell>
          <cell r="K32">
            <v>8.4</v>
          </cell>
          <cell r="L32">
            <v>6</v>
          </cell>
          <cell r="M32">
            <v>68.3</v>
          </cell>
        </row>
        <row r="33">
          <cell r="A33">
            <v>198504</v>
          </cell>
          <cell r="B33">
            <v>56.5</v>
          </cell>
          <cell r="C33">
            <v>18.3</v>
          </cell>
          <cell r="D33">
            <v>196.7</v>
          </cell>
          <cell r="E33">
            <v>43</v>
          </cell>
          <cell r="F33">
            <v>13</v>
          </cell>
          <cell r="G33">
            <v>39</v>
          </cell>
          <cell r="J33">
            <v>15.7</v>
          </cell>
          <cell r="K33">
            <v>8.4</v>
          </cell>
          <cell r="L33">
            <v>6.1</v>
          </cell>
          <cell r="M33">
            <v>68.599999999999994</v>
          </cell>
        </row>
        <row r="34">
          <cell r="A34">
            <v>198505</v>
          </cell>
          <cell r="B34">
            <v>177.5</v>
          </cell>
          <cell r="C34">
            <v>57.6</v>
          </cell>
          <cell r="D34">
            <v>392.1</v>
          </cell>
          <cell r="E34">
            <v>40.6</v>
          </cell>
          <cell r="F34">
            <v>20.9</v>
          </cell>
          <cell r="G34">
            <v>38.799999999999997</v>
          </cell>
          <cell r="J34">
            <v>17.3</v>
          </cell>
          <cell r="K34">
            <v>9.4</v>
          </cell>
          <cell r="L34">
            <v>6.2</v>
          </cell>
          <cell r="M34">
            <v>69</v>
          </cell>
        </row>
        <row r="35">
          <cell r="A35">
            <v>198506</v>
          </cell>
          <cell r="B35">
            <v>247.5</v>
          </cell>
          <cell r="C35">
            <v>67.099999999999994</v>
          </cell>
          <cell r="D35">
            <v>314.3</v>
          </cell>
          <cell r="E35">
            <v>52</v>
          </cell>
          <cell r="F35">
            <v>20.7</v>
          </cell>
          <cell r="G35">
            <v>25.6</v>
          </cell>
          <cell r="J35">
            <v>16.7</v>
          </cell>
          <cell r="K35">
            <v>9.1</v>
          </cell>
          <cell r="L35">
            <v>6.5</v>
          </cell>
          <cell r="M35">
            <v>70.3</v>
          </cell>
        </row>
        <row r="36">
          <cell r="A36">
            <v>198507</v>
          </cell>
          <cell r="B36">
            <v>160.1</v>
          </cell>
          <cell r="C36">
            <v>34.4</v>
          </cell>
          <cell r="D36">
            <v>67.2</v>
          </cell>
          <cell r="E36">
            <v>32.9</v>
          </cell>
          <cell r="F36">
            <v>17.5</v>
          </cell>
          <cell r="G36">
            <v>43.6</v>
          </cell>
          <cell r="J36">
            <v>17.2</v>
          </cell>
          <cell r="K36">
            <v>9.9</v>
          </cell>
          <cell r="L36">
            <v>6.6</v>
          </cell>
          <cell r="M36">
            <v>64.5</v>
          </cell>
        </row>
        <row r="37">
          <cell r="A37">
            <v>198508</v>
          </cell>
          <cell r="B37">
            <v>91.7</v>
          </cell>
          <cell r="C37">
            <v>12.1</v>
          </cell>
          <cell r="D37">
            <v>20.5</v>
          </cell>
          <cell r="E37">
            <v>56.1</v>
          </cell>
          <cell r="F37">
            <v>7</v>
          </cell>
          <cell r="G37">
            <v>43.7</v>
          </cell>
          <cell r="J37">
            <v>16.8</v>
          </cell>
          <cell r="K37">
            <v>9.5</v>
          </cell>
          <cell r="L37">
            <v>6.8</v>
          </cell>
          <cell r="M37">
            <v>65.599999999999994</v>
          </cell>
        </row>
        <row r="38">
          <cell r="A38">
            <v>198509</v>
          </cell>
          <cell r="B38">
            <v>20.2</v>
          </cell>
          <cell r="C38">
            <v>4.4000000000000004</v>
          </cell>
          <cell r="D38">
            <v>32.200000000000003</v>
          </cell>
          <cell r="E38">
            <v>30.9</v>
          </cell>
          <cell r="F38">
            <v>5.7</v>
          </cell>
          <cell r="G38">
            <v>36.1</v>
          </cell>
          <cell r="J38">
            <v>17.8</v>
          </cell>
          <cell r="K38">
            <v>8.4</v>
          </cell>
          <cell r="L38">
            <v>6.8</v>
          </cell>
          <cell r="M38">
            <v>63</v>
          </cell>
        </row>
        <row r="39">
          <cell r="A39">
            <v>198510</v>
          </cell>
          <cell r="B39">
            <v>10.5</v>
          </cell>
          <cell r="C39">
            <v>2.8</v>
          </cell>
          <cell r="D39">
            <v>44.8</v>
          </cell>
          <cell r="E39">
            <v>12.3</v>
          </cell>
          <cell r="F39">
            <v>1.8</v>
          </cell>
          <cell r="G39">
            <v>27.4</v>
          </cell>
          <cell r="J39">
            <v>16.7</v>
          </cell>
          <cell r="K39">
            <v>8</v>
          </cell>
          <cell r="L39">
            <v>7</v>
          </cell>
          <cell r="M39">
            <v>67.099999999999994</v>
          </cell>
        </row>
        <row r="40">
          <cell r="A40">
            <v>198511</v>
          </cell>
          <cell r="B40">
            <v>13.4</v>
          </cell>
          <cell r="C40">
            <v>1.2</v>
          </cell>
          <cell r="D40">
            <v>50.9</v>
          </cell>
          <cell r="E40">
            <v>7.5</v>
          </cell>
          <cell r="F40">
            <v>0.1</v>
          </cell>
          <cell r="G40">
            <v>32.1</v>
          </cell>
          <cell r="J40">
            <v>15.7</v>
          </cell>
          <cell r="K40">
            <v>7.6</v>
          </cell>
          <cell r="L40">
            <v>7.1</v>
          </cell>
          <cell r="M40">
            <v>70.400000000000006</v>
          </cell>
        </row>
        <row r="41">
          <cell r="A41">
            <v>198512</v>
          </cell>
          <cell r="B41">
            <v>26</v>
          </cell>
          <cell r="C41">
            <v>2.6</v>
          </cell>
          <cell r="D41">
            <v>51.5</v>
          </cell>
          <cell r="E41">
            <v>0.2</v>
          </cell>
          <cell r="F41">
            <v>0.1</v>
          </cell>
          <cell r="G41">
            <v>46.6</v>
          </cell>
          <cell r="J41">
            <v>18.399999999999999</v>
          </cell>
          <cell r="K41">
            <v>7.2</v>
          </cell>
          <cell r="L41">
            <v>7.3</v>
          </cell>
          <cell r="M41">
            <v>68.8</v>
          </cell>
        </row>
        <row r="42">
          <cell r="A42">
            <v>198601</v>
          </cell>
          <cell r="B42">
            <v>22.4</v>
          </cell>
          <cell r="C42">
            <v>1</v>
          </cell>
          <cell r="D42">
            <v>50.5</v>
          </cell>
          <cell r="E42">
            <v>3.9</v>
          </cell>
          <cell r="F42">
            <v>0</v>
          </cell>
          <cell r="G42">
            <v>48.2</v>
          </cell>
          <cell r="J42">
            <v>17.399999999999999</v>
          </cell>
          <cell r="K42">
            <v>7</v>
          </cell>
          <cell r="L42">
            <v>7.6</v>
          </cell>
          <cell r="M42">
            <v>69.8</v>
          </cell>
        </row>
        <row r="43">
          <cell r="A43">
            <v>198602</v>
          </cell>
          <cell r="B43">
            <v>33.299999999999997</v>
          </cell>
          <cell r="C43">
            <v>4.3</v>
          </cell>
          <cell r="D43">
            <v>92.1</v>
          </cell>
          <cell r="E43">
            <v>0.3</v>
          </cell>
          <cell r="F43">
            <v>0.5</v>
          </cell>
          <cell r="G43">
            <v>59.3</v>
          </cell>
          <cell r="J43">
            <v>17.7</v>
          </cell>
          <cell r="K43">
            <v>6.2</v>
          </cell>
          <cell r="L43">
            <v>7.6</v>
          </cell>
          <cell r="M43">
            <v>68.099999999999994</v>
          </cell>
        </row>
        <row r="44">
          <cell r="A44">
            <v>198603</v>
          </cell>
          <cell r="B44">
            <v>18</v>
          </cell>
          <cell r="C44">
            <v>7.2</v>
          </cell>
          <cell r="D44">
            <v>142.6</v>
          </cell>
          <cell r="E44">
            <v>7.2</v>
          </cell>
          <cell r="F44">
            <v>3.2</v>
          </cell>
          <cell r="G44">
            <v>63.5</v>
          </cell>
          <cell r="J44">
            <v>18.2</v>
          </cell>
          <cell r="K44">
            <v>7</v>
          </cell>
          <cell r="L44">
            <v>7.8</v>
          </cell>
          <cell r="M44">
            <v>68.2</v>
          </cell>
        </row>
        <row r="45">
          <cell r="A45">
            <v>198604</v>
          </cell>
          <cell r="B45">
            <v>53</v>
          </cell>
          <cell r="C45">
            <v>10.199999999999999</v>
          </cell>
          <cell r="D45">
            <v>188.3</v>
          </cell>
          <cell r="E45">
            <v>45</v>
          </cell>
          <cell r="F45">
            <v>11.6</v>
          </cell>
          <cell r="G45">
            <v>32.9</v>
          </cell>
          <cell r="J45">
            <v>16.899999999999999</v>
          </cell>
          <cell r="K45">
            <v>7.4</v>
          </cell>
          <cell r="L45">
            <v>7.7</v>
          </cell>
          <cell r="M45">
            <v>69.400000000000006</v>
          </cell>
        </row>
        <row r="46">
          <cell r="A46">
            <v>198605</v>
          </cell>
          <cell r="B46">
            <v>91.7</v>
          </cell>
          <cell r="C46">
            <v>49.1</v>
          </cell>
          <cell r="D46">
            <v>427.9</v>
          </cell>
          <cell r="E46">
            <v>48</v>
          </cell>
          <cell r="F46">
            <v>22.4</v>
          </cell>
          <cell r="G46">
            <v>34</v>
          </cell>
          <cell r="J46">
            <v>18.600000000000001</v>
          </cell>
          <cell r="K46">
            <v>7.8</v>
          </cell>
          <cell r="L46">
            <v>7.7</v>
          </cell>
          <cell r="M46">
            <v>69.599999999999994</v>
          </cell>
        </row>
        <row r="47">
          <cell r="A47">
            <v>198606</v>
          </cell>
          <cell r="B47">
            <v>178.2</v>
          </cell>
          <cell r="C47">
            <v>81.400000000000006</v>
          </cell>
          <cell r="D47">
            <v>333.7</v>
          </cell>
          <cell r="E47">
            <v>48.3</v>
          </cell>
          <cell r="F47">
            <v>26.6</v>
          </cell>
          <cell r="G47">
            <v>45.1</v>
          </cell>
          <cell r="J47">
            <v>18.3</v>
          </cell>
          <cell r="K47">
            <v>7.6</v>
          </cell>
          <cell r="L47">
            <v>7.9</v>
          </cell>
          <cell r="M47">
            <v>70.400000000000006</v>
          </cell>
        </row>
        <row r="48">
          <cell r="A48">
            <v>198607</v>
          </cell>
          <cell r="B48">
            <v>134.80000000000001</v>
          </cell>
          <cell r="C48">
            <v>40</v>
          </cell>
          <cell r="D48">
            <v>101.7</v>
          </cell>
          <cell r="E48">
            <v>57.3</v>
          </cell>
          <cell r="F48">
            <v>15.5</v>
          </cell>
          <cell r="G48">
            <v>87.4</v>
          </cell>
          <cell r="J48">
            <v>18.7</v>
          </cell>
          <cell r="K48">
            <v>8.1</v>
          </cell>
          <cell r="L48">
            <v>8</v>
          </cell>
          <cell r="M48">
            <v>65</v>
          </cell>
        </row>
        <row r="49">
          <cell r="A49">
            <v>198608</v>
          </cell>
          <cell r="B49">
            <v>107.3</v>
          </cell>
          <cell r="C49">
            <v>21.9</v>
          </cell>
          <cell r="D49">
            <v>24.3</v>
          </cell>
          <cell r="E49">
            <v>44.4</v>
          </cell>
          <cell r="F49">
            <v>9.4</v>
          </cell>
          <cell r="G49">
            <v>80.2</v>
          </cell>
          <cell r="J49">
            <v>16.899999999999999</v>
          </cell>
          <cell r="K49">
            <v>8.3000000000000007</v>
          </cell>
          <cell r="L49">
            <v>8</v>
          </cell>
          <cell r="M49">
            <v>65.099999999999994</v>
          </cell>
        </row>
        <row r="50">
          <cell r="A50">
            <v>198609</v>
          </cell>
          <cell r="B50">
            <v>44.5</v>
          </cell>
          <cell r="C50">
            <v>9.9</v>
          </cell>
          <cell r="D50">
            <v>31.6</v>
          </cell>
          <cell r="E50">
            <v>35.9</v>
          </cell>
          <cell r="F50">
            <v>5.9</v>
          </cell>
          <cell r="G50">
            <v>66.599999999999994</v>
          </cell>
          <cell r="J50">
            <v>20.2</v>
          </cell>
          <cell r="K50">
            <v>8.1999999999999993</v>
          </cell>
          <cell r="L50">
            <v>8.1</v>
          </cell>
          <cell r="M50">
            <v>65</v>
          </cell>
        </row>
        <row r="51">
          <cell r="A51">
            <v>198610</v>
          </cell>
          <cell r="B51">
            <v>17.899999999999999</v>
          </cell>
          <cell r="C51">
            <v>2.4</v>
          </cell>
          <cell r="D51">
            <v>61.9</v>
          </cell>
          <cell r="E51">
            <v>12.2</v>
          </cell>
          <cell r="F51">
            <v>0.7</v>
          </cell>
          <cell r="G51">
            <v>50.9</v>
          </cell>
          <cell r="J51">
            <v>20.5</v>
          </cell>
          <cell r="K51">
            <v>8</v>
          </cell>
          <cell r="L51">
            <v>8.1</v>
          </cell>
          <cell r="M51">
            <v>69</v>
          </cell>
        </row>
        <row r="52">
          <cell r="A52">
            <v>198611</v>
          </cell>
          <cell r="B52">
            <v>13.9</v>
          </cell>
          <cell r="C52">
            <v>0.9</v>
          </cell>
          <cell r="D52">
            <v>86.7</v>
          </cell>
          <cell r="E52">
            <v>0.3</v>
          </cell>
          <cell r="F52">
            <v>0.2</v>
          </cell>
          <cell r="G52">
            <v>43</v>
          </cell>
          <cell r="J52">
            <v>20.100000000000001</v>
          </cell>
          <cell r="K52">
            <v>7.4</v>
          </cell>
          <cell r="L52">
            <v>8.1999999999999993</v>
          </cell>
          <cell r="M52">
            <v>70.5</v>
          </cell>
        </row>
        <row r="53">
          <cell r="A53">
            <v>198612</v>
          </cell>
          <cell r="B53">
            <v>10.9</v>
          </cell>
          <cell r="C53">
            <v>3.4</v>
          </cell>
          <cell r="D53">
            <v>116.2</v>
          </cell>
          <cell r="E53">
            <v>0.9</v>
          </cell>
          <cell r="F53">
            <v>0.1</v>
          </cell>
          <cell r="G53">
            <v>33.5</v>
          </cell>
          <cell r="J53">
            <v>26.2</v>
          </cell>
          <cell r="K53">
            <v>7.3</v>
          </cell>
          <cell r="L53">
            <v>8.4</v>
          </cell>
          <cell r="M53">
            <v>69.2</v>
          </cell>
        </row>
        <row r="54">
          <cell r="A54">
            <v>198701</v>
          </cell>
          <cell r="B54">
            <v>34.5</v>
          </cell>
          <cell r="C54">
            <v>2.7</v>
          </cell>
          <cell r="D54">
            <v>78.5</v>
          </cell>
          <cell r="E54">
            <v>0</v>
          </cell>
          <cell r="F54">
            <v>0</v>
          </cell>
          <cell r="G54">
            <v>49.7</v>
          </cell>
          <cell r="J54">
            <v>23</v>
          </cell>
          <cell r="K54">
            <v>7.2</v>
          </cell>
          <cell r="L54">
            <v>8.6</v>
          </cell>
          <cell r="M54">
            <v>69.900000000000006</v>
          </cell>
        </row>
        <row r="55">
          <cell r="A55">
            <v>198702</v>
          </cell>
          <cell r="B55">
            <v>33.1</v>
          </cell>
          <cell r="C55">
            <v>4.2</v>
          </cell>
          <cell r="D55">
            <v>117.3</v>
          </cell>
          <cell r="E55">
            <v>0.7</v>
          </cell>
          <cell r="F55">
            <v>1.1000000000000001</v>
          </cell>
          <cell r="G55">
            <v>67.7</v>
          </cell>
          <cell r="J55">
            <v>22.9</v>
          </cell>
          <cell r="K55">
            <v>6.9</v>
          </cell>
          <cell r="L55">
            <v>8.1999999999999993</v>
          </cell>
          <cell r="M55">
            <v>68.8</v>
          </cell>
        </row>
        <row r="56">
          <cell r="A56">
            <v>198703</v>
          </cell>
          <cell r="B56">
            <v>28.7</v>
          </cell>
          <cell r="C56">
            <v>7.5</v>
          </cell>
          <cell r="D56">
            <v>153.1</v>
          </cell>
          <cell r="E56">
            <v>13.9</v>
          </cell>
          <cell r="F56">
            <v>6.9</v>
          </cell>
          <cell r="G56">
            <v>76</v>
          </cell>
          <cell r="J56">
            <v>23.5</v>
          </cell>
          <cell r="K56">
            <v>7.6</v>
          </cell>
          <cell r="L56">
            <v>8.4</v>
          </cell>
          <cell r="M56">
            <v>70</v>
          </cell>
        </row>
        <row r="57">
          <cell r="A57">
            <v>198704</v>
          </cell>
          <cell r="B57">
            <v>68.5</v>
          </cell>
          <cell r="C57">
            <v>22</v>
          </cell>
          <cell r="D57">
            <v>301.39999999999998</v>
          </cell>
          <cell r="E57">
            <v>28.3</v>
          </cell>
          <cell r="F57">
            <v>13.1</v>
          </cell>
          <cell r="G57">
            <v>54</v>
          </cell>
          <cell r="J57">
            <v>22.3</v>
          </cell>
          <cell r="K57">
            <v>8.6999999999999993</v>
          </cell>
          <cell r="L57">
            <v>7.5</v>
          </cell>
          <cell r="M57">
            <v>70.7</v>
          </cell>
        </row>
        <row r="58">
          <cell r="A58">
            <v>198705</v>
          </cell>
          <cell r="B58">
            <v>205.8</v>
          </cell>
          <cell r="C58">
            <v>42.6</v>
          </cell>
          <cell r="D58">
            <v>362.3</v>
          </cell>
          <cell r="E58">
            <v>43.6</v>
          </cell>
          <cell r="F58">
            <v>27.9</v>
          </cell>
          <cell r="G58">
            <v>49.6</v>
          </cell>
          <cell r="J58">
            <v>21.7</v>
          </cell>
          <cell r="K58">
            <v>9.6999999999999993</v>
          </cell>
          <cell r="L58">
            <v>7.5</v>
          </cell>
          <cell r="M58">
            <v>70.8</v>
          </cell>
        </row>
        <row r="59">
          <cell r="A59">
            <v>198706</v>
          </cell>
          <cell r="B59">
            <v>347.9</v>
          </cell>
          <cell r="C59">
            <v>64.7</v>
          </cell>
          <cell r="D59">
            <v>225.9</v>
          </cell>
          <cell r="E59">
            <v>37.5</v>
          </cell>
          <cell r="F59">
            <v>27.2</v>
          </cell>
          <cell r="G59">
            <v>63.6</v>
          </cell>
          <cell r="J59">
            <v>20.100000000000001</v>
          </cell>
          <cell r="K59">
            <v>10.1</v>
          </cell>
          <cell r="L59">
            <v>7.6</v>
          </cell>
          <cell r="M59">
            <v>71.7</v>
          </cell>
        </row>
        <row r="60">
          <cell r="A60">
            <v>198707</v>
          </cell>
          <cell r="B60">
            <v>226.1</v>
          </cell>
          <cell r="C60">
            <v>37.6</v>
          </cell>
          <cell r="D60">
            <v>65.5</v>
          </cell>
          <cell r="E60">
            <v>44.2</v>
          </cell>
          <cell r="F60">
            <v>13</v>
          </cell>
          <cell r="G60">
            <v>89.2</v>
          </cell>
          <cell r="J60">
            <v>21.2</v>
          </cell>
          <cell r="K60">
            <v>10.7</v>
          </cell>
          <cell r="L60">
            <v>7.8</v>
          </cell>
          <cell r="M60">
            <v>66.3</v>
          </cell>
        </row>
        <row r="61">
          <cell r="A61">
            <v>198708</v>
          </cell>
          <cell r="B61">
            <v>141.1</v>
          </cell>
          <cell r="C61">
            <v>22.1</v>
          </cell>
          <cell r="D61">
            <v>40.5</v>
          </cell>
          <cell r="E61">
            <v>24.9</v>
          </cell>
          <cell r="F61">
            <v>3.3</v>
          </cell>
          <cell r="G61">
            <v>78.599999999999994</v>
          </cell>
          <cell r="J61">
            <v>21.9</v>
          </cell>
          <cell r="K61">
            <v>10.5</v>
          </cell>
          <cell r="L61">
            <v>7.9</v>
          </cell>
          <cell r="M61">
            <v>66</v>
          </cell>
        </row>
        <row r="62">
          <cell r="A62">
            <v>198709</v>
          </cell>
          <cell r="B62">
            <v>35.1</v>
          </cell>
          <cell r="C62">
            <v>3.1</v>
          </cell>
          <cell r="D62">
            <v>62.4</v>
          </cell>
          <cell r="E62">
            <v>5.4</v>
          </cell>
          <cell r="F62">
            <v>5.4</v>
          </cell>
          <cell r="G62">
            <v>60</v>
          </cell>
          <cell r="J62">
            <v>24</v>
          </cell>
          <cell r="K62">
            <v>9.5</v>
          </cell>
          <cell r="L62">
            <v>8.1</v>
          </cell>
          <cell r="M62">
            <v>66.5</v>
          </cell>
        </row>
        <row r="63">
          <cell r="A63">
            <v>198710</v>
          </cell>
          <cell r="B63">
            <v>15.2</v>
          </cell>
          <cell r="C63">
            <v>1.4</v>
          </cell>
          <cell r="D63">
            <v>77.8</v>
          </cell>
          <cell r="E63">
            <v>1.1000000000000001</v>
          </cell>
          <cell r="F63">
            <v>0.4</v>
          </cell>
          <cell r="G63">
            <v>37.9</v>
          </cell>
          <cell r="J63">
            <v>24.9</v>
          </cell>
          <cell r="K63">
            <v>9.1999999999999993</v>
          </cell>
          <cell r="L63">
            <v>8.3000000000000007</v>
          </cell>
          <cell r="M63">
            <v>69.7</v>
          </cell>
        </row>
        <row r="64">
          <cell r="A64">
            <v>198711</v>
          </cell>
          <cell r="B64">
            <v>19.100000000000001</v>
          </cell>
          <cell r="C64">
            <v>1.1000000000000001</v>
          </cell>
          <cell r="D64">
            <v>92.8</v>
          </cell>
          <cell r="E64">
            <v>2.4</v>
          </cell>
          <cell r="F64">
            <v>0.1</v>
          </cell>
          <cell r="G64">
            <v>34.299999999999997</v>
          </cell>
          <cell r="J64">
            <v>25</v>
          </cell>
          <cell r="K64">
            <v>8.6</v>
          </cell>
          <cell r="L64">
            <v>8.5</v>
          </cell>
          <cell r="M64">
            <v>70.7</v>
          </cell>
        </row>
        <row r="65">
          <cell r="A65">
            <v>198712</v>
          </cell>
          <cell r="B65">
            <v>13.5</v>
          </cell>
          <cell r="C65">
            <v>1.5</v>
          </cell>
          <cell r="D65">
            <v>129.6</v>
          </cell>
          <cell r="E65">
            <v>0</v>
          </cell>
          <cell r="F65">
            <v>0.1</v>
          </cell>
          <cell r="G65">
            <v>38.299999999999997</v>
          </cell>
          <cell r="J65">
            <v>30.5</v>
          </cell>
          <cell r="K65">
            <v>8.6</v>
          </cell>
          <cell r="L65">
            <v>8.8000000000000007</v>
          </cell>
          <cell r="M65">
            <v>68.900000000000006</v>
          </cell>
        </row>
        <row r="66">
          <cell r="A66">
            <v>198801</v>
          </cell>
          <cell r="B66">
            <v>26.6</v>
          </cell>
          <cell r="C66">
            <v>2.4</v>
          </cell>
          <cell r="D66">
            <v>76.900000000000006</v>
          </cell>
          <cell r="E66">
            <v>1.1000000000000001</v>
          </cell>
          <cell r="F66">
            <v>0.5</v>
          </cell>
          <cell r="G66">
            <v>41.8</v>
          </cell>
          <cell r="J66">
            <v>26.4</v>
          </cell>
          <cell r="K66">
            <v>8.9</v>
          </cell>
          <cell r="L66">
            <v>9.5</v>
          </cell>
          <cell r="M66">
            <v>70</v>
          </cell>
        </row>
        <row r="67">
          <cell r="A67">
            <v>198802</v>
          </cell>
          <cell r="B67">
            <v>42.7</v>
          </cell>
          <cell r="C67">
            <v>6</v>
          </cell>
          <cell r="D67">
            <v>127.6</v>
          </cell>
          <cell r="E67">
            <v>4</v>
          </cell>
          <cell r="F67">
            <v>1</v>
          </cell>
          <cell r="G67">
            <v>76.5</v>
          </cell>
          <cell r="J67">
            <v>26.6</v>
          </cell>
          <cell r="K67">
            <v>8.1999999999999993</v>
          </cell>
          <cell r="L67">
            <v>9.6</v>
          </cell>
          <cell r="M67">
            <v>69</v>
          </cell>
        </row>
        <row r="68">
          <cell r="A68">
            <v>198803</v>
          </cell>
          <cell r="B68">
            <v>40.799999999999997</v>
          </cell>
          <cell r="C68">
            <v>8.1</v>
          </cell>
          <cell r="D68">
            <v>242.8</v>
          </cell>
          <cell r="E68">
            <v>17.600000000000001</v>
          </cell>
          <cell r="F68">
            <v>5.0999999999999996</v>
          </cell>
          <cell r="G68">
            <v>52.3</v>
          </cell>
          <cell r="J68">
            <v>24</v>
          </cell>
          <cell r="K68">
            <v>9.6</v>
          </cell>
          <cell r="L68">
            <v>9.6999999999999993</v>
          </cell>
          <cell r="M68">
            <v>70.400000000000006</v>
          </cell>
        </row>
        <row r="69">
          <cell r="A69">
            <v>198804</v>
          </cell>
          <cell r="B69">
            <v>72.099999999999994</v>
          </cell>
          <cell r="C69">
            <v>19.5</v>
          </cell>
          <cell r="D69">
            <v>302.39999999999998</v>
          </cell>
          <cell r="E69">
            <v>46</v>
          </cell>
          <cell r="F69">
            <v>20.399999999999999</v>
          </cell>
          <cell r="G69">
            <v>51.7</v>
          </cell>
          <cell r="J69">
            <v>25.9</v>
          </cell>
          <cell r="K69">
            <v>10.8</v>
          </cell>
          <cell r="L69">
            <v>10.1</v>
          </cell>
          <cell r="M69">
            <v>70.8</v>
          </cell>
        </row>
        <row r="70">
          <cell r="A70">
            <v>198805</v>
          </cell>
          <cell r="B70">
            <v>146.19999999999999</v>
          </cell>
          <cell r="C70">
            <v>74.5</v>
          </cell>
          <cell r="D70">
            <v>557.5</v>
          </cell>
          <cell r="E70">
            <v>49.8</v>
          </cell>
          <cell r="F70">
            <v>34.6</v>
          </cell>
          <cell r="G70">
            <v>47.5</v>
          </cell>
          <cell r="J70">
            <v>29.3</v>
          </cell>
          <cell r="K70">
            <v>11.1</v>
          </cell>
          <cell r="L70">
            <v>10.6</v>
          </cell>
          <cell r="M70">
            <v>70.900000000000006</v>
          </cell>
        </row>
        <row r="71">
          <cell r="A71">
            <v>198806</v>
          </cell>
          <cell r="B71">
            <v>250.6</v>
          </cell>
          <cell r="C71">
            <v>81.099999999999994</v>
          </cell>
          <cell r="D71">
            <v>315.2</v>
          </cell>
          <cell r="E71">
            <v>31.9</v>
          </cell>
          <cell r="F71">
            <v>15.2</v>
          </cell>
          <cell r="G71">
            <v>56.9</v>
          </cell>
          <cell r="J71">
            <v>28</v>
          </cell>
          <cell r="K71">
            <v>10.9</v>
          </cell>
          <cell r="L71">
            <v>9.9</v>
          </cell>
          <cell r="M71">
            <v>71</v>
          </cell>
        </row>
        <row r="72">
          <cell r="A72">
            <v>198807</v>
          </cell>
          <cell r="B72">
            <v>251.2</v>
          </cell>
          <cell r="C72">
            <v>40.200000000000003</v>
          </cell>
          <cell r="D72">
            <v>106.9</v>
          </cell>
          <cell r="E72">
            <v>31.9</v>
          </cell>
          <cell r="F72">
            <v>10.4</v>
          </cell>
          <cell r="G72">
            <v>45.2</v>
          </cell>
          <cell r="J72">
            <v>23.1</v>
          </cell>
          <cell r="K72">
            <v>11</v>
          </cell>
          <cell r="L72">
            <v>10.4</v>
          </cell>
          <cell r="M72">
            <v>71.5</v>
          </cell>
        </row>
        <row r="73">
          <cell r="A73">
            <v>198808</v>
          </cell>
          <cell r="B73">
            <v>176</v>
          </cell>
          <cell r="C73">
            <v>17.899999999999999</v>
          </cell>
          <cell r="D73">
            <v>47.1</v>
          </cell>
          <cell r="E73">
            <v>31.2</v>
          </cell>
          <cell r="F73">
            <v>9.1</v>
          </cell>
          <cell r="G73">
            <v>86.8</v>
          </cell>
          <cell r="J73">
            <v>20.100000000000001</v>
          </cell>
          <cell r="K73">
            <v>11.3</v>
          </cell>
          <cell r="L73">
            <v>10.4</v>
          </cell>
          <cell r="M73">
            <v>72.3</v>
          </cell>
        </row>
        <row r="74">
          <cell r="A74">
            <v>198809</v>
          </cell>
          <cell r="B74">
            <v>71.599999999999994</v>
          </cell>
          <cell r="C74">
            <v>9</v>
          </cell>
          <cell r="D74">
            <v>51.8</v>
          </cell>
          <cell r="E74">
            <v>52.1</v>
          </cell>
          <cell r="F74">
            <v>1.9</v>
          </cell>
          <cell r="G74">
            <v>61.6</v>
          </cell>
          <cell r="J74">
            <v>23.8</v>
          </cell>
          <cell r="K74">
            <v>9.3000000000000007</v>
          </cell>
          <cell r="L74">
            <v>10.5</v>
          </cell>
          <cell r="M74">
            <v>70.599999999999994</v>
          </cell>
        </row>
        <row r="75">
          <cell r="A75">
            <v>198810</v>
          </cell>
          <cell r="B75">
            <v>17.8</v>
          </cell>
          <cell r="C75">
            <v>2.4</v>
          </cell>
          <cell r="D75">
            <v>83.2</v>
          </cell>
          <cell r="E75">
            <v>13.1</v>
          </cell>
          <cell r="F75">
            <v>0.7</v>
          </cell>
          <cell r="G75">
            <v>45.4</v>
          </cell>
          <cell r="J75">
            <v>25.7</v>
          </cell>
          <cell r="K75">
            <v>8.9</v>
          </cell>
          <cell r="L75">
            <v>9.6</v>
          </cell>
          <cell r="M75">
            <v>71.5</v>
          </cell>
        </row>
        <row r="76">
          <cell r="A76">
            <v>198811</v>
          </cell>
          <cell r="B76">
            <v>21.1</v>
          </cell>
          <cell r="C76">
            <v>1.1000000000000001</v>
          </cell>
          <cell r="D76">
            <v>89.4</v>
          </cell>
          <cell r="E76">
            <v>1.4</v>
          </cell>
          <cell r="F76">
            <v>0.2</v>
          </cell>
          <cell r="G76">
            <v>37.299999999999997</v>
          </cell>
          <cell r="J76">
            <v>23.1</v>
          </cell>
          <cell r="K76">
            <v>7.8</v>
          </cell>
          <cell r="L76">
            <v>9.4</v>
          </cell>
          <cell r="M76">
            <v>71.8</v>
          </cell>
        </row>
        <row r="77">
          <cell r="A77">
            <v>198812</v>
          </cell>
          <cell r="B77">
            <v>12.5</v>
          </cell>
          <cell r="C77">
            <v>1.1000000000000001</v>
          </cell>
          <cell r="D77">
            <v>107.3</v>
          </cell>
          <cell r="E77">
            <v>2.2999999999999998</v>
          </cell>
          <cell r="F77">
            <v>0.3</v>
          </cell>
          <cell r="G77">
            <v>42.1</v>
          </cell>
          <cell r="J77">
            <v>20.7</v>
          </cell>
          <cell r="K77">
            <v>8.6999999999999993</v>
          </cell>
          <cell r="L77">
            <v>8.5</v>
          </cell>
          <cell r="M77">
            <v>69.7</v>
          </cell>
        </row>
        <row r="78">
          <cell r="A78">
            <v>198901</v>
          </cell>
          <cell r="B78">
            <v>31.7</v>
          </cell>
          <cell r="C78">
            <v>0.9</v>
          </cell>
          <cell r="D78">
            <v>86.9</v>
          </cell>
          <cell r="E78">
            <v>1.3</v>
          </cell>
          <cell r="F78">
            <v>0.2</v>
          </cell>
          <cell r="G78">
            <v>52.9</v>
          </cell>
          <cell r="J78">
            <v>14.8</v>
          </cell>
          <cell r="K78">
            <v>8.4</v>
          </cell>
          <cell r="L78">
            <v>7.9</v>
          </cell>
          <cell r="M78">
            <v>72.7</v>
          </cell>
        </row>
        <row r="79">
          <cell r="A79">
            <v>198902</v>
          </cell>
          <cell r="B79">
            <v>26.6</v>
          </cell>
          <cell r="C79">
            <v>2.1</v>
          </cell>
          <cell r="D79">
            <v>112.2</v>
          </cell>
          <cell r="E79">
            <v>4</v>
          </cell>
          <cell r="F79">
            <v>1.1000000000000001</v>
          </cell>
          <cell r="G79">
            <v>63.4</v>
          </cell>
          <cell r="J79">
            <v>13.9</v>
          </cell>
          <cell r="K79">
            <v>7.6</v>
          </cell>
          <cell r="L79">
            <v>7.1</v>
          </cell>
          <cell r="M79">
            <v>73.400000000000006</v>
          </cell>
        </row>
        <row r="80">
          <cell r="A80">
            <v>198903</v>
          </cell>
          <cell r="B80">
            <v>30.7</v>
          </cell>
          <cell r="C80">
            <v>4.7</v>
          </cell>
          <cell r="D80">
            <v>144.69999999999999</v>
          </cell>
          <cell r="E80">
            <v>14.7</v>
          </cell>
          <cell r="F80">
            <v>4.9000000000000004</v>
          </cell>
          <cell r="G80">
            <v>79.400000000000006</v>
          </cell>
          <cell r="J80">
            <v>13.8</v>
          </cell>
          <cell r="K80">
            <v>8.5</v>
          </cell>
          <cell r="L80">
            <v>7.8</v>
          </cell>
          <cell r="M80">
            <v>75.7</v>
          </cell>
        </row>
        <row r="81">
          <cell r="A81">
            <v>198904</v>
          </cell>
          <cell r="B81">
            <v>42.1</v>
          </cell>
          <cell r="C81">
            <v>11.5</v>
          </cell>
          <cell r="D81">
            <v>208.1</v>
          </cell>
          <cell r="E81">
            <v>58.4</v>
          </cell>
          <cell r="F81">
            <v>16.5</v>
          </cell>
          <cell r="G81">
            <v>39.4</v>
          </cell>
          <cell r="J81">
            <v>14.5</v>
          </cell>
          <cell r="K81">
            <v>8.8000000000000007</v>
          </cell>
          <cell r="L81">
            <v>8</v>
          </cell>
          <cell r="M81">
            <v>72.599999999999994</v>
          </cell>
        </row>
        <row r="82">
          <cell r="A82">
            <v>198905</v>
          </cell>
          <cell r="B82">
            <v>132.9</v>
          </cell>
          <cell r="C82">
            <v>59.7</v>
          </cell>
          <cell r="D82">
            <v>420.8</v>
          </cell>
          <cell r="E82">
            <v>49.3</v>
          </cell>
          <cell r="F82">
            <v>34.5</v>
          </cell>
          <cell r="G82">
            <v>31.4</v>
          </cell>
          <cell r="J82">
            <v>16</v>
          </cell>
          <cell r="K82">
            <v>10.1</v>
          </cell>
          <cell r="L82">
            <v>8.1</v>
          </cell>
          <cell r="M82">
            <v>70.7</v>
          </cell>
        </row>
        <row r="83">
          <cell r="A83">
            <v>198906</v>
          </cell>
          <cell r="B83">
            <v>166</v>
          </cell>
          <cell r="C83">
            <v>66.900000000000006</v>
          </cell>
          <cell r="D83">
            <v>281.10000000000002</v>
          </cell>
          <cell r="E83">
            <v>39.200000000000003</v>
          </cell>
          <cell r="F83">
            <v>25.9</v>
          </cell>
          <cell r="G83">
            <v>61.7</v>
          </cell>
          <cell r="J83">
            <v>16.100000000000001</v>
          </cell>
          <cell r="K83">
            <v>10.7</v>
          </cell>
          <cell r="L83">
            <v>7.9</v>
          </cell>
          <cell r="M83">
            <v>62.5</v>
          </cell>
        </row>
        <row r="84">
          <cell r="A84">
            <v>198907</v>
          </cell>
          <cell r="B84">
            <v>335.3</v>
          </cell>
          <cell r="C84">
            <v>50.2</v>
          </cell>
          <cell r="D84">
            <v>107.1</v>
          </cell>
          <cell r="E84">
            <v>40</v>
          </cell>
          <cell r="F84">
            <v>16.3</v>
          </cell>
          <cell r="G84">
            <v>111.6</v>
          </cell>
          <cell r="J84">
            <v>17.899999999999999</v>
          </cell>
          <cell r="K84">
            <v>11.1</v>
          </cell>
          <cell r="L84">
            <v>8</v>
          </cell>
          <cell r="M84">
            <v>63.4</v>
          </cell>
        </row>
        <row r="85">
          <cell r="A85">
            <v>198908</v>
          </cell>
          <cell r="B85">
            <v>196.6</v>
          </cell>
          <cell r="C85">
            <v>14.8</v>
          </cell>
          <cell r="D85">
            <v>32.1</v>
          </cell>
          <cell r="E85">
            <v>53.1</v>
          </cell>
          <cell r="F85">
            <v>4.0999999999999996</v>
          </cell>
          <cell r="G85">
            <v>109.2</v>
          </cell>
          <cell r="J85">
            <v>18.100000000000001</v>
          </cell>
          <cell r="K85">
            <v>10.8</v>
          </cell>
          <cell r="L85">
            <v>8.1</v>
          </cell>
          <cell r="M85">
            <v>62.9</v>
          </cell>
        </row>
        <row r="86">
          <cell r="A86">
            <v>198909</v>
          </cell>
          <cell r="B86">
            <v>51.2</v>
          </cell>
          <cell r="C86">
            <v>6.9</v>
          </cell>
          <cell r="D86">
            <v>58.5</v>
          </cell>
          <cell r="E86">
            <v>35.9</v>
          </cell>
          <cell r="F86">
            <v>1.8</v>
          </cell>
          <cell r="G86">
            <v>66</v>
          </cell>
          <cell r="J86">
            <v>18</v>
          </cell>
          <cell r="K86">
            <v>10.4</v>
          </cell>
          <cell r="L86">
            <v>8.1999999999999993</v>
          </cell>
          <cell r="M86">
            <v>62.1</v>
          </cell>
        </row>
        <row r="87">
          <cell r="A87">
            <v>198910</v>
          </cell>
          <cell r="B87">
            <v>28.2</v>
          </cell>
          <cell r="C87">
            <v>4.9000000000000004</v>
          </cell>
          <cell r="D87">
            <v>65</v>
          </cell>
          <cell r="E87">
            <v>25.5</v>
          </cell>
          <cell r="F87">
            <v>0.2</v>
          </cell>
          <cell r="G87">
            <v>72.099999999999994</v>
          </cell>
          <cell r="J87">
            <v>19</v>
          </cell>
          <cell r="K87">
            <v>9</v>
          </cell>
          <cell r="L87">
            <v>8.1</v>
          </cell>
          <cell r="M87">
            <v>62.9</v>
          </cell>
        </row>
        <row r="88">
          <cell r="A88">
            <v>198911</v>
          </cell>
          <cell r="B88">
            <v>31.1</v>
          </cell>
          <cell r="C88">
            <v>0.7</v>
          </cell>
          <cell r="D88">
            <v>84.5</v>
          </cell>
          <cell r="E88">
            <v>0</v>
          </cell>
          <cell r="F88">
            <v>0.2</v>
          </cell>
          <cell r="G88">
            <v>57.6</v>
          </cell>
          <cell r="J88">
            <v>18.7</v>
          </cell>
          <cell r="K88">
            <v>7.9</v>
          </cell>
          <cell r="L88">
            <v>8.3000000000000007</v>
          </cell>
          <cell r="M88">
            <v>62</v>
          </cell>
        </row>
        <row r="89">
          <cell r="A89">
            <v>198912</v>
          </cell>
          <cell r="B89">
            <v>19</v>
          </cell>
          <cell r="C89">
            <v>1.3</v>
          </cell>
          <cell r="D89">
            <v>89.5</v>
          </cell>
          <cell r="E89">
            <v>0.1</v>
          </cell>
          <cell r="F89">
            <v>0.1</v>
          </cell>
          <cell r="G89">
            <v>40.6</v>
          </cell>
          <cell r="J89">
            <v>24.6</v>
          </cell>
          <cell r="K89">
            <v>8.5</v>
          </cell>
          <cell r="L89">
            <v>8.3000000000000007</v>
          </cell>
          <cell r="M89">
            <v>61.4</v>
          </cell>
        </row>
        <row r="90">
          <cell r="A90">
            <v>199001</v>
          </cell>
          <cell r="B90">
            <v>30</v>
          </cell>
          <cell r="C90">
            <v>2.2999999999999998</v>
          </cell>
          <cell r="D90">
            <v>89.2</v>
          </cell>
          <cell r="E90">
            <v>1.4</v>
          </cell>
          <cell r="F90">
            <v>0.3</v>
          </cell>
          <cell r="G90">
            <v>51.2</v>
          </cell>
          <cell r="H90">
            <v>3.4</v>
          </cell>
          <cell r="I90">
            <v>7.1</v>
          </cell>
          <cell r="J90">
            <v>21.1</v>
          </cell>
          <cell r="K90">
            <v>8.4</v>
          </cell>
          <cell r="L90">
            <v>8</v>
          </cell>
          <cell r="M90">
            <v>70.400000000000006</v>
          </cell>
        </row>
        <row r="91">
          <cell r="A91">
            <v>199002</v>
          </cell>
          <cell r="B91">
            <v>32.700000000000003</v>
          </cell>
          <cell r="C91">
            <v>6</v>
          </cell>
          <cell r="D91">
            <v>104.4</v>
          </cell>
          <cell r="E91">
            <v>1.6</v>
          </cell>
          <cell r="F91">
            <v>2.2000000000000002</v>
          </cell>
          <cell r="G91">
            <v>56.8</v>
          </cell>
          <cell r="H91">
            <v>3.8</v>
          </cell>
          <cell r="I91">
            <v>4.5</v>
          </cell>
          <cell r="J91">
            <v>20.7</v>
          </cell>
          <cell r="K91">
            <v>8.6999999999999993</v>
          </cell>
          <cell r="L91">
            <v>7.7</v>
          </cell>
          <cell r="M91">
            <v>69.2</v>
          </cell>
        </row>
        <row r="92">
          <cell r="A92">
            <v>199003</v>
          </cell>
          <cell r="B92">
            <v>20.2</v>
          </cell>
          <cell r="C92">
            <v>6.7</v>
          </cell>
          <cell r="D92">
            <v>123.9</v>
          </cell>
          <cell r="E92">
            <v>5.0999999999999996</v>
          </cell>
          <cell r="F92">
            <v>5</v>
          </cell>
          <cell r="G92">
            <v>49.6</v>
          </cell>
          <cell r="H92">
            <v>4.5</v>
          </cell>
          <cell r="I92">
            <v>3.8</v>
          </cell>
          <cell r="J92">
            <v>23.2</v>
          </cell>
          <cell r="K92">
            <v>10.7</v>
          </cell>
          <cell r="L92">
            <v>6</v>
          </cell>
          <cell r="M92">
            <v>70.900000000000006</v>
          </cell>
        </row>
        <row r="93">
          <cell r="A93">
            <v>199004</v>
          </cell>
          <cell r="B93">
            <v>69.900000000000006</v>
          </cell>
          <cell r="C93">
            <v>10</v>
          </cell>
          <cell r="D93">
            <v>172.1</v>
          </cell>
          <cell r="E93">
            <v>38.6</v>
          </cell>
          <cell r="F93">
            <v>13.5</v>
          </cell>
          <cell r="G93">
            <v>32.200000000000003</v>
          </cell>
          <cell r="H93">
            <v>5.5</v>
          </cell>
          <cell r="I93">
            <v>3.6</v>
          </cell>
          <cell r="J93">
            <v>21.4</v>
          </cell>
          <cell r="K93">
            <v>10.4</v>
          </cell>
          <cell r="L93">
            <v>6.6</v>
          </cell>
          <cell r="M93">
            <v>72.3</v>
          </cell>
        </row>
        <row r="94">
          <cell r="A94">
            <v>199005</v>
          </cell>
          <cell r="B94">
            <v>110.2</v>
          </cell>
          <cell r="C94">
            <v>34.5</v>
          </cell>
          <cell r="D94">
            <v>181.8</v>
          </cell>
          <cell r="E94">
            <v>55</v>
          </cell>
          <cell r="F94">
            <v>23.2</v>
          </cell>
          <cell r="G94">
            <v>37.299999999999997</v>
          </cell>
          <cell r="H94">
            <v>7.3</v>
          </cell>
          <cell r="I94">
            <v>4.2</v>
          </cell>
          <cell r="J94">
            <v>23.2</v>
          </cell>
          <cell r="K94">
            <v>11.5</v>
          </cell>
          <cell r="L94">
            <v>7.3</v>
          </cell>
          <cell r="M94">
            <v>70.7</v>
          </cell>
        </row>
        <row r="95">
          <cell r="A95">
            <v>199006</v>
          </cell>
          <cell r="B95">
            <v>309.8</v>
          </cell>
          <cell r="C95">
            <v>40.6</v>
          </cell>
          <cell r="D95">
            <v>105.8</v>
          </cell>
          <cell r="E95">
            <v>33.6</v>
          </cell>
          <cell r="F95">
            <v>15.9</v>
          </cell>
          <cell r="G95">
            <v>31.5</v>
          </cell>
          <cell r="H95">
            <v>6.9</v>
          </cell>
          <cell r="I95">
            <v>3</v>
          </cell>
          <cell r="J95">
            <v>21.5</v>
          </cell>
          <cell r="K95">
            <v>12.3</v>
          </cell>
          <cell r="L95">
            <v>7.9</v>
          </cell>
          <cell r="M95">
            <v>66.3</v>
          </cell>
        </row>
        <row r="96">
          <cell r="A96">
            <v>199007</v>
          </cell>
          <cell r="B96">
            <v>225</v>
          </cell>
          <cell r="C96">
            <v>25</v>
          </cell>
          <cell r="D96">
            <v>40.4</v>
          </cell>
          <cell r="E96">
            <v>34.6</v>
          </cell>
          <cell r="F96">
            <v>14.3</v>
          </cell>
          <cell r="G96">
            <v>50.8</v>
          </cell>
          <cell r="H96">
            <v>2.9</v>
          </cell>
          <cell r="I96">
            <v>2.2999999999999998</v>
          </cell>
          <cell r="J96">
            <v>20.2</v>
          </cell>
          <cell r="K96">
            <v>11.7</v>
          </cell>
          <cell r="L96">
            <v>8.4</v>
          </cell>
          <cell r="M96">
            <v>62.6</v>
          </cell>
        </row>
        <row r="97">
          <cell r="A97">
            <v>199008</v>
          </cell>
          <cell r="B97">
            <v>80.8</v>
          </cell>
          <cell r="C97">
            <v>15</v>
          </cell>
          <cell r="D97">
            <v>34.6</v>
          </cell>
          <cell r="E97">
            <v>46.4</v>
          </cell>
          <cell r="F97">
            <v>3.7</v>
          </cell>
          <cell r="G97">
            <v>38.200000000000003</v>
          </cell>
          <cell r="H97">
            <v>6.8</v>
          </cell>
          <cell r="I97">
            <v>6.6</v>
          </cell>
          <cell r="J97">
            <v>19.600000000000001</v>
          </cell>
          <cell r="K97">
            <v>8.6</v>
          </cell>
          <cell r="L97">
            <v>8.3000000000000007</v>
          </cell>
          <cell r="M97">
            <v>59</v>
          </cell>
        </row>
        <row r="98">
          <cell r="A98">
            <v>199009</v>
          </cell>
          <cell r="B98">
            <v>27.8</v>
          </cell>
          <cell r="C98">
            <v>5</v>
          </cell>
          <cell r="D98">
            <v>41.9</v>
          </cell>
          <cell r="E98">
            <v>17.899999999999999</v>
          </cell>
          <cell r="F98">
            <v>1.8</v>
          </cell>
          <cell r="G98">
            <v>28.2</v>
          </cell>
          <cell r="H98">
            <v>6.5</v>
          </cell>
          <cell r="I98">
            <v>6.7</v>
          </cell>
          <cell r="J98">
            <v>19.100000000000001</v>
          </cell>
          <cell r="K98">
            <v>8.8000000000000007</v>
          </cell>
          <cell r="L98">
            <v>9</v>
          </cell>
          <cell r="M98">
            <v>58.3</v>
          </cell>
        </row>
        <row r="99">
          <cell r="A99">
            <v>199010</v>
          </cell>
          <cell r="B99">
            <v>22.2</v>
          </cell>
          <cell r="C99">
            <v>1.9</v>
          </cell>
          <cell r="D99">
            <v>61.9</v>
          </cell>
          <cell r="E99">
            <v>4.0999999999999996</v>
          </cell>
          <cell r="F99">
            <v>0.6</v>
          </cell>
          <cell r="G99">
            <v>38.6</v>
          </cell>
          <cell r="H99">
            <v>7.4</v>
          </cell>
          <cell r="I99">
            <v>7.2</v>
          </cell>
          <cell r="J99">
            <v>16.3</v>
          </cell>
          <cell r="K99">
            <v>9.1</v>
          </cell>
          <cell r="L99">
            <v>9.3000000000000007</v>
          </cell>
          <cell r="M99">
            <v>58.2</v>
          </cell>
        </row>
        <row r="100">
          <cell r="A100">
            <v>199011</v>
          </cell>
          <cell r="B100">
            <v>15.1</v>
          </cell>
          <cell r="C100">
            <v>0.9</v>
          </cell>
          <cell r="D100">
            <v>98.8</v>
          </cell>
          <cell r="E100">
            <v>0</v>
          </cell>
          <cell r="F100">
            <v>0.3</v>
          </cell>
          <cell r="G100">
            <v>32.200000000000003</v>
          </cell>
          <cell r="H100">
            <v>5</v>
          </cell>
          <cell r="I100">
            <v>11.2</v>
          </cell>
          <cell r="J100">
            <v>15.4</v>
          </cell>
          <cell r="K100">
            <v>9</v>
          </cell>
          <cell r="L100">
            <v>9.9</v>
          </cell>
          <cell r="M100">
            <v>59.4</v>
          </cell>
        </row>
        <row r="101">
          <cell r="A101">
            <v>199012</v>
          </cell>
          <cell r="B101">
            <v>22.4</v>
          </cell>
          <cell r="C101">
            <v>3.1</v>
          </cell>
          <cell r="D101">
            <v>99.2</v>
          </cell>
          <cell r="E101">
            <v>0.7</v>
          </cell>
          <cell r="F101">
            <v>0.3</v>
          </cell>
          <cell r="G101">
            <v>34.200000000000003</v>
          </cell>
          <cell r="H101">
            <v>5.6</v>
          </cell>
          <cell r="I101">
            <v>8.1999999999999993</v>
          </cell>
          <cell r="J101">
            <v>23.3</v>
          </cell>
          <cell r="K101">
            <v>7.9</v>
          </cell>
          <cell r="L101">
            <v>10.199999999999999</v>
          </cell>
          <cell r="M101">
            <v>59.6</v>
          </cell>
        </row>
        <row r="102">
          <cell r="A102">
            <v>199101</v>
          </cell>
          <cell r="B102">
            <v>34.799999999999997</v>
          </cell>
          <cell r="C102">
            <v>0.8</v>
          </cell>
          <cell r="D102">
            <v>71.5</v>
          </cell>
          <cell r="E102">
            <v>0.5</v>
          </cell>
          <cell r="F102">
            <v>0.1</v>
          </cell>
          <cell r="G102">
            <v>32.1</v>
          </cell>
          <cell r="H102">
            <v>8.5</v>
          </cell>
          <cell r="I102">
            <v>8.9</v>
          </cell>
          <cell r="J102">
            <v>21.8</v>
          </cell>
          <cell r="K102">
            <v>7.4</v>
          </cell>
          <cell r="L102">
            <v>10.1</v>
          </cell>
          <cell r="M102">
            <v>69</v>
          </cell>
        </row>
        <row r="103">
          <cell r="A103">
            <v>199102</v>
          </cell>
          <cell r="B103">
            <v>22.1</v>
          </cell>
          <cell r="C103">
            <v>2.5</v>
          </cell>
          <cell r="D103">
            <v>88.8</v>
          </cell>
          <cell r="E103">
            <v>3.8</v>
          </cell>
          <cell r="F103">
            <v>1</v>
          </cell>
          <cell r="G103">
            <v>37.5</v>
          </cell>
          <cell r="H103">
            <v>4.4000000000000004</v>
          </cell>
          <cell r="I103">
            <v>6</v>
          </cell>
          <cell r="J103">
            <v>21.4</v>
          </cell>
          <cell r="K103">
            <v>8.1</v>
          </cell>
          <cell r="L103">
            <v>9.4</v>
          </cell>
          <cell r="M103">
            <v>68.8</v>
          </cell>
        </row>
        <row r="104">
          <cell r="A104">
            <v>199103</v>
          </cell>
          <cell r="B104">
            <v>21.5</v>
          </cell>
          <cell r="C104">
            <v>4.2</v>
          </cell>
          <cell r="D104">
            <v>144.4</v>
          </cell>
          <cell r="E104">
            <v>5.6</v>
          </cell>
          <cell r="F104">
            <v>5</v>
          </cell>
          <cell r="G104">
            <v>42.4</v>
          </cell>
          <cell r="H104">
            <v>4.5999999999999996</v>
          </cell>
          <cell r="I104">
            <v>4.7</v>
          </cell>
          <cell r="J104">
            <v>21.9</v>
          </cell>
          <cell r="K104">
            <v>9</v>
          </cell>
          <cell r="L104">
            <v>10.1</v>
          </cell>
          <cell r="M104">
            <v>69.900000000000006</v>
          </cell>
        </row>
        <row r="105">
          <cell r="A105">
            <v>199104</v>
          </cell>
          <cell r="B105">
            <v>90.3</v>
          </cell>
          <cell r="C105">
            <v>16.7</v>
          </cell>
          <cell r="D105">
            <v>255.1</v>
          </cell>
          <cell r="E105">
            <v>26</v>
          </cell>
          <cell r="F105">
            <v>13.6</v>
          </cell>
          <cell r="G105">
            <v>31.8</v>
          </cell>
          <cell r="H105">
            <v>4.8</v>
          </cell>
          <cell r="I105">
            <v>5.6</v>
          </cell>
          <cell r="J105">
            <v>21.6</v>
          </cell>
          <cell r="K105">
            <v>9.8000000000000007</v>
          </cell>
          <cell r="L105">
            <v>10</v>
          </cell>
          <cell r="M105">
            <v>70.400000000000006</v>
          </cell>
        </row>
        <row r="106">
          <cell r="A106">
            <v>199105</v>
          </cell>
          <cell r="B106">
            <v>85</v>
          </cell>
          <cell r="C106">
            <v>66.400000000000006</v>
          </cell>
          <cell r="D106">
            <v>374.8</v>
          </cell>
          <cell r="E106">
            <v>48.2</v>
          </cell>
          <cell r="F106">
            <v>22.3</v>
          </cell>
          <cell r="G106">
            <v>32.6</v>
          </cell>
          <cell r="H106">
            <v>6</v>
          </cell>
          <cell r="I106">
            <v>4.5999999999999996</v>
          </cell>
          <cell r="J106">
            <v>23.9</v>
          </cell>
          <cell r="K106">
            <v>10.7</v>
          </cell>
          <cell r="L106">
            <v>10.1</v>
          </cell>
          <cell r="M106">
            <v>69.400000000000006</v>
          </cell>
        </row>
        <row r="107">
          <cell r="A107">
            <v>199106</v>
          </cell>
          <cell r="B107">
            <v>167.4</v>
          </cell>
          <cell r="C107">
            <v>72.5</v>
          </cell>
          <cell r="D107">
            <v>228.7</v>
          </cell>
          <cell r="E107">
            <v>30.2</v>
          </cell>
          <cell r="F107">
            <v>17.8</v>
          </cell>
          <cell r="G107">
            <v>37.799999999999997</v>
          </cell>
          <cell r="H107">
            <v>4.0999999999999996</v>
          </cell>
          <cell r="I107">
            <v>3.8</v>
          </cell>
          <cell r="J107">
            <v>22.8</v>
          </cell>
          <cell r="K107">
            <v>9.4</v>
          </cell>
          <cell r="L107">
            <v>9.6</v>
          </cell>
          <cell r="M107">
            <v>68.400000000000006</v>
          </cell>
        </row>
        <row r="108">
          <cell r="A108">
            <v>199107</v>
          </cell>
          <cell r="B108">
            <v>233.9</v>
          </cell>
          <cell r="C108">
            <v>37.1</v>
          </cell>
          <cell r="D108">
            <v>57.6</v>
          </cell>
          <cell r="E108">
            <v>25.8</v>
          </cell>
          <cell r="F108">
            <v>13.4</v>
          </cell>
          <cell r="G108">
            <v>52.2</v>
          </cell>
          <cell r="H108">
            <v>4.8</v>
          </cell>
          <cell r="I108">
            <v>4.2</v>
          </cell>
          <cell r="J108">
            <v>23.5</v>
          </cell>
          <cell r="K108">
            <v>9.9</v>
          </cell>
          <cell r="L108">
            <v>9.8000000000000007</v>
          </cell>
          <cell r="M108">
            <v>64.5</v>
          </cell>
        </row>
        <row r="109">
          <cell r="A109">
            <v>199108</v>
          </cell>
          <cell r="B109">
            <v>78.8</v>
          </cell>
          <cell r="C109">
            <v>15.5</v>
          </cell>
          <cell r="D109">
            <v>34.200000000000003</v>
          </cell>
          <cell r="E109">
            <v>29.3</v>
          </cell>
          <cell r="F109">
            <v>6.9</v>
          </cell>
          <cell r="G109">
            <v>35.799999999999997</v>
          </cell>
          <cell r="H109">
            <v>5.8</v>
          </cell>
          <cell r="I109">
            <v>6</v>
          </cell>
          <cell r="J109">
            <v>24.5</v>
          </cell>
          <cell r="K109">
            <v>9.8000000000000007</v>
          </cell>
          <cell r="L109">
            <v>9.6999999999999993</v>
          </cell>
          <cell r="M109">
            <v>63.1</v>
          </cell>
        </row>
        <row r="110">
          <cell r="A110">
            <v>199109</v>
          </cell>
          <cell r="B110">
            <v>22.4</v>
          </cell>
          <cell r="C110">
            <v>7</v>
          </cell>
          <cell r="D110">
            <v>37.9</v>
          </cell>
          <cell r="E110">
            <v>5.3</v>
          </cell>
          <cell r="F110">
            <v>2.5</v>
          </cell>
          <cell r="G110">
            <v>42.9</v>
          </cell>
          <cell r="H110">
            <v>5.5</v>
          </cell>
          <cell r="I110">
            <v>7.1</v>
          </cell>
          <cell r="J110">
            <v>25.6</v>
          </cell>
          <cell r="K110">
            <v>9</v>
          </cell>
          <cell r="L110">
            <v>9.6</v>
          </cell>
          <cell r="M110">
            <v>61.5</v>
          </cell>
        </row>
        <row r="111">
          <cell r="A111">
            <v>199110</v>
          </cell>
          <cell r="B111">
            <v>17.2</v>
          </cell>
          <cell r="C111">
            <v>0.5</v>
          </cell>
          <cell r="D111">
            <v>59.4</v>
          </cell>
          <cell r="E111">
            <v>0.5</v>
          </cell>
          <cell r="F111">
            <v>0</v>
          </cell>
          <cell r="G111">
            <v>36.5</v>
          </cell>
          <cell r="H111">
            <v>9.1999999999999993</v>
          </cell>
          <cell r="I111">
            <v>6.7</v>
          </cell>
          <cell r="J111">
            <v>25.9</v>
          </cell>
          <cell r="K111">
            <v>8.9</v>
          </cell>
          <cell r="L111">
            <v>9.5</v>
          </cell>
          <cell r="M111">
            <v>59</v>
          </cell>
        </row>
        <row r="112">
          <cell r="A112">
            <v>199111</v>
          </cell>
          <cell r="B112">
            <v>20.7</v>
          </cell>
          <cell r="C112">
            <v>1.6</v>
          </cell>
          <cell r="D112">
            <v>48.8</v>
          </cell>
          <cell r="E112">
            <v>0.6</v>
          </cell>
          <cell r="F112">
            <v>0</v>
          </cell>
          <cell r="G112">
            <v>32.200000000000003</v>
          </cell>
          <cell r="H112">
            <v>9.3000000000000007</v>
          </cell>
          <cell r="I112">
            <v>9.6999999999999993</v>
          </cell>
          <cell r="J112">
            <v>26.2</v>
          </cell>
          <cell r="K112">
            <v>8.8000000000000007</v>
          </cell>
          <cell r="L112">
            <v>9.5</v>
          </cell>
          <cell r="M112">
            <v>60.4</v>
          </cell>
        </row>
        <row r="113">
          <cell r="A113">
            <v>199112</v>
          </cell>
          <cell r="B113">
            <v>20.100000000000001</v>
          </cell>
          <cell r="C113">
            <v>1.1000000000000001</v>
          </cell>
          <cell r="D113">
            <v>52.4</v>
          </cell>
          <cell r="E113">
            <v>0.6</v>
          </cell>
          <cell r="F113">
            <v>0</v>
          </cell>
          <cell r="G113">
            <v>20.100000000000001</v>
          </cell>
          <cell r="H113">
            <v>10.1</v>
          </cell>
          <cell r="I113">
            <v>8.9</v>
          </cell>
          <cell r="J113">
            <v>32.700000000000003</v>
          </cell>
          <cell r="K113">
            <v>8.6</v>
          </cell>
          <cell r="L113">
            <v>9.6</v>
          </cell>
          <cell r="M113">
            <v>61.5</v>
          </cell>
        </row>
        <row r="114">
          <cell r="A114">
            <v>199201</v>
          </cell>
          <cell r="B114">
            <v>26.5</v>
          </cell>
          <cell r="C114">
            <v>2.7</v>
          </cell>
          <cell r="D114">
            <v>68.5</v>
          </cell>
          <cell r="E114">
            <v>0.4</v>
          </cell>
          <cell r="F114">
            <v>0.2</v>
          </cell>
          <cell r="G114">
            <v>28.7</v>
          </cell>
          <cell r="H114">
            <v>4.4000000000000004</v>
          </cell>
          <cell r="I114">
            <v>10.7</v>
          </cell>
          <cell r="J114">
            <v>28.2</v>
          </cell>
          <cell r="K114">
            <v>8.9</v>
          </cell>
          <cell r="L114">
            <v>8.9</v>
          </cell>
          <cell r="M114">
            <v>72.3</v>
          </cell>
        </row>
        <row r="115">
          <cell r="A115">
            <v>199202</v>
          </cell>
          <cell r="B115">
            <v>41.5</v>
          </cell>
          <cell r="C115">
            <v>2.4</v>
          </cell>
          <cell r="D115">
            <v>68.5</v>
          </cell>
          <cell r="E115">
            <v>0.6</v>
          </cell>
          <cell r="F115">
            <v>4.2</v>
          </cell>
          <cell r="G115">
            <v>21.5</v>
          </cell>
          <cell r="H115">
            <v>5</v>
          </cell>
          <cell r="I115">
            <v>5.4</v>
          </cell>
          <cell r="J115">
            <v>25.7</v>
          </cell>
          <cell r="K115">
            <v>8.6999999999999993</v>
          </cell>
          <cell r="L115">
            <v>8.6</v>
          </cell>
          <cell r="M115">
            <v>70.900000000000006</v>
          </cell>
        </row>
        <row r="116">
          <cell r="A116">
            <v>199203</v>
          </cell>
          <cell r="B116">
            <v>28.6</v>
          </cell>
          <cell r="C116">
            <v>4.8</v>
          </cell>
          <cell r="D116">
            <v>84.1</v>
          </cell>
          <cell r="E116">
            <v>10.9</v>
          </cell>
          <cell r="F116">
            <v>6.7</v>
          </cell>
          <cell r="G116">
            <v>22.2</v>
          </cell>
          <cell r="H116">
            <v>6.1</v>
          </cell>
          <cell r="I116">
            <v>3.7</v>
          </cell>
          <cell r="J116">
            <v>24.1</v>
          </cell>
          <cell r="K116">
            <v>8.6</v>
          </cell>
          <cell r="L116">
            <v>8.9</v>
          </cell>
          <cell r="M116">
            <v>70.400000000000006</v>
          </cell>
        </row>
        <row r="117">
          <cell r="A117">
            <v>199204</v>
          </cell>
          <cell r="B117">
            <v>73.400000000000006</v>
          </cell>
          <cell r="C117">
            <v>12</v>
          </cell>
          <cell r="D117">
            <v>143.69999999999999</v>
          </cell>
          <cell r="E117">
            <v>21.8</v>
          </cell>
          <cell r="F117">
            <v>18.899999999999999</v>
          </cell>
          <cell r="G117">
            <v>19.7</v>
          </cell>
          <cell r="H117">
            <v>6.2</v>
          </cell>
          <cell r="I117">
            <v>3.2</v>
          </cell>
          <cell r="J117">
            <v>24.4</v>
          </cell>
          <cell r="K117">
            <v>8.6</v>
          </cell>
          <cell r="L117">
            <v>8.8000000000000007</v>
          </cell>
          <cell r="M117">
            <v>68.599999999999994</v>
          </cell>
        </row>
        <row r="118">
          <cell r="A118">
            <v>199205</v>
          </cell>
          <cell r="B118">
            <v>103.1</v>
          </cell>
          <cell r="C118">
            <v>39.6</v>
          </cell>
          <cell r="D118">
            <v>233</v>
          </cell>
          <cell r="E118">
            <v>26.4</v>
          </cell>
          <cell r="F118">
            <v>22</v>
          </cell>
          <cell r="G118">
            <v>21.2</v>
          </cell>
          <cell r="H118">
            <v>6.4</v>
          </cell>
          <cell r="I118">
            <v>3.6</v>
          </cell>
          <cell r="J118">
            <v>26.9</v>
          </cell>
          <cell r="K118">
            <v>9.6999999999999993</v>
          </cell>
          <cell r="L118">
            <v>8.9</v>
          </cell>
          <cell r="M118">
            <v>64.400000000000006</v>
          </cell>
        </row>
        <row r="119">
          <cell r="A119">
            <v>199206</v>
          </cell>
          <cell r="B119">
            <v>181.3</v>
          </cell>
          <cell r="C119">
            <v>30</v>
          </cell>
          <cell r="D119">
            <v>123.5</v>
          </cell>
          <cell r="E119">
            <v>16.399999999999999</v>
          </cell>
          <cell r="F119">
            <v>17.5</v>
          </cell>
          <cell r="G119">
            <v>35.299999999999997</v>
          </cell>
          <cell r="H119">
            <v>6.5</v>
          </cell>
          <cell r="I119">
            <v>3.3</v>
          </cell>
          <cell r="J119">
            <v>28.5</v>
          </cell>
          <cell r="K119">
            <v>9.6</v>
          </cell>
          <cell r="L119">
            <v>8.6999999999999993</v>
          </cell>
          <cell r="M119">
            <v>60.1</v>
          </cell>
        </row>
        <row r="120">
          <cell r="A120">
            <v>199207</v>
          </cell>
          <cell r="B120">
            <v>215.2</v>
          </cell>
          <cell r="C120">
            <v>22.3</v>
          </cell>
          <cell r="D120">
            <v>37.200000000000003</v>
          </cell>
          <cell r="E120">
            <v>15.8</v>
          </cell>
          <cell r="F120">
            <v>10.4</v>
          </cell>
          <cell r="G120">
            <v>31.3</v>
          </cell>
          <cell r="H120">
            <v>4.7</v>
          </cell>
          <cell r="I120">
            <v>5.0999999999999996</v>
          </cell>
          <cell r="J120">
            <v>26.4</v>
          </cell>
          <cell r="K120">
            <v>10.3</v>
          </cell>
          <cell r="L120">
            <v>9</v>
          </cell>
          <cell r="M120">
            <v>59.5</v>
          </cell>
        </row>
        <row r="121">
          <cell r="A121">
            <v>199208</v>
          </cell>
          <cell r="B121">
            <v>61.4</v>
          </cell>
          <cell r="C121">
            <v>8.5</v>
          </cell>
          <cell r="D121">
            <v>21.9</v>
          </cell>
          <cell r="E121">
            <v>9</v>
          </cell>
          <cell r="F121">
            <v>4.0999999999999996</v>
          </cell>
          <cell r="G121">
            <v>32.200000000000003</v>
          </cell>
          <cell r="H121">
            <v>7.6</v>
          </cell>
          <cell r="I121">
            <v>6</v>
          </cell>
          <cell r="J121">
            <v>27.3</v>
          </cell>
          <cell r="K121">
            <v>9.8000000000000007</v>
          </cell>
          <cell r="L121">
            <v>9</v>
          </cell>
          <cell r="M121">
            <v>59.3</v>
          </cell>
        </row>
        <row r="122">
          <cell r="A122">
            <v>199209</v>
          </cell>
          <cell r="B122">
            <v>18.899999999999999</v>
          </cell>
          <cell r="C122">
            <v>2.2999999999999998</v>
          </cell>
          <cell r="D122">
            <v>50.1</v>
          </cell>
          <cell r="E122">
            <v>5.2</v>
          </cell>
          <cell r="F122">
            <v>1.6</v>
          </cell>
          <cell r="G122">
            <v>34.299999999999997</v>
          </cell>
          <cell r="H122">
            <v>7</v>
          </cell>
          <cell r="I122">
            <v>7.6</v>
          </cell>
          <cell r="J122">
            <v>25.8</v>
          </cell>
          <cell r="K122">
            <v>9.6</v>
          </cell>
          <cell r="L122">
            <v>8.9</v>
          </cell>
          <cell r="M122">
            <v>59.8</v>
          </cell>
        </row>
        <row r="123">
          <cell r="A123">
            <v>199210</v>
          </cell>
          <cell r="B123">
            <v>47.7</v>
          </cell>
          <cell r="C123">
            <v>1.4</v>
          </cell>
          <cell r="D123">
            <v>53.9</v>
          </cell>
          <cell r="E123">
            <v>0.7</v>
          </cell>
          <cell r="F123">
            <v>0.9</v>
          </cell>
          <cell r="G123">
            <v>29</v>
          </cell>
          <cell r="H123">
            <v>8.8000000000000007</v>
          </cell>
          <cell r="I123">
            <v>8</v>
          </cell>
          <cell r="J123">
            <v>26.8</v>
          </cell>
          <cell r="K123">
            <v>9.4</v>
          </cell>
          <cell r="L123">
            <v>9</v>
          </cell>
          <cell r="M123">
            <v>60.6</v>
          </cell>
        </row>
        <row r="124">
          <cell r="A124">
            <v>199211</v>
          </cell>
          <cell r="B124">
            <v>13.2</v>
          </cell>
          <cell r="C124">
            <v>1.3</v>
          </cell>
          <cell r="D124">
            <v>49.6</v>
          </cell>
          <cell r="E124">
            <v>0.7</v>
          </cell>
          <cell r="F124">
            <v>0</v>
          </cell>
          <cell r="G124">
            <v>51.2</v>
          </cell>
          <cell r="H124">
            <v>7.5</v>
          </cell>
          <cell r="I124">
            <v>11.5</v>
          </cell>
          <cell r="J124">
            <v>27.1</v>
          </cell>
          <cell r="K124">
            <v>8.5</v>
          </cell>
          <cell r="L124">
            <v>9</v>
          </cell>
          <cell r="M124">
            <v>60.5</v>
          </cell>
        </row>
        <row r="125">
          <cell r="A125">
            <v>199212</v>
          </cell>
          <cell r="B125">
            <v>18.600000000000001</v>
          </cell>
          <cell r="C125">
            <v>0.6</v>
          </cell>
          <cell r="D125">
            <v>69.099999999999994</v>
          </cell>
          <cell r="E125">
            <v>0.1</v>
          </cell>
          <cell r="F125">
            <v>0</v>
          </cell>
          <cell r="G125">
            <v>65.400000000000006</v>
          </cell>
          <cell r="H125">
            <v>9.4</v>
          </cell>
          <cell r="I125">
            <v>9.1999999999999993</v>
          </cell>
          <cell r="J125">
            <v>29</v>
          </cell>
          <cell r="K125">
            <v>9</v>
          </cell>
          <cell r="L125">
            <v>9</v>
          </cell>
          <cell r="M125">
            <v>62</v>
          </cell>
        </row>
        <row r="126">
          <cell r="A126">
            <v>199301</v>
          </cell>
          <cell r="B126">
            <v>56.8</v>
          </cell>
          <cell r="C126">
            <v>1</v>
          </cell>
          <cell r="D126">
            <v>59.4</v>
          </cell>
          <cell r="E126">
            <v>0.2</v>
          </cell>
          <cell r="F126">
            <v>1</v>
          </cell>
          <cell r="G126">
            <v>19.3</v>
          </cell>
          <cell r="H126">
            <v>6.2</v>
          </cell>
          <cell r="I126">
            <v>9.3000000000000007</v>
          </cell>
          <cell r="J126">
            <v>23</v>
          </cell>
          <cell r="K126">
            <v>8.6999999999999993</v>
          </cell>
          <cell r="L126">
            <v>9</v>
          </cell>
          <cell r="M126">
            <v>68.400000000000006</v>
          </cell>
        </row>
        <row r="127">
          <cell r="A127">
            <v>199302</v>
          </cell>
          <cell r="B127">
            <v>49.9</v>
          </cell>
          <cell r="C127">
            <v>2.9</v>
          </cell>
          <cell r="D127">
            <v>79.7</v>
          </cell>
          <cell r="E127">
            <v>0.5</v>
          </cell>
          <cell r="F127">
            <v>3.7</v>
          </cell>
          <cell r="G127">
            <v>29.7</v>
          </cell>
          <cell r="H127">
            <v>7.4</v>
          </cell>
          <cell r="I127">
            <v>5.8</v>
          </cell>
          <cell r="J127">
            <v>25.2</v>
          </cell>
          <cell r="K127">
            <v>8.4</v>
          </cell>
          <cell r="L127">
            <v>8.5</v>
          </cell>
          <cell r="M127">
            <v>68.3</v>
          </cell>
        </row>
        <row r="128">
          <cell r="A128">
            <v>199303</v>
          </cell>
          <cell r="B128">
            <v>19.2</v>
          </cell>
          <cell r="C128">
            <v>7.5</v>
          </cell>
          <cell r="D128">
            <v>105.1</v>
          </cell>
          <cell r="E128">
            <v>8.3000000000000007</v>
          </cell>
          <cell r="F128">
            <v>5.4</v>
          </cell>
          <cell r="G128">
            <v>22.4</v>
          </cell>
          <cell r="H128">
            <v>8.1</v>
          </cell>
          <cell r="I128">
            <v>4.9000000000000004</v>
          </cell>
          <cell r="J128">
            <v>21.9</v>
          </cell>
          <cell r="K128">
            <v>9.3000000000000007</v>
          </cell>
          <cell r="L128">
            <v>8.8000000000000007</v>
          </cell>
          <cell r="M128">
            <v>69.900000000000006</v>
          </cell>
        </row>
        <row r="129">
          <cell r="A129">
            <v>199304</v>
          </cell>
          <cell r="B129">
            <v>83.2</v>
          </cell>
          <cell r="C129">
            <v>12.1</v>
          </cell>
          <cell r="D129">
            <v>220.3</v>
          </cell>
          <cell r="E129">
            <v>17.3</v>
          </cell>
          <cell r="F129">
            <v>13.9</v>
          </cell>
          <cell r="G129">
            <v>22.1</v>
          </cell>
          <cell r="H129">
            <v>8.8000000000000007</v>
          </cell>
          <cell r="I129">
            <v>4.5</v>
          </cell>
          <cell r="J129">
            <v>21.2</v>
          </cell>
          <cell r="K129">
            <v>9</v>
          </cell>
          <cell r="L129">
            <v>8.9</v>
          </cell>
          <cell r="M129">
            <v>70</v>
          </cell>
        </row>
        <row r="130">
          <cell r="A130">
            <v>199305</v>
          </cell>
          <cell r="B130">
            <v>99.9</v>
          </cell>
          <cell r="C130">
            <v>51.3</v>
          </cell>
          <cell r="D130">
            <v>369.8</v>
          </cell>
          <cell r="E130">
            <v>18.3</v>
          </cell>
          <cell r="F130">
            <v>18.600000000000001</v>
          </cell>
          <cell r="G130">
            <v>20.399999999999999</v>
          </cell>
          <cell r="H130">
            <v>10</v>
          </cell>
          <cell r="I130">
            <v>5.5</v>
          </cell>
          <cell r="J130">
            <v>23.6</v>
          </cell>
          <cell r="K130">
            <v>8.9</v>
          </cell>
          <cell r="L130">
            <v>8.9</v>
          </cell>
          <cell r="M130">
            <v>68.599999999999994</v>
          </cell>
        </row>
        <row r="131">
          <cell r="A131">
            <v>199306</v>
          </cell>
          <cell r="B131">
            <v>108.9</v>
          </cell>
          <cell r="C131">
            <v>54</v>
          </cell>
          <cell r="D131">
            <v>218</v>
          </cell>
          <cell r="E131">
            <v>10.4</v>
          </cell>
          <cell r="F131">
            <v>22.4</v>
          </cell>
          <cell r="G131">
            <v>48.5</v>
          </cell>
          <cell r="H131">
            <v>9.1999999999999993</v>
          </cell>
          <cell r="I131">
            <v>3.8</v>
          </cell>
          <cell r="J131">
            <v>25.3</v>
          </cell>
          <cell r="K131">
            <v>9.1</v>
          </cell>
          <cell r="L131">
            <v>8.9</v>
          </cell>
          <cell r="M131">
            <v>65.900000000000006</v>
          </cell>
        </row>
        <row r="132">
          <cell r="A132">
            <v>199307</v>
          </cell>
          <cell r="B132">
            <v>207.9</v>
          </cell>
          <cell r="C132">
            <v>28.7</v>
          </cell>
          <cell r="D132">
            <v>130.1</v>
          </cell>
          <cell r="E132">
            <v>10</v>
          </cell>
          <cell r="F132">
            <v>14.3</v>
          </cell>
          <cell r="G132">
            <v>53.4</v>
          </cell>
          <cell r="H132">
            <v>6.2</v>
          </cell>
          <cell r="I132">
            <v>2.8</v>
          </cell>
          <cell r="J132">
            <v>25.9</v>
          </cell>
          <cell r="K132">
            <v>9.6999999999999993</v>
          </cell>
          <cell r="L132">
            <v>9</v>
          </cell>
          <cell r="M132">
            <v>65</v>
          </cell>
        </row>
        <row r="133">
          <cell r="A133">
            <v>199308</v>
          </cell>
          <cell r="B133">
            <v>120.1</v>
          </cell>
          <cell r="C133">
            <v>16.5</v>
          </cell>
          <cell r="D133">
            <v>51.4</v>
          </cell>
          <cell r="E133">
            <v>25.1</v>
          </cell>
          <cell r="F133">
            <v>3.3</v>
          </cell>
          <cell r="G133">
            <v>87.9</v>
          </cell>
          <cell r="H133">
            <v>10.1</v>
          </cell>
          <cell r="I133">
            <v>7.6</v>
          </cell>
          <cell r="J133">
            <v>27.6</v>
          </cell>
          <cell r="K133">
            <v>9</v>
          </cell>
          <cell r="L133">
            <v>9</v>
          </cell>
          <cell r="M133">
            <v>62.2</v>
          </cell>
        </row>
        <row r="134">
          <cell r="A134">
            <v>199309</v>
          </cell>
          <cell r="B134">
            <v>74.099999999999994</v>
          </cell>
          <cell r="C134">
            <v>5.9</v>
          </cell>
          <cell r="D134">
            <v>58</v>
          </cell>
          <cell r="E134">
            <v>2.5</v>
          </cell>
          <cell r="F134">
            <v>1</v>
          </cell>
          <cell r="G134">
            <v>82.6</v>
          </cell>
          <cell r="H134">
            <v>10.1</v>
          </cell>
          <cell r="I134">
            <v>8.3000000000000007</v>
          </cell>
          <cell r="J134">
            <v>26.2</v>
          </cell>
          <cell r="K134">
            <v>9.1</v>
          </cell>
          <cell r="L134">
            <v>9</v>
          </cell>
          <cell r="M134">
            <v>63.7</v>
          </cell>
        </row>
        <row r="135">
          <cell r="A135">
            <v>199310</v>
          </cell>
          <cell r="B135">
            <v>55.9</v>
          </cell>
          <cell r="C135">
            <v>2.6</v>
          </cell>
          <cell r="D135">
            <v>53.8</v>
          </cell>
          <cell r="E135">
            <v>2</v>
          </cell>
          <cell r="F135">
            <v>1</v>
          </cell>
          <cell r="G135">
            <v>90.4</v>
          </cell>
          <cell r="H135">
            <v>13.1</v>
          </cell>
          <cell r="I135">
            <v>9.6999999999999993</v>
          </cell>
          <cell r="J135">
            <v>26</v>
          </cell>
          <cell r="K135">
            <v>8.4</v>
          </cell>
          <cell r="L135">
            <v>9</v>
          </cell>
          <cell r="M135">
            <v>65.2</v>
          </cell>
        </row>
        <row r="136">
          <cell r="A136">
            <v>199311</v>
          </cell>
          <cell r="B136">
            <v>33.5</v>
          </cell>
          <cell r="C136">
            <v>2.5</v>
          </cell>
          <cell r="D136">
            <v>63.1</v>
          </cell>
          <cell r="E136">
            <v>2.7</v>
          </cell>
          <cell r="F136">
            <v>0.8</v>
          </cell>
          <cell r="G136">
            <v>70.7</v>
          </cell>
          <cell r="H136">
            <v>10.199999999999999</v>
          </cell>
          <cell r="I136">
            <v>17</v>
          </cell>
          <cell r="J136">
            <v>26.8</v>
          </cell>
          <cell r="K136">
            <v>8.3000000000000007</v>
          </cell>
          <cell r="L136">
            <v>9</v>
          </cell>
          <cell r="M136">
            <v>66.599999999999994</v>
          </cell>
        </row>
        <row r="137">
          <cell r="A137">
            <v>199312</v>
          </cell>
          <cell r="B137">
            <v>58.2</v>
          </cell>
          <cell r="C137">
            <v>1.3</v>
          </cell>
          <cell r="D137">
            <v>84</v>
          </cell>
          <cell r="E137">
            <v>0.5</v>
          </cell>
          <cell r="F137">
            <v>0.2</v>
          </cell>
          <cell r="G137">
            <v>38.700000000000003</v>
          </cell>
          <cell r="H137">
            <v>13.4</v>
          </cell>
          <cell r="I137">
            <v>13.7</v>
          </cell>
          <cell r="J137">
            <v>30</v>
          </cell>
          <cell r="K137">
            <v>8.6999999999999993</v>
          </cell>
          <cell r="L137">
            <v>9</v>
          </cell>
          <cell r="M137">
            <v>68.900000000000006</v>
          </cell>
        </row>
        <row r="138">
          <cell r="A138">
            <v>199401</v>
          </cell>
          <cell r="B138">
            <v>78.197582697201057</v>
          </cell>
          <cell r="C138">
            <v>14.563728891973165</v>
          </cell>
          <cell r="D138">
            <v>111.08461716400643</v>
          </cell>
          <cell r="E138">
            <v>14.272484385843157</v>
          </cell>
          <cell r="F138">
            <v>7.0812861438815622</v>
          </cell>
          <cell r="G138">
            <v>45.312664816099982</v>
          </cell>
          <cell r="H138" t="str">
            <v>-</v>
          </cell>
          <cell r="I138" t="str">
            <v>-</v>
          </cell>
          <cell r="J138">
            <v>26.296275734443647</v>
          </cell>
          <cell r="K138">
            <v>9.3794124450612966</v>
          </cell>
          <cell r="L138">
            <v>9.9781286143881598</v>
          </cell>
          <cell r="M138">
            <v>66.2504395095999</v>
          </cell>
        </row>
        <row r="139">
          <cell r="A139">
            <v>199402</v>
          </cell>
          <cell r="B139">
            <v>78.176208912287692</v>
          </cell>
          <cell r="C139">
            <v>14.527993213429131</v>
          </cell>
          <cell r="D139">
            <v>110.86478001040069</v>
          </cell>
          <cell r="E139">
            <v>14.221899735459388</v>
          </cell>
          <cell r="F139">
            <v>7.0743859127346456</v>
          </cell>
          <cell r="G139">
            <v>45.292827923382418</v>
          </cell>
          <cell r="H139" t="str">
            <v>-</v>
          </cell>
          <cell r="I139" t="str">
            <v>-</v>
          </cell>
          <cell r="J139">
            <v>26.377126542936079</v>
          </cell>
          <cell r="K139">
            <v>9.3854710509792838</v>
          </cell>
          <cell r="L139">
            <v>10.008945768306962</v>
          </cell>
          <cell r="M139">
            <v>66.24686899413706</v>
          </cell>
        </row>
        <row r="140">
          <cell r="A140">
            <v>199403</v>
          </cell>
          <cell r="B140">
            <v>78.154835127374341</v>
          </cell>
          <cell r="C140">
            <v>14.492257534885095</v>
          </cell>
          <cell r="D140">
            <v>110.64494285679496</v>
          </cell>
          <cell r="E140">
            <v>14.171315085075623</v>
          </cell>
          <cell r="F140">
            <v>7.0674856815877289</v>
          </cell>
          <cell r="G140">
            <v>45.272991030664848</v>
          </cell>
          <cell r="H140" t="str">
            <v>-</v>
          </cell>
          <cell r="I140" t="str">
            <v>-</v>
          </cell>
          <cell r="J140">
            <v>26.457977351428511</v>
          </cell>
          <cell r="K140">
            <v>9.391529656897271</v>
          </cell>
          <cell r="L140">
            <v>10.039762922225762</v>
          </cell>
          <cell r="M140">
            <v>66.24329847867422</v>
          </cell>
        </row>
        <row r="141">
          <cell r="A141">
            <v>199404</v>
          </cell>
          <cell r="B141">
            <v>111.3</v>
          </cell>
          <cell r="C141">
            <v>12.9</v>
          </cell>
          <cell r="D141">
            <v>313.60000000000002</v>
          </cell>
          <cell r="E141">
            <v>26.6</v>
          </cell>
          <cell r="F141">
            <v>15.8</v>
          </cell>
          <cell r="G141">
            <v>29.1</v>
          </cell>
          <cell r="H141">
            <v>9.9</v>
          </cell>
          <cell r="I141">
            <v>5.6</v>
          </cell>
          <cell r="J141">
            <v>26.4</v>
          </cell>
          <cell r="K141">
            <v>8.6</v>
          </cell>
          <cell r="L141">
            <v>9.1</v>
          </cell>
          <cell r="M141">
            <v>71.2</v>
          </cell>
        </row>
        <row r="142">
          <cell r="A142">
            <v>199405</v>
          </cell>
          <cell r="B142">
            <v>174.7</v>
          </cell>
          <cell r="C142">
            <v>61.3</v>
          </cell>
          <cell r="D142">
            <v>462.4</v>
          </cell>
          <cell r="E142">
            <v>50.1</v>
          </cell>
          <cell r="F142">
            <v>21</v>
          </cell>
          <cell r="G142">
            <v>50.6</v>
          </cell>
          <cell r="H142">
            <v>10.3</v>
          </cell>
          <cell r="I142">
            <v>6.3</v>
          </cell>
          <cell r="J142">
            <v>28.3</v>
          </cell>
          <cell r="K142">
            <v>8.8000000000000007</v>
          </cell>
          <cell r="L142">
            <v>9.3000000000000007</v>
          </cell>
          <cell r="M142">
            <v>71.099999999999994</v>
          </cell>
        </row>
        <row r="143">
          <cell r="A143">
            <v>199406</v>
          </cell>
          <cell r="B143">
            <v>479.5</v>
          </cell>
          <cell r="C143">
            <v>54.3</v>
          </cell>
          <cell r="D143">
            <v>204.1</v>
          </cell>
          <cell r="E143">
            <v>17.7</v>
          </cell>
          <cell r="F143">
            <v>22.5</v>
          </cell>
          <cell r="G143">
            <v>61.5</v>
          </cell>
          <cell r="H143">
            <v>9.6999999999999993</v>
          </cell>
          <cell r="I143">
            <v>4.5</v>
          </cell>
          <cell r="J143">
            <v>27.1</v>
          </cell>
          <cell r="K143">
            <v>8.4</v>
          </cell>
          <cell r="L143">
            <v>9.3000000000000007</v>
          </cell>
          <cell r="M143">
            <v>68.3</v>
          </cell>
        </row>
        <row r="144">
          <cell r="A144">
            <v>199407</v>
          </cell>
          <cell r="B144">
            <v>255.7</v>
          </cell>
          <cell r="C144">
            <v>19.899999999999999</v>
          </cell>
          <cell r="D144">
            <v>83.2</v>
          </cell>
          <cell r="E144">
            <v>11.1</v>
          </cell>
          <cell r="F144">
            <v>18</v>
          </cell>
          <cell r="G144">
            <v>39.1</v>
          </cell>
          <cell r="H144">
            <v>9.1999999999999993</v>
          </cell>
          <cell r="I144">
            <v>4.5</v>
          </cell>
          <cell r="J144">
            <v>28</v>
          </cell>
          <cell r="K144">
            <v>8.8000000000000007</v>
          </cell>
          <cell r="L144">
            <v>9.5</v>
          </cell>
          <cell r="M144">
            <v>66.5</v>
          </cell>
        </row>
        <row r="145">
          <cell r="A145">
            <v>199408</v>
          </cell>
          <cell r="B145">
            <v>87</v>
          </cell>
          <cell r="C145">
            <v>15.1</v>
          </cell>
          <cell r="D145">
            <v>53.4</v>
          </cell>
          <cell r="E145">
            <v>20.6</v>
          </cell>
          <cell r="F145">
            <v>7.6</v>
          </cell>
          <cell r="G145">
            <v>57.8</v>
          </cell>
          <cell r="H145">
            <v>9.5</v>
          </cell>
          <cell r="I145">
            <v>7.2</v>
          </cell>
          <cell r="J145">
            <v>27.3</v>
          </cell>
          <cell r="K145">
            <v>8.8000000000000007</v>
          </cell>
          <cell r="L145">
            <v>9.6999999999999993</v>
          </cell>
          <cell r="M145">
            <v>66</v>
          </cell>
        </row>
        <row r="146">
          <cell r="A146">
            <v>199409</v>
          </cell>
          <cell r="B146">
            <v>40.1</v>
          </cell>
          <cell r="C146">
            <v>7.9</v>
          </cell>
          <cell r="D146">
            <v>61</v>
          </cell>
          <cell r="E146">
            <v>9.8000000000000007</v>
          </cell>
          <cell r="F146">
            <v>1.9</v>
          </cell>
          <cell r="G146">
            <v>55</v>
          </cell>
          <cell r="H146">
            <v>10.1</v>
          </cell>
          <cell r="I146">
            <v>7.4</v>
          </cell>
          <cell r="J146">
            <v>29.6</v>
          </cell>
          <cell r="K146">
            <v>8.8000000000000007</v>
          </cell>
          <cell r="L146">
            <v>9.9</v>
          </cell>
          <cell r="M146">
            <v>66.2</v>
          </cell>
        </row>
        <row r="147">
          <cell r="A147">
            <v>199410</v>
          </cell>
          <cell r="B147">
            <v>51.1</v>
          </cell>
          <cell r="C147">
            <v>0.8</v>
          </cell>
          <cell r="D147">
            <v>91</v>
          </cell>
          <cell r="E147">
            <v>6.7</v>
          </cell>
          <cell r="F147">
            <v>0</v>
          </cell>
          <cell r="G147">
            <v>48.2</v>
          </cell>
          <cell r="H147">
            <v>9.6</v>
          </cell>
          <cell r="I147">
            <v>10.199999999999999</v>
          </cell>
          <cell r="J147">
            <v>31.6</v>
          </cell>
          <cell r="K147">
            <v>8.3000000000000007</v>
          </cell>
          <cell r="L147">
            <v>10.3</v>
          </cell>
          <cell r="M147">
            <v>67.400000000000006</v>
          </cell>
        </row>
        <row r="148">
          <cell r="A148">
            <v>199411</v>
          </cell>
          <cell r="B148">
            <v>28</v>
          </cell>
          <cell r="C148">
            <v>1.3</v>
          </cell>
          <cell r="D148">
            <v>103.8</v>
          </cell>
          <cell r="E148">
            <v>1.5</v>
          </cell>
          <cell r="F148">
            <v>0</v>
          </cell>
          <cell r="G148">
            <v>60.3</v>
          </cell>
          <cell r="H148">
            <v>9.4</v>
          </cell>
          <cell r="I148">
            <v>13</v>
          </cell>
          <cell r="J148">
            <v>31.9</v>
          </cell>
          <cell r="K148">
            <v>8.1999999999999993</v>
          </cell>
          <cell r="L148">
            <v>10.8</v>
          </cell>
          <cell r="M148">
            <v>68.400000000000006</v>
          </cell>
        </row>
        <row r="149">
          <cell r="A149">
            <v>199412</v>
          </cell>
          <cell r="B149">
            <v>27</v>
          </cell>
          <cell r="C149">
            <v>1.7</v>
          </cell>
          <cell r="D149">
            <v>93.9</v>
          </cell>
          <cell r="E149">
            <v>1.2</v>
          </cell>
          <cell r="F149">
            <v>0</v>
          </cell>
          <cell r="G149">
            <v>43.3</v>
          </cell>
          <cell r="H149">
            <v>10.9</v>
          </cell>
          <cell r="I149">
            <v>18.3</v>
          </cell>
          <cell r="J149">
            <v>38.6</v>
          </cell>
          <cell r="K149">
            <v>8.6999999999999993</v>
          </cell>
          <cell r="L149">
            <v>11.1</v>
          </cell>
          <cell r="M149">
            <v>70.5</v>
          </cell>
        </row>
        <row r="150">
          <cell r="A150">
            <v>199501</v>
          </cell>
          <cell r="B150">
            <v>40.9</v>
          </cell>
          <cell r="C150">
            <v>2.1</v>
          </cell>
          <cell r="D150">
            <v>126.6</v>
          </cell>
          <cell r="E150">
            <v>1.3</v>
          </cell>
          <cell r="F150">
            <v>0</v>
          </cell>
          <cell r="G150">
            <v>45.8</v>
          </cell>
          <cell r="H150">
            <v>8.3000000000000007</v>
          </cell>
          <cell r="I150">
            <v>11.8</v>
          </cell>
          <cell r="J150">
            <v>35.9</v>
          </cell>
          <cell r="K150">
            <v>8.3000000000000007</v>
          </cell>
          <cell r="L150">
            <v>11.4</v>
          </cell>
          <cell r="M150">
            <v>75.7</v>
          </cell>
        </row>
        <row r="151">
          <cell r="A151">
            <v>199502</v>
          </cell>
          <cell r="B151">
            <v>43.9</v>
          </cell>
          <cell r="C151">
            <v>4.5</v>
          </cell>
          <cell r="D151">
            <v>147.1</v>
          </cell>
          <cell r="E151">
            <v>4.5</v>
          </cell>
          <cell r="F151">
            <v>0.2</v>
          </cell>
          <cell r="G151">
            <v>37.5</v>
          </cell>
          <cell r="H151">
            <v>8.5</v>
          </cell>
          <cell r="I151">
            <v>7.1</v>
          </cell>
          <cell r="J151">
            <v>33</v>
          </cell>
          <cell r="K151">
            <v>8.3000000000000007</v>
          </cell>
          <cell r="L151">
            <v>11.6</v>
          </cell>
          <cell r="M151">
            <v>74.099999999999994</v>
          </cell>
        </row>
        <row r="152">
          <cell r="A152">
            <v>199503</v>
          </cell>
          <cell r="B152">
            <v>29</v>
          </cell>
          <cell r="C152">
            <v>5.2</v>
          </cell>
          <cell r="D152">
            <v>177.2</v>
          </cell>
          <cell r="E152">
            <v>17.100000000000001</v>
          </cell>
          <cell r="F152">
            <v>5</v>
          </cell>
          <cell r="G152">
            <v>39.6</v>
          </cell>
          <cell r="H152">
            <v>10.1</v>
          </cell>
          <cell r="I152">
            <v>5.4</v>
          </cell>
          <cell r="J152">
            <v>31</v>
          </cell>
          <cell r="K152">
            <v>8.8000000000000007</v>
          </cell>
          <cell r="L152">
            <v>11.8</v>
          </cell>
          <cell r="M152">
            <v>75.400000000000006</v>
          </cell>
        </row>
        <row r="153">
          <cell r="A153">
            <v>199504</v>
          </cell>
          <cell r="B153">
            <v>126.3</v>
          </cell>
          <cell r="C153">
            <v>24.1</v>
          </cell>
          <cell r="D153">
            <v>372.3</v>
          </cell>
          <cell r="E153">
            <v>37.799999999999997</v>
          </cell>
          <cell r="F153">
            <v>14.7</v>
          </cell>
          <cell r="G153">
            <v>33.9</v>
          </cell>
          <cell r="H153">
            <v>11.6</v>
          </cell>
          <cell r="I153">
            <v>5.2</v>
          </cell>
          <cell r="J153">
            <v>28.6</v>
          </cell>
          <cell r="K153">
            <v>8.5</v>
          </cell>
          <cell r="L153">
            <v>12.1</v>
          </cell>
          <cell r="M153">
            <v>75.2</v>
          </cell>
        </row>
        <row r="154">
          <cell r="A154">
            <v>199505</v>
          </cell>
          <cell r="B154">
            <v>228</v>
          </cell>
          <cell r="C154">
            <v>61.4</v>
          </cell>
          <cell r="D154">
            <v>566.79999999999995</v>
          </cell>
          <cell r="E154">
            <v>40</v>
          </cell>
          <cell r="F154">
            <v>30.5</v>
          </cell>
          <cell r="G154">
            <v>37.200000000000003</v>
          </cell>
          <cell r="H154">
            <v>12.9</v>
          </cell>
          <cell r="I154">
            <v>6.4</v>
          </cell>
          <cell r="J154">
            <v>32.200000000000003</v>
          </cell>
          <cell r="K154">
            <v>9</v>
          </cell>
          <cell r="L154">
            <v>12.1</v>
          </cell>
          <cell r="M154">
            <v>73.400000000000006</v>
          </cell>
        </row>
        <row r="155">
          <cell r="A155">
            <v>199506</v>
          </cell>
          <cell r="B155">
            <v>267.2</v>
          </cell>
          <cell r="C155">
            <v>69.2</v>
          </cell>
          <cell r="D155">
            <v>320.10000000000002</v>
          </cell>
          <cell r="E155">
            <v>24.1</v>
          </cell>
          <cell r="F155">
            <v>26.3</v>
          </cell>
          <cell r="G155">
            <v>43.7</v>
          </cell>
          <cell r="H155">
            <v>12.6</v>
          </cell>
          <cell r="I155">
            <v>4.7</v>
          </cell>
          <cell r="J155">
            <v>31.6</v>
          </cell>
          <cell r="K155">
            <v>9.4</v>
          </cell>
          <cell r="L155">
            <v>12.3</v>
          </cell>
          <cell r="M155">
            <v>71</v>
          </cell>
        </row>
        <row r="156">
          <cell r="A156">
            <v>199507</v>
          </cell>
          <cell r="B156">
            <v>212.2</v>
          </cell>
          <cell r="C156">
            <v>32.1</v>
          </cell>
          <cell r="D156">
            <v>183.5</v>
          </cell>
          <cell r="E156">
            <v>28.1</v>
          </cell>
          <cell r="F156">
            <v>15.6</v>
          </cell>
          <cell r="G156">
            <v>66.5</v>
          </cell>
          <cell r="H156">
            <v>10.3</v>
          </cell>
          <cell r="I156">
            <v>4.0999999999999996</v>
          </cell>
          <cell r="J156">
            <v>34.5</v>
          </cell>
          <cell r="K156">
            <v>9.1999999999999993</v>
          </cell>
          <cell r="L156">
            <v>12.3</v>
          </cell>
          <cell r="M156">
            <v>69.900000000000006</v>
          </cell>
        </row>
        <row r="157">
          <cell r="A157">
            <v>199508</v>
          </cell>
          <cell r="B157">
            <v>90.4</v>
          </cell>
          <cell r="C157">
            <v>18.2</v>
          </cell>
          <cell r="D157">
            <v>90.3</v>
          </cell>
          <cell r="E157">
            <v>28.7</v>
          </cell>
          <cell r="F157">
            <v>2.9</v>
          </cell>
          <cell r="G157">
            <v>59.2</v>
          </cell>
          <cell r="H157">
            <v>10.4</v>
          </cell>
          <cell r="I157">
            <v>6.7</v>
          </cell>
          <cell r="J157">
            <v>35</v>
          </cell>
          <cell r="K157">
            <v>9.3000000000000007</v>
          </cell>
          <cell r="L157">
            <v>12.3</v>
          </cell>
          <cell r="M157">
            <v>68.2</v>
          </cell>
        </row>
        <row r="158">
          <cell r="A158">
            <v>199509</v>
          </cell>
          <cell r="B158">
            <v>28.6</v>
          </cell>
          <cell r="C158">
            <v>7.7</v>
          </cell>
          <cell r="D158">
            <v>88.8</v>
          </cell>
          <cell r="E158">
            <v>24</v>
          </cell>
          <cell r="F158">
            <v>1</v>
          </cell>
          <cell r="G158">
            <v>39.200000000000003</v>
          </cell>
          <cell r="H158">
            <v>13</v>
          </cell>
          <cell r="I158">
            <v>9.5</v>
          </cell>
          <cell r="J158">
            <v>36.4</v>
          </cell>
          <cell r="K158">
            <v>9.3000000000000007</v>
          </cell>
          <cell r="L158">
            <v>12.1</v>
          </cell>
          <cell r="M158">
            <v>68</v>
          </cell>
        </row>
        <row r="159">
          <cell r="A159">
            <v>199510</v>
          </cell>
          <cell r="B159">
            <v>28.5</v>
          </cell>
          <cell r="C159">
            <v>0.8</v>
          </cell>
          <cell r="D159">
            <v>91.9</v>
          </cell>
          <cell r="E159">
            <v>5.9</v>
          </cell>
          <cell r="F159">
            <v>0.4</v>
          </cell>
          <cell r="G159">
            <v>36.9</v>
          </cell>
          <cell r="H159">
            <v>12.2</v>
          </cell>
          <cell r="I159">
            <v>13.2</v>
          </cell>
          <cell r="J159">
            <v>35.799999999999997</v>
          </cell>
          <cell r="K159">
            <v>8.9</v>
          </cell>
          <cell r="L159">
            <v>12.1</v>
          </cell>
          <cell r="M159">
            <v>67.2</v>
          </cell>
        </row>
        <row r="160">
          <cell r="A160">
            <v>199511</v>
          </cell>
          <cell r="B160">
            <v>19.100000000000001</v>
          </cell>
          <cell r="C160">
            <v>1.1000000000000001</v>
          </cell>
          <cell r="D160">
            <v>89.7</v>
          </cell>
          <cell r="E160">
            <v>3.7</v>
          </cell>
          <cell r="F160">
            <v>0.1</v>
          </cell>
          <cell r="G160">
            <v>25.9</v>
          </cell>
          <cell r="H160">
            <v>14</v>
          </cell>
          <cell r="I160">
            <v>16.8</v>
          </cell>
          <cell r="J160">
            <v>36.6</v>
          </cell>
          <cell r="K160">
            <v>9</v>
          </cell>
          <cell r="L160">
            <v>12</v>
          </cell>
          <cell r="M160">
            <v>68.599999999999994</v>
          </cell>
        </row>
        <row r="161">
          <cell r="A161">
            <v>199512</v>
          </cell>
          <cell r="B161">
            <v>27.5</v>
          </cell>
          <cell r="C161">
            <v>0.6</v>
          </cell>
          <cell r="D161">
            <v>114.1</v>
          </cell>
          <cell r="E161">
            <v>1.7</v>
          </cell>
          <cell r="F161">
            <v>0</v>
          </cell>
          <cell r="G161">
            <v>22.8</v>
          </cell>
          <cell r="H161">
            <v>15.6</v>
          </cell>
          <cell r="I161">
            <v>15.8</v>
          </cell>
          <cell r="J161">
            <v>40.200000000000003</v>
          </cell>
          <cell r="K161">
            <v>9.1</v>
          </cell>
          <cell r="L161">
            <v>12.1</v>
          </cell>
          <cell r="M161">
            <v>70.8</v>
          </cell>
        </row>
        <row r="162">
          <cell r="A162">
            <v>199601</v>
          </cell>
          <cell r="B162">
            <v>44.7</v>
          </cell>
          <cell r="C162">
            <v>1</v>
          </cell>
          <cell r="D162">
            <v>74.7</v>
          </cell>
          <cell r="E162">
            <v>2.7</v>
          </cell>
          <cell r="F162">
            <v>0.1</v>
          </cell>
          <cell r="G162">
            <v>32.299999999999997</v>
          </cell>
          <cell r="H162">
            <v>10.9</v>
          </cell>
          <cell r="I162">
            <v>11.8</v>
          </cell>
          <cell r="J162">
            <v>35.1</v>
          </cell>
          <cell r="K162">
            <v>8.6</v>
          </cell>
          <cell r="L162">
            <v>11.5</v>
          </cell>
          <cell r="M162">
            <v>73.5</v>
          </cell>
        </row>
        <row r="163">
          <cell r="A163">
            <v>199602</v>
          </cell>
          <cell r="B163">
            <v>40.700000000000003</v>
          </cell>
          <cell r="C163">
            <v>2.1</v>
          </cell>
          <cell r="D163">
            <v>105.1</v>
          </cell>
          <cell r="E163">
            <v>9.4</v>
          </cell>
          <cell r="F163">
            <v>0.3</v>
          </cell>
          <cell r="G163">
            <v>48.3</v>
          </cell>
          <cell r="H163">
            <v>11.2</v>
          </cell>
          <cell r="I163">
            <v>6.8</v>
          </cell>
          <cell r="J163">
            <v>30.6</v>
          </cell>
          <cell r="K163">
            <v>8.5</v>
          </cell>
          <cell r="L163">
            <v>11.1</v>
          </cell>
          <cell r="M163">
            <v>77</v>
          </cell>
        </row>
        <row r="164">
          <cell r="A164">
            <v>199603</v>
          </cell>
          <cell r="B164">
            <v>52.7</v>
          </cell>
          <cell r="C164">
            <v>5.0999999999999996</v>
          </cell>
          <cell r="D164">
            <v>179</v>
          </cell>
          <cell r="E164">
            <v>19.5</v>
          </cell>
          <cell r="F164">
            <v>4.0999999999999996</v>
          </cell>
          <cell r="G164">
            <v>46.5</v>
          </cell>
          <cell r="H164">
            <v>12.5</v>
          </cell>
          <cell r="I164">
            <v>4.3</v>
          </cell>
          <cell r="J164">
            <v>32.200000000000003</v>
          </cell>
          <cell r="K164">
            <v>9</v>
          </cell>
          <cell r="L164">
            <v>10.7</v>
          </cell>
          <cell r="M164">
            <v>77.599999999999994</v>
          </cell>
        </row>
        <row r="165">
          <cell r="A165">
            <v>199604</v>
          </cell>
          <cell r="B165">
            <v>100</v>
          </cell>
          <cell r="C165">
            <v>22.6</v>
          </cell>
          <cell r="D165">
            <v>407.4</v>
          </cell>
          <cell r="E165">
            <v>33.5</v>
          </cell>
          <cell r="F165">
            <v>22.8</v>
          </cell>
          <cell r="G165">
            <v>34.5</v>
          </cell>
          <cell r="H165">
            <v>12.3</v>
          </cell>
          <cell r="I165">
            <v>4.7</v>
          </cell>
          <cell r="J165">
            <v>31</v>
          </cell>
          <cell r="K165">
            <v>8.8000000000000007</v>
          </cell>
          <cell r="L165">
            <v>10.8</v>
          </cell>
          <cell r="M165">
            <v>79</v>
          </cell>
        </row>
        <row r="166">
          <cell r="A166">
            <v>199605</v>
          </cell>
          <cell r="B166">
            <v>153.69999999999999</v>
          </cell>
          <cell r="C166">
            <v>64.8</v>
          </cell>
          <cell r="D166">
            <v>559.20000000000005</v>
          </cell>
          <cell r="E166">
            <v>49.3</v>
          </cell>
          <cell r="F166">
            <v>30.6</v>
          </cell>
          <cell r="G166">
            <v>45.5</v>
          </cell>
          <cell r="H166">
            <v>13.3</v>
          </cell>
          <cell r="I166">
            <v>5.4</v>
          </cell>
          <cell r="J166">
            <v>36.1</v>
          </cell>
          <cell r="K166">
            <v>9.4</v>
          </cell>
          <cell r="L166">
            <v>10.6</v>
          </cell>
          <cell r="M166">
            <v>77.400000000000006</v>
          </cell>
        </row>
        <row r="167">
          <cell r="A167">
            <v>199606</v>
          </cell>
          <cell r="B167">
            <v>301.10000000000002</v>
          </cell>
          <cell r="C167">
            <v>85.3</v>
          </cell>
          <cell r="D167">
            <v>357.8</v>
          </cell>
          <cell r="E167">
            <v>33.799999999999997</v>
          </cell>
          <cell r="F167">
            <v>31.9</v>
          </cell>
          <cell r="G167">
            <v>69.8</v>
          </cell>
          <cell r="H167">
            <v>13.4</v>
          </cell>
          <cell r="I167">
            <v>5</v>
          </cell>
          <cell r="J167">
            <v>36.299999999999997</v>
          </cell>
          <cell r="K167">
            <v>9.1</v>
          </cell>
          <cell r="L167">
            <v>10.5</v>
          </cell>
          <cell r="M167">
            <v>74.7</v>
          </cell>
        </row>
        <row r="168">
          <cell r="A168">
            <v>199607</v>
          </cell>
          <cell r="B168">
            <v>244.7</v>
          </cell>
          <cell r="C168">
            <v>42.8</v>
          </cell>
          <cell r="D168">
            <v>93.9</v>
          </cell>
          <cell r="E168">
            <v>23</v>
          </cell>
          <cell r="F168">
            <v>12.5</v>
          </cell>
          <cell r="G168">
            <v>70.099999999999994</v>
          </cell>
          <cell r="H168">
            <v>11.1</v>
          </cell>
          <cell r="I168">
            <v>4.5999999999999996</v>
          </cell>
          <cell r="J168">
            <v>37.1</v>
          </cell>
          <cell r="K168">
            <v>9.6999999999999993</v>
          </cell>
          <cell r="L168">
            <v>10.5</v>
          </cell>
          <cell r="M168">
            <v>74.099999999999994</v>
          </cell>
        </row>
        <row r="169">
          <cell r="A169">
            <v>199608</v>
          </cell>
          <cell r="B169">
            <v>115.8</v>
          </cell>
          <cell r="C169">
            <v>19.8</v>
          </cell>
          <cell r="D169">
            <v>70.599999999999994</v>
          </cell>
          <cell r="E169">
            <v>59</v>
          </cell>
          <cell r="F169">
            <v>3.4</v>
          </cell>
          <cell r="G169">
            <v>51.9</v>
          </cell>
          <cell r="H169">
            <v>9.8000000000000007</v>
          </cell>
          <cell r="I169">
            <v>5.8</v>
          </cell>
          <cell r="J169">
            <v>35.299999999999997</v>
          </cell>
          <cell r="K169">
            <v>9.6999999999999993</v>
          </cell>
          <cell r="L169">
            <v>10.6</v>
          </cell>
          <cell r="M169">
            <v>72.900000000000006</v>
          </cell>
        </row>
        <row r="170">
          <cell r="A170">
            <v>199609</v>
          </cell>
          <cell r="B170">
            <v>59.5</v>
          </cell>
          <cell r="C170">
            <v>3.3</v>
          </cell>
          <cell r="D170">
            <v>75.8</v>
          </cell>
          <cell r="E170">
            <v>20.9</v>
          </cell>
          <cell r="F170">
            <v>0.6</v>
          </cell>
          <cell r="G170">
            <v>46.1</v>
          </cell>
          <cell r="H170">
            <v>10.3</v>
          </cell>
          <cell r="I170">
            <v>10.199999999999999</v>
          </cell>
          <cell r="J170">
            <v>33.9</v>
          </cell>
          <cell r="K170">
            <v>9.5</v>
          </cell>
          <cell r="L170">
            <v>10.7</v>
          </cell>
          <cell r="M170">
            <v>73.900000000000006</v>
          </cell>
        </row>
        <row r="171">
          <cell r="A171">
            <v>199610</v>
          </cell>
          <cell r="B171">
            <v>40.6</v>
          </cell>
          <cell r="C171">
            <v>1.3</v>
          </cell>
          <cell r="D171">
            <v>91.9</v>
          </cell>
          <cell r="E171">
            <v>14.6</v>
          </cell>
          <cell r="F171">
            <v>0.1</v>
          </cell>
          <cell r="G171">
            <v>44.8</v>
          </cell>
          <cell r="H171">
            <v>11.2</v>
          </cell>
          <cell r="I171">
            <v>18.8</v>
          </cell>
          <cell r="J171">
            <v>33.9</v>
          </cell>
          <cell r="K171">
            <v>9.1999999999999993</v>
          </cell>
          <cell r="L171">
            <v>10.9</v>
          </cell>
          <cell r="M171">
            <v>73.400000000000006</v>
          </cell>
        </row>
        <row r="172">
          <cell r="A172">
            <v>199611</v>
          </cell>
          <cell r="B172">
            <v>23.7</v>
          </cell>
          <cell r="C172">
            <v>1.2</v>
          </cell>
          <cell r="D172">
            <v>137.19999999999999</v>
          </cell>
          <cell r="E172">
            <v>2.5</v>
          </cell>
          <cell r="F172">
            <v>0.1</v>
          </cell>
          <cell r="G172">
            <v>35.799999999999997</v>
          </cell>
          <cell r="H172">
            <v>9.6999999999999993</v>
          </cell>
          <cell r="I172">
            <v>18.7</v>
          </cell>
          <cell r="J172">
            <v>31.3</v>
          </cell>
          <cell r="K172">
            <v>9.4</v>
          </cell>
          <cell r="L172">
            <v>11</v>
          </cell>
          <cell r="M172">
            <v>75.7</v>
          </cell>
        </row>
        <row r="173">
          <cell r="A173">
            <v>199612</v>
          </cell>
          <cell r="B173">
            <v>26</v>
          </cell>
          <cell r="C173">
            <v>1.5</v>
          </cell>
          <cell r="D173">
            <v>156.30000000000001</v>
          </cell>
          <cell r="E173">
            <v>0.4</v>
          </cell>
          <cell r="F173">
            <v>0</v>
          </cell>
          <cell r="G173">
            <v>34.1</v>
          </cell>
          <cell r="H173">
            <v>10.7</v>
          </cell>
          <cell r="I173">
            <v>16.7</v>
          </cell>
          <cell r="J173">
            <v>37.700000000000003</v>
          </cell>
          <cell r="K173">
            <v>9.1999999999999993</v>
          </cell>
          <cell r="L173">
            <v>11.1</v>
          </cell>
          <cell r="M173">
            <v>75.7</v>
          </cell>
        </row>
        <row r="174">
          <cell r="A174">
            <v>199701</v>
          </cell>
          <cell r="B174">
            <v>124.8</v>
          </cell>
          <cell r="C174">
            <v>1.4</v>
          </cell>
          <cell r="D174">
            <v>84</v>
          </cell>
          <cell r="E174">
            <v>0.8</v>
          </cell>
          <cell r="F174">
            <v>0</v>
          </cell>
          <cell r="G174">
            <v>71.099999999999994</v>
          </cell>
          <cell r="H174">
            <v>12.5</v>
          </cell>
          <cell r="I174">
            <v>13.9</v>
          </cell>
          <cell r="J174">
            <v>36.299999999999997</v>
          </cell>
          <cell r="K174">
            <v>9.1999999999999993</v>
          </cell>
          <cell r="L174">
            <v>11.2</v>
          </cell>
          <cell r="M174">
            <v>80.2</v>
          </cell>
        </row>
        <row r="175">
          <cell r="A175">
            <v>199702</v>
          </cell>
          <cell r="B175">
            <v>55.2</v>
          </cell>
          <cell r="C175">
            <v>3.1</v>
          </cell>
          <cell r="D175">
            <v>135.4</v>
          </cell>
          <cell r="E175">
            <v>16.2</v>
          </cell>
          <cell r="F175">
            <v>0.8</v>
          </cell>
          <cell r="G175">
            <v>75.400000000000006</v>
          </cell>
          <cell r="H175">
            <v>13.2</v>
          </cell>
          <cell r="I175">
            <v>10</v>
          </cell>
          <cell r="J175">
            <v>35.9</v>
          </cell>
          <cell r="K175">
            <v>8.3000000000000007</v>
          </cell>
          <cell r="L175">
            <v>11.3</v>
          </cell>
          <cell r="M175">
            <v>82.1</v>
          </cell>
        </row>
        <row r="176">
          <cell r="A176">
            <v>199703</v>
          </cell>
          <cell r="B176">
            <v>132.1</v>
          </cell>
          <cell r="C176">
            <v>6.2</v>
          </cell>
          <cell r="D176">
            <v>201.7</v>
          </cell>
          <cell r="E176">
            <v>16.2</v>
          </cell>
          <cell r="F176">
            <v>3.8</v>
          </cell>
          <cell r="G176">
            <v>52.8</v>
          </cell>
          <cell r="H176">
            <v>14.5</v>
          </cell>
          <cell r="I176">
            <v>6.7</v>
          </cell>
          <cell r="J176">
            <v>34.4</v>
          </cell>
          <cell r="K176">
            <v>8.6999999999999993</v>
          </cell>
          <cell r="L176">
            <v>10.8</v>
          </cell>
          <cell r="M176">
            <v>82.6</v>
          </cell>
        </row>
        <row r="177">
          <cell r="A177">
            <v>199704</v>
          </cell>
          <cell r="B177">
            <v>166.9</v>
          </cell>
          <cell r="C177">
            <v>19.5</v>
          </cell>
          <cell r="D177">
            <v>442.2</v>
          </cell>
          <cell r="E177">
            <v>19.7</v>
          </cell>
          <cell r="F177">
            <v>19.8</v>
          </cell>
          <cell r="G177">
            <v>46.2</v>
          </cell>
          <cell r="H177">
            <v>14.1</v>
          </cell>
          <cell r="I177">
            <v>5</v>
          </cell>
          <cell r="J177">
            <v>33</v>
          </cell>
          <cell r="K177">
            <v>9.1999999999999993</v>
          </cell>
          <cell r="L177">
            <v>12</v>
          </cell>
          <cell r="M177">
            <v>82.8</v>
          </cell>
        </row>
        <row r="178">
          <cell r="A178">
            <v>199705</v>
          </cell>
          <cell r="B178">
            <v>264.39999999999998</v>
          </cell>
          <cell r="C178">
            <v>62.6</v>
          </cell>
          <cell r="D178">
            <v>578</v>
          </cell>
          <cell r="E178">
            <v>28.4</v>
          </cell>
          <cell r="F178">
            <v>34.700000000000003</v>
          </cell>
          <cell r="G178">
            <v>47.3</v>
          </cell>
          <cell r="H178">
            <v>14.1</v>
          </cell>
          <cell r="I178">
            <v>5.3</v>
          </cell>
          <cell r="J178">
            <v>34</v>
          </cell>
          <cell r="K178">
            <v>10.1</v>
          </cell>
          <cell r="L178">
            <v>12.8</v>
          </cell>
          <cell r="M178">
            <v>81.2</v>
          </cell>
        </row>
        <row r="179">
          <cell r="A179">
            <v>199706</v>
          </cell>
          <cell r="B179">
            <v>269.60000000000002</v>
          </cell>
          <cell r="C179">
            <v>76.8</v>
          </cell>
          <cell r="D179">
            <v>327</v>
          </cell>
          <cell r="E179">
            <v>19.7</v>
          </cell>
          <cell r="F179">
            <v>34.700000000000003</v>
          </cell>
          <cell r="G179">
            <v>58.1</v>
          </cell>
          <cell r="H179">
            <v>14.1</v>
          </cell>
          <cell r="I179">
            <v>5.4</v>
          </cell>
          <cell r="J179">
            <v>34.4</v>
          </cell>
          <cell r="K179">
            <v>10.5</v>
          </cell>
          <cell r="L179">
            <v>12.9</v>
          </cell>
          <cell r="M179">
            <v>78.099999999999994</v>
          </cell>
        </row>
        <row r="180">
          <cell r="A180">
            <v>199707</v>
          </cell>
          <cell r="B180">
            <v>131.4</v>
          </cell>
          <cell r="C180">
            <v>37.9</v>
          </cell>
          <cell r="D180">
            <v>121.5</v>
          </cell>
          <cell r="E180">
            <v>22.8</v>
          </cell>
          <cell r="F180">
            <v>12.1</v>
          </cell>
          <cell r="G180">
            <v>56.7</v>
          </cell>
          <cell r="H180">
            <v>10.4</v>
          </cell>
          <cell r="I180">
            <v>5.7</v>
          </cell>
          <cell r="J180">
            <v>37.799999999999997</v>
          </cell>
          <cell r="K180">
            <v>10.7</v>
          </cell>
          <cell r="L180">
            <v>12.8</v>
          </cell>
          <cell r="M180">
            <v>76.599999999999994</v>
          </cell>
        </row>
        <row r="181">
          <cell r="A181">
            <v>199708</v>
          </cell>
          <cell r="B181">
            <v>68.3</v>
          </cell>
          <cell r="C181">
            <v>9.8000000000000007</v>
          </cell>
          <cell r="D181">
            <v>72.599999999999994</v>
          </cell>
          <cell r="E181">
            <v>14.5</v>
          </cell>
          <cell r="F181">
            <v>5.7</v>
          </cell>
          <cell r="G181">
            <v>37</v>
          </cell>
          <cell r="H181">
            <v>10.199999999999999</v>
          </cell>
          <cell r="I181">
            <v>6.3</v>
          </cell>
          <cell r="J181">
            <v>37.5</v>
          </cell>
          <cell r="K181">
            <v>10.7</v>
          </cell>
          <cell r="L181">
            <v>12.8</v>
          </cell>
          <cell r="M181">
            <v>75.3</v>
          </cell>
        </row>
        <row r="182">
          <cell r="A182">
            <v>199709</v>
          </cell>
          <cell r="B182">
            <v>32.700000000000003</v>
          </cell>
          <cell r="C182">
            <v>1.9</v>
          </cell>
          <cell r="D182">
            <v>79.900000000000006</v>
          </cell>
          <cell r="E182">
            <v>2.5</v>
          </cell>
          <cell r="F182">
            <v>0.8</v>
          </cell>
          <cell r="G182">
            <v>48.8</v>
          </cell>
          <cell r="H182">
            <v>9.1</v>
          </cell>
          <cell r="I182">
            <v>11.4</v>
          </cell>
          <cell r="J182">
            <v>38.700000000000003</v>
          </cell>
          <cell r="K182">
            <v>10.4</v>
          </cell>
          <cell r="L182">
            <v>12.9</v>
          </cell>
          <cell r="M182">
            <v>76.599999999999994</v>
          </cell>
        </row>
        <row r="183">
          <cell r="A183">
            <v>199710</v>
          </cell>
          <cell r="B183">
            <v>71.400000000000006</v>
          </cell>
          <cell r="C183">
            <v>1.1000000000000001</v>
          </cell>
          <cell r="D183">
            <v>88.9</v>
          </cell>
          <cell r="E183">
            <v>0.8</v>
          </cell>
          <cell r="F183">
            <v>0.4</v>
          </cell>
          <cell r="G183">
            <v>45.5</v>
          </cell>
          <cell r="H183">
            <v>10.6</v>
          </cell>
          <cell r="I183">
            <v>21</v>
          </cell>
          <cell r="J183">
            <v>39.6</v>
          </cell>
          <cell r="K183">
            <v>10.7</v>
          </cell>
          <cell r="L183">
            <v>13.2</v>
          </cell>
          <cell r="M183">
            <v>77</v>
          </cell>
        </row>
        <row r="184">
          <cell r="A184">
            <v>199711</v>
          </cell>
          <cell r="B184">
            <v>45.6</v>
          </cell>
          <cell r="C184">
            <v>0.7</v>
          </cell>
          <cell r="D184">
            <v>112.3</v>
          </cell>
          <cell r="E184">
            <v>1.2</v>
          </cell>
          <cell r="F184">
            <v>0.1</v>
          </cell>
          <cell r="G184">
            <v>37.700000000000003</v>
          </cell>
          <cell r="H184">
            <v>11.9</v>
          </cell>
          <cell r="I184">
            <v>18.899999999999999</v>
          </cell>
          <cell r="J184">
            <v>39.299999999999997</v>
          </cell>
          <cell r="K184">
            <v>9.9</v>
          </cell>
          <cell r="L184">
            <v>13.3</v>
          </cell>
          <cell r="M184">
            <v>77.7</v>
          </cell>
        </row>
        <row r="185">
          <cell r="A185">
            <v>199712</v>
          </cell>
          <cell r="B185">
            <v>97.4</v>
          </cell>
          <cell r="C185">
            <v>0.6</v>
          </cell>
          <cell r="D185">
            <v>154.6</v>
          </cell>
          <cell r="E185">
            <v>3</v>
          </cell>
          <cell r="F185">
            <v>0</v>
          </cell>
          <cell r="G185">
            <v>29.2</v>
          </cell>
          <cell r="H185">
            <v>11.9</v>
          </cell>
          <cell r="I185">
            <v>15.9</v>
          </cell>
          <cell r="J185">
            <v>43</v>
          </cell>
          <cell r="K185">
            <v>9.8000000000000007</v>
          </cell>
          <cell r="L185">
            <v>13.4</v>
          </cell>
          <cell r="M185">
            <v>77.8</v>
          </cell>
        </row>
        <row r="186">
          <cell r="A186">
            <v>199801</v>
          </cell>
          <cell r="B186">
            <v>90.8</v>
          </cell>
          <cell r="C186">
            <v>0.7</v>
          </cell>
          <cell r="D186">
            <v>121.2</v>
          </cell>
          <cell r="E186">
            <v>15.2</v>
          </cell>
          <cell r="F186">
            <v>0.1</v>
          </cell>
          <cell r="G186">
            <v>72.900000000000006</v>
          </cell>
          <cell r="H186">
            <v>12.9</v>
          </cell>
          <cell r="I186">
            <v>13.1</v>
          </cell>
          <cell r="J186">
            <v>38.200000000000003</v>
          </cell>
          <cell r="K186">
            <v>9.6</v>
          </cell>
          <cell r="L186">
            <v>12.8</v>
          </cell>
          <cell r="M186">
            <v>84.1</v>
          </cell>
        </row>
        <row r="187">
          <cell r="A187">
            <v>199802</v>
          </cell>
          <cell r="B187">
            <v>66.3</v>
          </cell>
          <cell r="C187">
            <v>3.1</v>
          </cell>
          <cell r="D187">
            <v>200</v>
          </cell>
          <cell r="E187">
            <v>19.3</v>
          </cell>
          <cell r="F187">
            <v>1.7</v>
          </cell>
          <cell r="G187">
            <v>63.6</v>
          </cell>
          <cell r="H187">
            <v>14.9</v>
          </cell>
          <cell r="I187">
            <v>7.8</v>
          </cell>
          <cell r="J187">
            <v>36.4</v>
          </cell>
          <cell r="K187">
            <v>9.3000000000000007</v>
          </cell>
          <cell r="L187">
            <v>12.8</v>
          </cell>
          <cell r="M187">
            <v>84</v>
          </cell>
        </row>
        <row r="188">
          <cell r="A188">
            <v>199803</v>
          </cell>
          <cell r="B188">
            <v>104.5</v>
          </cell>
          <cell r="C188">
            <v>8.1</v>
          </cell>
          <cell r="D188">
            <v>318.7</v>
          </cell>
          <cell r="E188">
            <v>23.6</v>
          </cell>
          <cell r="F188">
            <v>6.8</v>
          </cell>
          <cell r="G188">
            <v>47.3</v>
          </cell>
          <cell r="H188">
            <v>18</v>
          </cell>
          <cell r="I188">
            <v>6.2</v>
          </cell>
          <cell r="J188">
            <v>36.200000000000003</v>
          </cell>
          <cell r="K188">
            <v>9.9</v>
          </cell>
          <cell r="L188">
            <v>12.5</v>
          </cell>
          <cell r="M188">
            <v>86.6</v>
          </cell>
        </row>
        <row r="189">
          <cell r="A189">
            <v>199804</v>
          </cell>
          <cell r="B189">
            <v>113.2</v>
          </cell>
          <cell r="C189">
            <v>28.6</v>
          </cell>
          <cell r="D189">
            <v>610.6</v>
          </cell>
          <cell r="E189">
            <v>12.4</v>
          </cell>
          <cell r="F189">
            <v>23.9</v>
          </cell>
          <cell r="G189">
            <v>33.5</v>
          </cell>
          <cell r="H189">
            <v>17.8</v>
          </cell>
          <cell r="I189">
            <v>5.2</v>
          </cell>
          <cell r="J189">
            <v>33</v>
          </cell>
          <cell r="K189">
            <v>10.1</v>
          </cell>
          <cell r="L189">
            <v>12.4</v>
          </cell>
          <cell r="M189">
            <v>86.7</v>
          </cell>
        </row>
        <row r="190">
          <cell r="A190">
            <v>199805</v>
          </cell>
          <cell r="B190">
            <v>166.6</v>
          </cell>
          <cell r="C190">
            <v>75.599999999999994</v>
          </cell>
          <cell r="D190">
            <v>457.3</v>
          </cell>
          <cell r="E190">
            <v>5.3</v>
          </cell>
          <cell r="F190">
            <v>31</v>
          </cell>
          <cell r="G190">
            <v>58.4</v>
          </cell>
          <cell r="H190">
            <v>16</v>
          </cell>
          <cell r="I190">
            <v>5.3</v>
          </cell>
          <cell r="J190">
            <v>36.4</v>
          </cell>
          <cell r="K190">
            <v>10.9</v>
          </cell>
          <cell r="L190">
            <v>12.9</v>
          </cell>
          <cell r="M190">
            <v>87.5</v>
          </cell>
        </row>
        <row r="191">
          <cell r="A191">
            <v>199806</v>
          </cell>
          <cell r="B191">
            <v>366.3</v>
          </cell>
          <cell r="C191">
            <v>74.2</v>
          </cell>
          <cell r="D191">
            <v>219</v>
          </cell>
          <cell r="E191">
            <v>3.3</v>
          </cell>
          <cell r="F191">
            <v>35.5</v>
          </cell>
          <cell r="G191">
            <v>81.3</v>
          </cell>
          <cell r="H191">
            <v>14.4</v>
          </cell>
          <cell r="I191">
            <v>5.5</v>
          </cell>
          <cell r="J191">
            <v>39.799999999999997</v>
          </cell>
          <cell r="K191">
            <v>11</v>
          </cell>
          <cell r="L191">
            <v>13.3</v>
          </cell>
          <cell r="M191">
            <v>85.8</v>
          </cell>
        </row>
        <row r="192">
          <cell r="A192">
            <v>199807</v>
          </cell>
          <cell r="B192">
            <v>191</v>
          </cell>
          <cell r="C192">
            <v>26</v>
          </cell>
          <cell r="D192">
            <v>68.400000000000006</v>
          </cell>
          <cell r="E192">
            <v>1.3</v>
          </cell>
          <cell r="F192">
            <v>15.2</v>
          </cell>
          <cell r="G192">
            <v>66.2</v>
          </cell>
          <cell r="H192">
            <v>11.7</v>
          </cell>
          <cell r="I192">
            <v>4.7</v>
          </cell>
          <cell r="J192">
            <v>42.1</v>
          </cell>
          <cell r="K192">
            <v>11.5</v>
          </cell>
          <cell r="L192">
            <v>13.2</v>
          </cell>
          <cell r="M192">
            <v>82.5</v>
          </cell>
        </row>
        <row r="193">
          <cell r="A193">
            <v>199808</v>
          </cell>
          <cell r="B193">
            <v>96.4</v>
          </cell>
          <cell r="C193">
            <v>8.8000000000000007</v>
          </cell>
          <cell r="D193">
            <v>54.6</v>
          </cell>
          <cell r="E193">
            <v>2.2999999999999998</v>
          </cell>
          <cell r="F193">
            <v>4.7</v>
          </cell>
          <cell r="G193">
            <v>40.700000000000003</v>
          </cell>
          <cell r="H193">
            <v>11.8</v>
          </cell>
          <cell r="I193">
            <v>4.7</v>
          </cell>
          <cell r="J193">
            <v>44.8</v>
          </cell>
          <cell r="K193">
            <v>10.9</v>
          </cell>
          <cell r="L193">
            <v>13.2</v>
          </cell>
          <cell r="M193">
            <v>79.7</v>
          </cell>
        </row>
        <row r="194">
          <cell r="A194">
            <v>199809</v>
          </cell>
          <cell r="B194">
            <v>69.8</v>
          </cell>
          <cell r="C194">
            <v>3.4</v>
          </cell>
          <cell r="D194">
            <v>77.8</v>
          </cell>
          <cell r="E194">
            <v>2.4</v>
          </cell>
          <cell r="F194">
            <v>0.7</v>
          </cell>
          <cell r="G194">
            <v>43.2</v>
          </cell>
          <cell r="H194">
            <v>11.4</v>
          </cell>
          <cell r="I194">
            <v>11.5</v>
          </cell>
          <cell r="J194">
            <v>46.6</v>
          </cell>
          <cell r="K194">
            <v>10.3</v>
          </cell>
          <cell r="L194">
            <v>13</v>
          </cell>
          <cell r="M194">
            <v>79.599999999999994</v>
          </cell>
        </row>
        <row r="195">
          <cell r="A195">
            <v>199810</v>
          </cell>
          <cell r="B195">
            <v>86</v>
          </cell>
          <cell r="C195">
            <v>0.5</v>
          </cell>
          <cell r="D195">
            <v>119.8</v>
          </cell>
          <cell r="E195">
            <v>1.3</v>
          </cell>
          <cell r="F195">
            <v>0.2</v>
          </cell>
          <cell r="G195">
            <v>64.3</v>
          </cell>
          <cell r="H195">
            <v>12</v>
          </cell>
          <cell r="I195">
            <v>18.7</v>
          </cell>
          <cell r="J195">
            <v>47.8</v>
          </cell>
          <cell r="K195">
            <v>10.3</v>
          </cell>
          <cell r="L195">
            <v>12.8</v>
          </cell>
          <cell r="M195">
            <v>79.2</v>
          </cell>
        </row>
        <row r="196">
          <cell r="A196">
            <v>199811</v>
          </cell>
          <cell r="B196">
            <v>77.2</v>
          </cell>
          <cell r="C196">
            <v>0.6</v>
          </cell>
          <cell r="D196">
            <v>146.19999999999999</v>
          </cell>
          <cell r="E196">
            <v>1.9</v>
          </cell>
          <cell r="F196">
            <v>0.1</v>
          </cell>
          <cell r="G196">
            <v>71.5</v>
          </cell>
          <cell r="H196">
            <v>11</v>
          </cell>
          <cell r="I196">
            <v>25.9</v>
          </cell>
          <cell r="J196">
            <v>44.4</v>
          </cell>
          <cell r="K196">
            <v>10.1</v>
          </cell>
          <cell r="L196">
            <v>12.8</v>
          </cell>
          <cell r="M196">
            <v>80.400000000000006</v>
          </cell>
        </row>
        <row r="197">
          <cell r="A197">
            <v>199812</v>
          </cell>
          <cell r="B197">
            <v>120.7</v>
          </cell>
          <cell r="C197">
            <v>0.79794520547945147</v>
          </cell>
          <cell r="D197">
            <v>195.7</v>
          </cell>
          <cell r="E197">
            <v>7</v>
          </cell>
          <cell r="F197">
            <v>0</v>
          </cell>
          <cell r="G197">
            <v>59.6</v>
          </cell>
          <cell r="H197">
            <v>13.1</v>
          </cell>
          <cell r="I197">
            <v>19.3</v>
          </cell>
          <cell r="J197">
            <v>44.6</v>
          </cell>
          <cell r="K197">
            <v>10</v>
          </cell>
          <cell r="L197">
            <v>12.8</v>
          </cell>
          <cell r="M197">
            <v>82</v>
          </cell>
        </row>
        <row r="198">
          <cell r="A198">
            <v>199901</v>
          </cell>
          <cell r="B198">
            <v>207.1</v>
          </cell>
          <cell r="C198">
            <v>0.7</v>
          </cell>
          <cell r="D198">
            <v>148</v>
          </cell>
          <cell r="E198">
            <v>6.6</v>
          </cell>
          <cell r="F198">
            <v>0.3</v>
          </cell>
          <cell r="G198">
            <v>81.099999999999994</v>
          </cell>
          <cell r="H198">
            <v>15.5</v>
          </cell>
          <cell r="I198">
            <v>13.9</v>
          </cell>
          <cell r="J198">
            <v>46</v>
          </cell>
          <cell r="K198">
            <v>9.5</v>
          </cell>
          <cell r="L198">
            <v>13</v>
          </cell>
          <cell r="M198">
            <v>84.4</v>
          </cell>
        </row>
        <row r="199">
          <cell r="A199">
            <v>199902</v>
          </cell>
          <cell r="B199">
            <v>86.9</v>
          </cell>
          <cell r="C199">
            <v>4</v>
          </cell>
          <cell r="D199">
            <v>177.2</v>
          </cell>
          <cell r="E199">
            <v>11.9</v>
          </cell>
          <cell r="F199">
            <v>1.6</v>
          </cell>
          <cell r="G199">
            <v>83.4</v>
          </cell>
          <cell r="H199">
            <v>18.399999999999999</v>
          </cell>
          <cell r="I199">
            <v>9</v>
          </cell>
          <cell r="J199">
            <v>47.8</v>
          </cell>
          <cell r="K199">
            <v>10.1</v>
          </cell>
          <cell r="L199">
            <v>13.1</v>
          </cell>
          <cell r="M199">
            <v>82.2</v>
          </cell>
        </row>
        <row r="200">
          <cell r="A200">
            <v>199903</v>
          </cell>
          <cell r="B200">
            <v>119.6</v>
          </cell>
          <cell r="C200">
            <v>9.6</v>
          </cell>
          <cell r="D200">
            <v>304.89999999999998</v>
          </cell>
          <cell r="E200">
            <v>23.5</v>
          </cell>
          <cell r="F200">
            <v>6.9</v>
          </cell>
          <cell r="G200">
            <v>53</v>
          </cell>
          <cell r="H200">
            <v>18.8</v>
          </cell>
          <cell r="I200">
            <v>8.1999999999999993</v>
          </cell>
          <cell r="J200">
            <v>46.8</v>
          </cell>
          <cell r="K200">
            <v>10.9</v>
          </cell>
          <cell r="L200">
            <v>13.3</v>
          </cell>
          <cell r="M200">
            <v>87.4</v>
          </cell>
        </row>
        <row r="201">
          <cell r="A201">
            <v>199904</v>
          </cell>
          <cell r="B201">
            <v>159.4</v>
          </cell>
          <cell r="C201">
            <v>22.3</v>
          </cell>
          <cell r="D201">
            <v>513.79999999999995</v>
          </cell>
          <cell r="E201">
            <v>29.4</v>
          </cell>
          <cell r="F201">
            <v>21.7</v>
          </cell>
          <cell r="G201">
            <v>49.4</v>
          </cell>
          <cell r="H201">
            <v>17.7</v>
          </cell>
          <cell r="I201">
            <v>7.4</v>
          </cell>
          <cell r="J201">
            <v>42.6</v>
          </cell>
          <cell r="K201">
            <v>11.8</v>
          </cell>
          <cell r="L201">
            <v>13.4</v>
          </cell>
          <cell r="M201">
            <v>89.1</v>
          </cell>
        </row>
        <row r="202">
          <cell r="A202">
            <v>199905</v>
          </cell>
          <cell r="B202">
            <v>288.10000000000002</v>
          </cell>
          <cell r="C202">
            <v>54.7</v>
          </cell>
          <cell r="D202">
            <v>712.9</v>
          </cell>
          <cell r="E202">
            <v>18</v>
          </cell>
          <cell r="F202">
            <v>41.4</v>
          </cell>
          <cell r="G202">
            <v>50.8</v>
          </cell>
          <cell r="H202">
            <v>15.4</v>
          </cell>
          <cell r="I202">
            <v>5.8</v>
          </cell>
          <cell r="J202">
            <v>46.4</v>
          </cell>
          <cell r="K202">
            <v>11.8</v>
          </cell>
          <cell r="L202">
            <v>13.5</v>
          </cell>
          <cell r="M202">
            <v>88.3</v>
          </cell>
        </row>
        <row r="203">
          <cell r="A203">
            <v>199906</v>
          </cell>
          <cell r="B203">
            <v>418.2</v>
          </cell>
          <cell r="C203">
            <v>84.3</v>
          </cell>
          <cell r="D203">
            <v>428.3</v>
          </cell>
          <cell r="E203">
            <v>8.5</v>
          </cell>
          <cell r="F203">
            <v>38.9</v>
          </cell>
          <cell r="G203">
            <v>60.8</v>
          </cell>
          <cell r="H203">
            <v>12.7</v>
          </cell>
          <cell r="I203">
            <v>6</v>
          </cell>
          <cell r="J203">
            <v>43.5</v>
          </cell>
          <cell r="K203">
            <v>12</v>
          </cell>
          <cell r="L203">
            <v>13.6</v>
          </cell>
          <cell r="M203">
            <v>86.4</v>
          </cell>
        </row>
        <row r="204">
          <cell r="A204">
            <v>199907</v>
          </cell>
          <cell r="B204">
            <v>261.3</v>
          </cell>
          <cell r="C204">
            <v>44.7</v>
          </cell>
          <cell r="D204">
            <v>184.7</v>
          </cell>
          <cell r="E204">
            <v>5.5</v>
          </cell>
          <cell r="F204">
            <v>24.4</v>
          </cell>
          <cell r="G204">
            <v>103.9</v>
          </cell>
          <cell r="H204">
            <v>13.3</v>
          </cell>
          <cell r="I204">
            <v>6.7</v>
          </cell>
          <cell r="J204">
            <v>42.8</v>
          </cell>
          <cell r="K204">
            <v>11.9</v>
          </cell>
          <cell r="L204">
            <v>13.6</v>
          </cell>
          <cell r="M204">
            <v>84.3</v>
          </cell>
        </row>
        <row r="205">
          <cell r="A205">
            <v>199908</v>
          </cell>
          <cell r="B205">
            <v>109</v>
          </cell>
          <cell r="C205">
            <v>13.9</v>
          </cell>
          <cell r="D205">
            <v>102</v>
          </cell>
          <cell r="E205">
            <v>5.6</v>
          </cell>
          <cell r="F205">
            <v>8</v>
          </cell>
          <cell r="G205">
            <v>71.400000000000006</v>
          </cell>
          <cell r="H205">
            <v>11.5</v>
          </cell>
          <cell r="I205">
            <v>7.8</v>
          </cell>
          <cell r="J205">
            <v>44.8</v>
          </cell>
          <cell r="K205">
            <v>12.2</v>
          </cell>
          <cell r="L205">
            <v>13.6</v>
          </cell>
          <cell r="M205">
            <v>82.4</v>
          </cell>
        </row>
        <row r="206">
          <cell r="A206">
            <v>199909</v>
          </cell>
          <cell r="B206">
            <v>66.900000000000006</v>
          </cell>
          <cell r="C206">
            <v>12.7</v>
          </cell>
          <cell r="D206">
            <v>94.7</v>
          </cell>
          <cell r="E206">
            <v>12.3</v>
          </cell>
          <cell r="F206">
            <v>1.2</v>
          </cell>
          <cell r="G206">
            <v>55.9</v>
          </cell>
          <cell r="H206">
            <v>9.5</v>
          </cell>
          <cell r="I206">
            <v>12</v>
          </cell>
          <cell r="J206">
            <v>46.9</v>
          </cell>
          <cell r="K206">
            <v>11.5</v>
          </cell>
          <cell r="L206">
            <v>13.7</v>
          </cell>
          <cell r="M206">
            <v>80.900000000000006</v>
          </cell>
        </row>
        <row r="207">
          <cell r="A207">
            <v>199910</v>
          </cell>
          <cell r="B207">
            <v>91.9</v>
          </cell>
          <cell r="C207">
            <v>1.3</v>
          </cell>
          <cell r="D207">
            <v>112.5</v>
          </cell>
          <cell r="E207">
            <v>8</v>
          </cell>
          <cell r="F207">
            <v>0.3</v>
          </cell>
          <cell r="G207">
            <v>81.599999999999994</v>
          </cell>
          <cell r="H207">
            <v>12.1</v>
          </cell>
          <cell r="I207">
            <v>21.7</v>
          </cell>
          <cell r="J207">
            <v>48.9</v>
          </cell>
          <cell r="K207">
            <v>10.6</v>
          </cell>
          <cell r="L207">
            <v>13.6</v>
          </cell>
          <cell r="M207">
            <v>81.599999999999994</v>
          </cell>
        </row>
        <row r="208">
          <cell r="A208">
            <v>199911</v>
          </cell>
          <cell r="B208">
            <v>73.599999999999994</v>
          </cell>
          <cell r="C208">
            <v>0.9</v>
          </cell>
          <cell r="D208">
            <v>142.19999999999999</v>
          </cell>
          <cell r="E208">
            <v>2.2000000000000002</v>
          </cell>
          <cell r="F208">
            <v>0.2</v>
          </cell>
          <cell r="G208">
            <v>60</v>
          </cell>
          <cell r="H208">
            <v>12.5</v>
          </cell>
          <cell r="I208">
            <v>23.5</v>
          </cell>
          <cell r="J208">
            <v>47.8</v>
          </cell>
          <cell r="K208">
            <v>10.5</v>
          </cell>
          <cell r="L208">
            <v>13.5</v>
          </cell>
          <cell r="M208">
            <v>82.7</v>
          </cell>
        </row>
        <row r="209">
          <cell r="A209">
            <v>199912</v>
          </cell>
          <cell r="B209">
            <v>64.8</v>
          </cell>
          <cell r="C209">
            <v>1.1000000000000001</v>
          </cell>
          <cell r="D209">
            <v>128.4</v>
          </cell>
          <cell r="E209">
            <v>4.5</v>
          </cell>
          <cell r="F209">
            <v>0.1</v>
          </cell>
          <cell r="G209">
            <v>56.3</v>
          </cell>
          <cell r="H209">
            <v>11</v>
          </cell>
          <cell r="I209">
            <v>20.2</v>
          </cell>
          <cell r="J209">
            <v>49.1</v>
          </cell>
          <cell r="K209">
            <v>10.4</v>
          </cell>
          <cell r="L209">
            <v>13.4</v>
          </cell>
          <cell r="M209">
            <v>83.6</v>
          </cell>
        </row>
        <row r="210">
          <cell r="A210">
            <v>20001</v>
          </cell>
          <cell r="B210">
            <v>100.9</v>
          </cell>
          <cell r="C210">
            <v>1.3</v>
          </cell>
          <cell r="D210">
            <v>151.4</v>
          </cell>
          <cell r="E210">
            <v>8.1</v>
          </cell>
          <cell r="F210">
            <v>0.3</v>
          </cell>
          <cell r="G210">
            <v>65.099999999999994</v>
          </cell>
          <cell r="H210">
            <v>11.9</v>
          </cell>
          <cell r="I210">
            <v>16</v>
          </cell>
          <cell r="J210">
            <v>49.9</v>
          </cell>
          <cell r="K210">
            <v>10</v>
          </cell>
          <cell r="L210">
            <v>13.4</v>
          </cell>
          <cell r="M210">
            <v>88</v>
          </cell>
        </row>
      </sheetData>
      <sheetData sheetId="2" refreshError="1">
        <row r="6">
          <cell r="A6">
            <v>198701</v>
          </cell>
          <cell r="B6">
            <v>34.5</v>
          </cell>
          <cell r="C6">
            <v>2.7</v>
          </cell>
          <cell r="D6">
            <v>78.5</v>
          </cell>
          <cell r="E6">
            <v>0</v>
          </cell>
          <cell r="F6">
            <v>0</v>
          </cell>
          <cell r="G6">
            <v>49.7</v>
          </cell>
          <cell r="J6">
            <v>23</v>
          </cell>
          <cell r="K6">
            <v>7.2</v>
          </cell>
          <cell r="L6">
            <v>8.6</v>
          </cell>
          <cell r="M6">
            <v>69.900000000000006</v>
          </cell>
        </row>
        <row r="7">
          <cell r="A7">
            <v>198702</v>
          </cell>
          <cell r="B7">
            <v>67.599999999999994</v>
          </cell>
          <cell r="C7">
            <v>6.9</v>
          </cell>
          <cell r="D7">
            <v>195.8</v>
          </cell>
          <cell r="E7">
            <v>0.7</v>
          </cell>
          <cell r="F7">
            <v>1.1000000000000001</v>
          </cell>
          <cell r="G7">
            <v>117.4</v>
          </cell>
          <cell r="J7">
            <v>45.9</v>
          </cell>
          <cell r="K7">
            <v>14.100000000000001</v>
          </cell>
          <cell r="L7">
            <v>16.799999999999997</v>
          </cell>
          <cell r="M7">
            <v>138.69999999999999</v>
          </cell>
        </row>
        <row r="8">
          <cell r="A8">
            <v>198703</v>
          </cell>
          <cell r="B8">
            <v>96.3</v>
          </cell>
          <cell r="C8">
            <v>14.4</v>
          </cell>
          <cell r="D8">
            <v>348.9</v>
          </cell>
          <cell r="E8">
            <v>14.6</v>
          </cell>
          <cell r="F8">
            <v>8</v>
          </cell>
          <cell r="G8">
            <v>193.4</v>
          </cell>
          <cell r="J8">
            <v>69.400000000000006</v>
          </cell>
          <cell r="K8">
            <v>21.700000000000003</v>
          </cell>
          <cell r="L8">
            <v>25.199999999999996</v>
          </cell>
          <cell r="M8">
            <v>208.7</v>
          </cell>
        </row>
        <row r="9">
          <cell r="A9">
            <v>198704</v>
          </cell>
          <cell r="B9">
            <v>164.8</v>
          </cell>
          <cell r="C9">
            <v>36.4</v>
          </cell>
          <cell r="D9">
            <v>650.29999999999995</v>
          </cell>
          <cell r="E9">
            <v>42.9</v>
          </cell>
          <cell r="F9">
            <v>21.1</v>
          </cell>
          <cell r="G9">
            <v>247.4</v>
          </cell>
          <cell r="J9">
            <v>91.7</v>
          </cell>
          <cell r="K9">
            <v>30.400000000000002</v>
          </cell>
          <cell r="L9">
            <v>32.699999999999996</v>
          </cell>
          <cell r="M9">
            <v>279.39999999999998</v>
          </cell>
        </row>
        <row r="10">
          <cell r="A10">
            <v>198705</v>
          </cell>
          <cell r="B10">
            <v>370.6</v>
          </cell>
          <cell r="C10">
            <v>79</v>
          </cell>
          <cell r="D10">
            <v>1012.5999999999999</v>
          </cell>
          <cell r="E10">
            <v>86.5</v>
          </cell>
          <cell r="F10">
            <v>49</v>
          </cell>
          <cell r="G10">
            <v>297</v>
          </cell>
          <cell r="J10">
            <v>113.4</v>
          </cell>
          <cell r="K10">
            <v>40.1</v>
          </cell>
          <cell r="L10">
            <v>40.199999999999996</v>
          </cell>
          <cell r="M10">
            <v>350.2</v>
          </cell>
        </row>
        <row r="11">
          <cell r="A11">
            <v>198706</v>
          </cell>
          <cell r="B11">
            <v>718.5</v>
          </cell>
          <cell r="C11">
            <v>143.69999999999999</v>
          </cell>
          <cell r="D11">
            <v>1238.5</v>
          </cell>
          <cell r="E11">
            <v>124</v>
          </cell>
          <cell r="F11">
            <v>76.2</v>
          </cell>
          <cell r="G11">
            <v>360.6</v>
          </cell>
          <cell r="J11">
            <v>133.5</v>
          </cell>
          <cell r="K11">
            <v>50.2</v>
          </cell>
          <cell r="L11">
            <v>47.8</v>
          </cell>
          <cell r="M11">
            <v>421.9</v>
          </cell>
        </row>
        <row r="12">
          <cell r="A12">
            <v>198707</v>
          </cell>
          <cell r="B12">
            <v>944.6</v>
          </cell>
          <cell r="C12">
            <v>181.29999999999998</v>
          </cell>
          <cell r="D12">
            <v>1304</v>
          </cell>
          <cell r="E12">
            <v>168.2</v>
          </cell>
          <cell r="F12">
            <v>89.2</v>
          </cell>
          <cell r="G12">
            <v>449.8</v>
          </cell>
          <cell r="J12">
            <v>154.69999999999999</v>
          </cell>
          <cell r="K12">
            <v>60.900000000000006</v>
          </cell>
          <cell r="L12">
            <v>55.599999999999994</v>
          </cell>
          <cell r="M12">
            <v>488.2</v>
          </cell>
        </row>
        <row r="13">
          <cell r="A13">
            <v>198708</v>
          </cell>
          <cell r="B13">
            <v>1085.7</v>
          </cell>
          <cell r="C13">
            <v>203.39999999999998</v>
          </cell>
          <cell r="D13">
            <v>1344.5</v>
          </cell>
          <cell r="E13">
            <v>193.1</v>
          </cell>
          <cell r="F13">
            <v>92.5</v>
          </cell>
          <cell r="G13">
            <v>528.4</v>
          </cell>
          <cell r="J13">
            <v>176.6</v>
          </cell>
          <cell r="K13">
            <v>71.400000000000006</v>
          </cell>
          <cell r="L13">
            <v>63.499999999999993</v>
          </cell>
          <cell r="M13">
            <v>554.20000000000005</v>
          </cell>
        </row>
        <row r="14">
          <cell r="A14">
            <v>198709</v>
          </cell>
          <cell r="B14">
            <v>1120.8</v>
          </cell>
          <cell r="C14">
            <v>206.49999999999997</v>
          </cell>
          <cell r="D14">
            <v>1406.9</v>
          </cell>
          <cell r="E14">
            <v>198.5</v>
          </cell>
          <cell r="F14">
            <v>97.9</v>
          </cell>
          <cell r="G14">
            <v>588.4</v>
          </cell>
          <cell r="J14">
            <v>200.6</v>
          </cell>
          <cell r="K14">
            <v>80.900000000000006</v>
          </cell>
          <cell r="L14">
            <v>71.599999999999994</v>
          </cell>
          <cell r="M14">
            <v>620.70000000000005</v>
          </cell>
        </row>
        <row r="15">
          <cell r="A15">
            <v>198710</v>
          </cell>
          <cell r="B15">
            <v>1136</v>
          </cell>
          <cell r="C15">
            <v>207.89999999999998</v>
          </cell>
          <cell r="D15">
            <v>1484.7</v>
          </cell>
          <cell r="E15">
            <v>199.6</v>
          </cell>
          <cell r="F15">
            <v>98.300000000000011</v>
          </cell>
          <cell r="G15">
            <v>626.29999999999995</v>
          </cell>
          <cell r="J15">
            <v>225.5</v>
          </cell>
          <cell r="K15">
            <v>90.100000000000009</v>
          </cell>
          <cell r="L15">
            <v>79.899999999999991</v>
          </cell>
          <cell r="M15">
            <v>690.40000000000009</v>
          </cell>
        </row>
        <row r="16">
          <cell r="A16">
            <v>198711</v>
          </cell>
          <cell r="B16">
            <v>1155.0999999999999</v>
          </cell>
          <cell r="C16">
            <v>208.99999999999997</v>
          </cell>
          <cell r="D16">
            <v>1577.5</v>
          </cell>
          <cell r="E16">
            <v>202</v>
          </cell>
          <cell r="F16">
            <v>98.4</v>
          </cell>
          <cell r="G16">
            <v>660.59999999999991</v>
          </cell>
          <cell r="J16">
            <v>250.5</v>
          </cell>
          <cell r="K16">
            <v>98.7</v>
          </cell>
          <cell r="L16">
            <v>88.399999999999991</v>
          </cell>
          <cell r="M16">
            <v>761.10000000000014</v>
          </cell>
        </row>
        <row r="17">
          <cell r="A17">
            <v>198712</v>
          </cell>
          <cell r="B17">
            <v>1168.5999999999999</v>
          </cell>
          <cell r="C17">
            <v>210.49999999999997</v>
          </cell>
          <cell r="D17">
            <v>1707.1</v>
          </cell>
          <cell r="E17">
            <v>202</v>
          </cell>
          <cell r="F17">
            <v>98.5</v>
          </cell>
          <cell r="G17">
            <v>698.89999999999986</v>
          </cell>
          <cell r="H17">
            <v>79.900000000000006</v>
          </cell>
          <cell r="I17">
            <v>73.5</v>
          </cell>
          <cell r="J17">
            <v>281</v>
          </cell>
          <cell r="K17">
            <v>107.3</v>
          </cell>
          <cell r="L17">
            <v>97.199999999999989</v>
          </cell>
          <cell r="M17">
            <v>830.00000000000011</v>
          </cell>
        </row>
        <row r="18">
          <cell r="A18">
            <v>198801</v>
          </cell>
          <cell r="B18">
            <v>26.6</v>
          </cell>
          <cell r="C18">
            <v>2.4</v>
          </cell>
          <cell r="D18">
            <v>76.900000000000006</v>
          </cell>
          <cell r="E18">
            <v>1.1000000000000001</v>
          </cell>
          <cell r="F18">
            <v>0.5</v>
          </cell>
          <cell r="G18">
            <v>41.8</v>
          </cell>
          <cell r="J18">
            <v>26.4</v>
          </cell>
          <cell r="K18">
            <v>8.9</v>
          </cell>
          <cell r="L18">
            <v>9.5</v>
          </cell>
          <cell r="M18">
            <v>70</v>
          </cell>
        </row>
        <row r="19">
          <cell r="A19">
            <v>198802</v>
          </cell>
          <cell r="B19">
            <v>69.300000000000011</v>
          </cell>
          <cell r="C19">
            <v>8.4</v>
          </cell>
          <cell r="D19">
            <v>204.5</v>
          </cell>
          <cell r="E19">
            <v>5.0999999999999996</v>
          </cell>
          <cell r="F19">
            <v>1.5</v>
          </cell>
          <cell r="G19">
            <v>118.3</v>
          </cell>
          <cell r="J19">
            <v>53</v>
          </cell>
          <cell r="K19">
            <v>17.100000000000001</v>
          </cell>
          <cell r="L19">
            <v>19.100000000000001</v>
          </cell>
          <cell r="M19">
            <v>139</v>
          </cell>
        </row>
        <row r="20">
          <cell r="A20">
            <v>198803</v>
          </cell>
          <cell r="B20">
            <v>110.10000000000001</v>
          </cell>
          <cell r="C20">
            <v>16.5</v>
          </cell>
          <cell r="D20">
            <v>447.3</v>
          </cell>
          <cell r="E20">
            <v>22.700000000000003</v>
          </cell>
          <cell r="F20">
            <v>6.6</v>
          </cell>
          <cell r="G20">
            <v>170.6</v>
          </cell>
          <cell r="J20">
            <v>77</v>
          </cell>
          <cell r="K20">
            <v>26.700000000000003</v>
          </cell>
          <cell r="L20">
            <v>28.8</v>
          </cell>
          <cell r="M20">
            <v>209.4</v>
          </cell>
        </row>
        <row r="21">
          <cell r="A21">
            <v>198804</v>
          </cell>
          <cell r="B21">
            <v>182.2</v>
          </cell>
          <cell r="C21">
            <v>36</v>
          </cell>
          <cell r="D21">
            <v>749.7</v>
          </cell>
          <cell r="E21">
            <v>68.7</v>
          </cell>
          <cell r="F21">
            <v>27</v>
          </cell>
          <cell r="G21">
            <v>222.3</v>
          </cell>
          <cell r="J21">
            <v>102.9</v>
          </cell>
          <cell r="K21">
            <v>37.5</v>
          </cell>
          <cell r="L21">
            <v>38.9</v>
          </cell>
          <cell r="M21">
            <v>280.2</v>
          </cell>
        </row>
        <row r="22">
          <cell r="A22">
            <v>198805</v>
          </cell>
          <cell r="B22">
            <v>328.4</v>
          </cell>
          <cell r="C22">
            <v>110.5</v>
          </cell>
          <cell r="D22">
            <v>1307.2</v>
          </cell>
          <cell r="E22">
            <v>118.5</v>
          </cell>
          <cell r="F22">
            <v>61.6</v>
          </cell>
          <cell r="G22">
            <v>269.8</v>
          </cell>
          <cell r="J22">
            <v>132.20000000000002</v>
          </cell>
          <cell r="K22">
            <v>48.6</v>
          </cell>
          <cell r="L22">
            <v>49.5</v>
          </cell>
          <cell r="M22">
            <v>351.1</v>
          </cell>
        </row>
        <row r="23">
          <cell r="A23">
            <v>198806</v>
          </cell>
          <cell r="B23">
            <v>579</v>
          </cell>
          <cell r="C23">
            <v>191.6</v>
          </cell>
          <cell r="D23">
            <v>1622.4</v>
          </cell>
          <cell r="E23">
            <v>150.4</v>
          </cell>
          <cell r="F23">
            <v>76.8</v>
          </cell>
          <cell r="G23">
            <v>326.7</v>
          </cell>
          <cell r="J23">
            <v>160.20000000000002</v>
          </cell>
          <cell r="K23">
            <v>59.5</v>
          </cell>
          <cell r="L23">
            <v>59.4</v>
          </cell>
          <cell r="M23">
            <v>422.1</v>
          </cell>
        </row>
        <row r="24">
          <cell r="A24">
            <v>198807</v>
          </cell>
          <cell r="B24">
            <v>830.2</v>
          </cell>
          <cell r="C24">
            <v>231.8</v>
          </cell>
          <cell r="D24">
            <v>1729.3000000000002</v>
          </cell>
          <cell r="E24">
            <v>182.3</v>
          </cell>
          <cell r="F24">
            <v>87.2</v>
          </cell>
          <cell r="G24">
            <v>371.9</v>
          </cell>
          <cell r="J24">
            <v>183.3</v>
          </cell>
          <cell r="K24">
            <v>70.5</v>
          </cell>
          <cell r="L24">
            <v>69.8</v>
          </cell>
          <cell r="M24">
            <v>493.6</v>
          </cell>
        </row>
        <row r="25">
          <cell r="A25">
            <v>198808</v>
          </cell>
          <cell r="B25">
            <v>1006.2</v>
          </cell>
          <cell r="C25">
            <v>249.70000000000002</v>
          </cell>
          <cell r="D25">
            <v>1776.4</v>
          </cell>
          <cell r="E25">
            <v>213.5</v>
          </cell>
          <cell r="F25">
            <v>96.3</v>
          </cell>
          <cell r="G25">
            <v>458.7</v>
          </cell>
          <cell r="J25">
            <v>203.4</v>
          </cell>
          <cell r="K25">
            <v>81.8</v>
          </cell>
          <cell r="L25">
            <v>80.2</v>
          </cell>
          <cell r="M25">
            <v>565.9</v>
          </cell>
        </row>
        <row r="26">
          <cell r="A26">
            <v>198809</v>
          </cell>
          <cell r="B26">
            <v>1077.8</v>
          </cell>
          <cell r="C26">
            <v>258.70000000000005</v>
          </cell>
          <cell r="D26">
            <v>1828.2</v>
          </cell>
          <cell r="E26">
            <v>265.60000000000002</v>
          </cell>
          <cell r="F26">
            <v>98.2</v>
          </cell>
          <cell r="G26">
            <v>520.29999999999995</v>
          </cell>
          <cell r="J26">
            <v>227.20000000000002</v>
          </cell>
          <cell r="K26">
            <v>91.1</v>
          </cell>
          <cell r="L26">
            <v>90.7</v>
          </cell>
          <cell r="M26">
            <v>636.5</v>
          </cell>
        </row>
        <row r="27">
          <cell r="A27">
            <v>198810</v>
          </cell>
          <cell r="B27">
            <v>1095.5999999999999</v>
          </cell>
          <cell r="C27">
            <v>261.10000000000002</v>
          </cell>
          <cell r="D27">
            <v>1911.4</v>
          </cell>
          <cell r="E27">
            <v>278.70000000000005</v>
          </cell>
          <cell r="F27">
            <v>98.9</v>
          </cell>
          <cell r="G27">
            <v>565.69999999999993</v>
          </cell>
          <cell r="J27">
            <v>252.9</v>
          </cell>
          <cell r="K27">
            <v>100</v>
          </cell>
          <cell r="L27">
            <v>100.3</v>
          </cell>
          <cell r="M27">
            <v>708</v>
          </cell>
        </row>
        <row r="28">
          <cell r="A28">
            <v>198811</v>
          </cell>
          <cell r="B28">
            <v>1116.6999999999998</v>
          </cell>
          <cell r="C28">
            <v>262.20000000000005</v>
          </cell>
          <cell r="D28">
            <v>2000.8000000000002</v>
          </cell>
          <cell r="E28">
            <v>280.10000000000002</v>
          </cell>
          <cell r="F28">
            <v>99.100000000000009</v>
          </cell>
          <cell r="G28">
            <v>602.99999999999989</v>
          </cell>
          <cell r="J28">
            <v>276</v>
          </cell>
          <cell r="K28">
            <v>107.8</v>
          </cell>
          <cell r="L28">
            <v>109.7</v>
          </cell>
          <cell r="M28">
            <v>779.8</v>
          </cell>
        </row>
        <row r="29">
          <cell r="A29">
            <v>198812</v>
          </cell>
          <cell r="B29">
            <v>1129.1999999999998</v>
          </cell>
          <cell r="C29">
            <v>263.30000000000007</v>
          </cell>
          <cell r="D29">
            <v>2108.1000000000004</v>
          </cell>
          <cell r="E29">
            <v>282.40000000000003</v>
          </cell>
          <cell r="F29">
            <v>99.4</v>
          </cell>
          <cell r="G29">
            <v>645.09999999999991</v>
          </cell>
          <cell r="H29">
            <v>101.6</v>
          </cell>
          <cell r="I29">
            <v>81.7</v>
          </cell>
          <cell r="J29">
            <v>296.7</v>
          </cell>
          <cell r="K29">
            <v>116.5</v>
          </cell>
          <cell r="L29">
            <v>118.2</v>
          </cell>
          <cell r="M29">
            <v>849.5</v>
          </cell>
        </row>
        <row r="30">
          <cell r="A30">
            <v>198901</v>
          </cell>
          <cell r="B30">
            <v>31.7</v>
          </cell>
          <cell r="C30">
            <v>0.9</v>
          </cell>
          <cell r="D30">
            <v>86.9</v>
          </cell>
          <cell r="E30">
            <v>1.3</v>
          </cell>
          <cell r="F30">
            <v>0.2</v>
          </cell>
          <cell r="G30">
            <v>52.9</v>
          </cell>
          <cell r="J30">
            <v>14.8</v>
          </cell>
          <cell r="K30">
            <v>8.4</v>
          </cell>
          <cell r="L30">
            <v>7.9</v>
          </cell>
          <cell r="M30">
            <v>72.7</v>
          </cell>
        </row>
        <row r="31">
          <cell r="A31">
            <v>198902</v>
          </cell>
          <cell r="B31">
            <v>58.3</v>
          </cell>
          <cell r="C31">
            <v>3</v>
          </cell>
          <cell r="D31">
            <v>199.10000000000002</v>
          </cell>
          <cell r="E31">
            <v>5.3</v>
          </cell>
          <cell r="F31">
            <v>1.3</v>
          </cell>
          <cell r="G31">
            <v>116.3</v>
          </cell>
          <cell r="J31">
            <v>28.700000000000003</v>
          </cell>
          <cell r="K31">
            <v>16</v>
          </cell>
          <cell r="L31">
            <v>15</v>
          </cell>
          <cell r="M31">
            <v>146.10000000000002</v>
          </cell>
        </row>
        <row r="32">
          <cell r="A32">
            <v>198903</v>
          </cell>
          <cell r="B32">
            <v>89</v>
          </cell>
          <cell r="C32">
            <v>7.7</v>
          </cell>
          <cell r="D32">
            <v>343.8</v>
          </cell>
          <cell r="E32">
            <v>20</v>
          </cell>
          <cell r="F32">
            <v>6.2</v>
          </cell>
          <cell r="G32">
            <v>195.7</v>
          </cell>
          <cell r="J32">
            <v>42.5</v>
          </cell>
          <cell r="K32">
            <v>24.5</v>
          </cell>
          <cell r="L32">
            <v>22.8</v>
          </cell>
          <cell r="M32">
            <v>221.8</v>
          </cell>
        </row>
        <row r="33">
          <cell r="A33">
            <v>198904</v>
          </cell>
          <cell r="B33">
            <v>131.1</v>
          </cell>
          <cell r="C33">
            <v>19.2</v>
          </cell>
          <cell r="D33">
            <v>551.9</v>
          </cell>
          <cell r="E33">
            <v>78.400000000000006</v>
          </cell>
          <cell r="F33">
            <v>22.7</v>
          </cell>
          <cell r="G33">
            <v>235.1</v>
          </cell>
          <cell r="J33">
            <v>57</v>
          </cell>
          <cell r="K33">
            <v>33.299999999999997</v>
          </cell>
          <cell r="L33">
            <v>30.8</v>
          </cell>
          <cell r="M33">
            <v>294.39999999999998</v>
          </cell>
        </row>
        <row r="34">
          <cell r="A34">
            <v>198905</v>
          </cell>
          <cell r="B34">
            <v>264</v>
          </cell>
          <cell r="C34">
            <v>78.900000000000006</v>
          </cell>
          <cell r="D34">
            <v>972.7</v>
          </cell>
          <cell r="E34">
            <v>127.7</v>
          </cell>
          <cell r="F34">
            <v>57.2</v>
          </cell>
          <cell r="G34">
            <v>266.5</v>
          </cell>
          <cell r="J34">
            <v>73</v>
          </cell>
          <cell r="K34">
            <v>43.4</v>
          </cell>
          <cell r="L34">
            <v>38.9</v>
          </cell>
          <cell r="M34">
            <v>365.09999999999997</v>
          </cell>
        </row>
        <row r="35">
          <cell r="A35">
            <v>198906</v>
          </cell>
          <cell r="B35">
            <v>430</v>
          </cell>
          <cell r="C35">
            <v>145.80000000000001</v>
          </cell>
          <cell r="D35">
            <v>1253.8000000000002</v>
          </cell>
          <cell r="E35">
            <v>166.9</v>
          </cell>
          <cell r="F35">
            <v>83.1</v>
          </cell>
          <cell r="G35">
            <v>328.2</v>
          </cell>
          <cell r="J35">
            <v>89.1</v>
          </cell>
          <cell r="K35">
            <v>54.099999999999994</v>
          </cell>
          <cell r="L35">
            <v>46.8</v>
          </cell>
          <cell r="M35">
            <v>427.59999999999997</v>
          </cell>
        </row>
        <row r="36">
          <cell r="A36">
            <v>198907</v>
          </cell>
          <cell r="B36">
            <v>765.3</v>
          </cell>
          <cell r="C36">
            <v>196</v>
          </cell>
          <cell r="D36">
            <v>1360.9</v>
          </cell>
          <cell r="E36">
            <v>206.9</v>
          </cell>
          <cell r="F36">
            <v>99.399999999999991</v>
          </cell>
          <cell r="G36">
            <v>439.79999999999995</v>
          </cell>
          <cell r="J36">
            <v>107</v>
          </cell>
          <cell r="K36">
            <v>65.199999999999989</v>
          </cell>
          <cell r="L36">
            <v>54.8</v>
          </cell>
          <cell r="M36">
            <v>490.99999999999994</v>
          </cell>
        </row>
        <row r="37">
          <cell r="A37">
            <v>198908</v>
          </cell>
          <cell r="B37">
            <v>961.9</v>
          </cell>
          <cell r="C37">
            <v>210.8</v>
          </cell>
          <cell r="D37">
            <v>1393</v>
          </cell>
          <cell r="E37">
            <v>260</v>
          </cell>
          <cell r="F37">
            <v>103.49999999999999</v>
          </cell>
          <cell r="G37">
            <v>549</v>
          </cell>
          <cell r="J37">
            <v>125.1</v>
          </cell>
          <cell r="K37">
            <v>75.999999999999986</v>
          </cell>
          <cell r="L37">
            <v>62.9</v>
          </cell>
          <cell r="M37">
            <v>553.9</v>
          </cell>
        </row>
        <row r="38">
          <cell r="A38">
            <v>198909</v>
          </cell>
          <cell r="B38">
            <v>1013.1</v>
          </cell>
          <cell r="C38">
            <v>217.70000000000002</v>
          </cell>
          <cell r="D38">
            <v>1451.5</v>
          </cell>
          <cell r="E38">
            <v>295.89999999999998</v>
          </cell>
          <cell r="F38">
            <v>105.29999999999998</v>
          </cell>
          <cell r="G38">
            <v>615</v>
          </cell>
          <cell r="J38">
            <v>143.1</v>
          </cell>
          <cell r="K38">
            <v>86.399999999999991</v>
          </cell>
          <cell r="L38">
            <v>71.099999999999994</v>
          </cell>
          <cell r="M38">
            <v>616</v>
          </cell>
        </row>
        <row r="39">
          <cell r="A39">
            <v>198910</v>
          </cell>
          <cell r="B39">
            <v>1041.3</v>
          </cell>
          <cell r="C39">
            <v>222.60000000000002</v>
          </cell>
          <cell r="D39">
            <v>1516.5</v>
          </cell>
          <cell r="E39">
            <v>321.39999999999998</v>
          </cell>
          <cell r="F39">
            <v>105.49999999999999</v>
          </cell>
          <cell r="G39">
            <v>687.1</v>
          </cell>
          <cell r="J39">
            <v>162.1</v>
          </cell>
          <cell r="K39">
            <v>95.399999999999991</v>
          </cell>
          <cell r="L39">
            <v>79.199999999999989</v>
          </cell>
          <cell r="M39">
            <v>678.9</v>
          </cell>
        </row>
        <row r="40">
          <cell r="A40">
            <v>198911</v>
          </cell>
          <cell r="B40">
            <v>1072.3999999999999</v>
          </cell>
          <cell r="C40">
            <v>223.3</v>
          </cell>
          <cell r="D40">
            <v>1601</v>
          </cell>
          <cell r="E40">
            <v>321.39999999999998</v>
          </cell>
          <cell r="F40">
            <v>105.69999999999999</v>
          </cell>
          <cell r="G40">
            <v>744.7</v>
          </cell>
          <cell r="J40">
            <v>180.79999999999998</v>
          </cell>
          <cell r="K40">
            <v>103.3</v>
          </cell>
          <cell r="L40">
            <v>87.499999999999986</v>
          </cell>
          <cell r="M40">
            <v>740.9</v>
          </cell>
        </row>
        <row r="41">
          <cell r="A41">
            <v>198912</v>
          </cell>
          <cell r="B41">
            <v>1091.3999999999999</v>
          </cell>
          <cell r="C41">
            <v>224.60000000000002</v>
          </cell>
          <cell r="D41">
            <v>1690.5</v>
          </cell>
          <cell r="E41">
            <v>321.5</v>
          </cell>
          <cell r="F41">
            <v>105.79999999999998</v>
          </cell>
          <cell r="G41">
            <v>785.30000000000007</v>
          </cell>
          <cell r="H41">
            <v>87.2</v>
          </cell>
          <cell r="I41">
            <v>88.9</v>
          </cell>
          <cell r="J41">
            <v>205.39999999999998</v>
          </cell>
          <cell r="K41">
            <v>111.8</v>
          </cell>
          <cell r="L41">
            <v>95.799999999999983</v>
          </cell>
          <cell r="M41">
            <v>802.3</v>
          </cell>
        </row>
        <row r="42">
          <cell r="A42">
            <v>199001</v>
          </cell>
          <cell r="B42">
            <v>30</v>
          </cell>
          <cell r="C42">
            <v>2.2999999999999998</v>
          </cell>
          <cell r="D42">
            <v>89.2</v>
          </cell>
          <cell r="E42">
            <v>1.4</v>
          </cell>
          <cell r="F42">
            <v>0.3</v>
          </cell>
          <cell r="G42">
            <v>51.2</v>
          </cell>
          <cell r="H42">
            <v>3.4</v>
          </cell>
          <cell r="I42">
            <v>7.1</v>
          </cell>
          <cell r="J42">
            <v>21.1</v>
          </cell>
          <cell r="K42">
            <v>8.4</v>
          </cell>
          <cell r="L42">
            <v>8</v>
          </cell>
          <cell r="M42">
            <v>70.400000000000006</v>
          </cell>
        </row>
        <row r="43">
          <cell r="A43">
            <v>199002</v>
          </cell>
          <cell r="B43">
            <v>62.7</v>
          </cell>
          <cell r="C43">
            <v>8.3000000000000007</v>
          </cell>
          <cell r="D43">
            <v>193.60000000000002</v>
          </cell>
          <cell r="E43">
            <v>3</v>
          </cell>
          <cell r="F43">
            <v>2.5</v>
          </cell>
          <cell r="G43">
            <v>108</v>
          </cell>
          <cell r="H43">
            <v>7.1999999999999993</v>
          </cell>
          <cell r="I43">
            <v>11.6</v>
          </cell>
          <cell r="J43">
            <v>41.8</v>
          </cell>
          <cell r="K43">
            <v>17.100000000000001</v>
          </cell>
          <cell r="L43">
            <v>15.7</v>
          </cell>
          <cell r="M43">
            <v>139.60000000000002</v>
          </cell>
        </row>
        <row r="44">
          <cell r="A44">
            <v>199003</v>
          </cell>
          <cell r="B44">
            <v>82.9</v>
          </cell>
          <cell r="C44">
            <v>15</v>
          </cell>
          <cell r="D44">
            <v>317.5</v>
          </cell>
          <cell r="E44">
            <v>8.1</v>
          </cell>
          <cell r="F44">
            <v>7.5</v>
          </cell>
          <cell r="G44">
            <v>157.6</v>
          </cell>
          <cell r="H44">
            <v>11.7</v>
          </cell>
          <cell r="I44">
            <v>15.399999999999999</v>
          </cell>
          <cell r="J44">
            <v>65</v>
          </cell>
          <cell r="K44">
            <v>27.8</v>
          </cell>
          <cell r="L44">
            <v>21.7</v>
          </cell>
          <cell r="M44">
            <v>210.50000000000003</v>
          </cell>
        </row>
        <row r="45">
          <cell r="A45">
            <v>199004</v>
          </cell>
          <cell r="B45">
            <v>152.80000000000001</v>
          </cell>
          <cell r="C45">
            <v>25</v>
          </cell>
          <cell r="D45">
            <v>489.6</v>
          </cell>
          <cell r="E45">
            <v>46.7</v>
          </cell>
          <cell r="F45">
            <v>21</v>
          </cell>
          <cell r="G45">
            <v>189.8</v>
          </cell>
          <cell r="H45">
            <v>17.2</v>
          </cell>
          <cell r="I45">
            <v>19</v>
          </cell>
          <cell r="J45">
            <v>86.4</v>
          </cell>
          <cell r="K45">
            <v>38.200000000000003</v>
          </cell>
          <cell r="L45">
            <v>28.299999999999997</v>
          </cell>
          <cell r="M45">
            <v>282.8</v>
          </cell>
        </row>
        <row r="46">
          <cell r="A46">
            <v>199005</v>
          </cell>
          <cell r="B46">
            <v>263</v>
          </cell>
          <cell r="C46">
            <v>59.5</v>
          </cell>
          <cell r="D46">
            <v>671.40000000000009</v>
          </cell>
          <cell r="E46">
            <v>101.7</v>
          </cell>
          <cell r="F46">
            <v>44.2</v>
          </cell>
          <cell r="G46">
            <v>227.10000000000002</v>
          </cell>
          <cell r="H46">
            <v>24.5</v>
          </cell>
          <cell r="I46">
            <v>23.2</v>
          </cell>
          <cell r="J46">
            <v>109.60000000000001</v>
          </cell>
          <cell r="K46">
            <v>49.7</v>
          </cell>
          <cell r="L46">
            <v>35.599999999999994</v>
          </cell>
          <cell r="M46">
            <v>353.5</v>
          </cell>
        </row>
        <row r="47">
          <cell r="A47">
            <v>199006</v>
          </cell>
          <cell r="B47">
            <v>572.79999999999995</v>
          </cell>
          <cell r="C47">
            <v>100.1</v>
          </cell>
          <cell r="D47">
            <v>777.2</v>
          </cell>
          <cell r="E47">
            <v>135.30000000000001</v>
          </cell>
          <cell r="F47">
            <v>60.1</v>
          </cell>
          <cell r="G47">
            <v>258.60000000000002</v>
          </cell>
          <cell r="H47">
            <v>31.4</v>
          </cell>
          <cell r="I47">
            <v>26.2</v>
          </cell>
          <cell r="J47">
            <v>131.10000000000002</v>
          </cell>
          <cell r="K47">
            <v>62</v>
          </cell>
          <cell r="L47">
            <v>43.499999999999993</v>
          </cell>
          <cell r="M47">
            <v>419.8</v>
          </cell>
        </row>
        <row r="48">
          <cell r="A48">
            <v>199007</v>
          </cell>
          <cell r="B48">
            <v>797.8</v>
          </cell>
          <cell r="C48">
            <v>125.1</v>
          </cell>
          <cell r="D48">
            <v>817.6</v>
          </cell>
          <cell r="E48">
            <v>169.9</v>
          </cell>
          <cell r="F48">
            <v>74.400000000000006</v>
          </cell>
          <cell r="G48">
            <v>309.40000000000003</v>
          </cell>
          <cell r="H48">
            <v>34.299999999999997</v>
          </cell>
          <cell r="I48">
            <v>28.5</v>
          </cell>
          <cell r="J48">
            <v>151.30000000000001</v>
          </cell>
          <cell r="K48">
            <v>73.7</v>
          </cell>
          <cell r="L48">
            <v>51.899999999999991</v>
          </cell>
          <cell r="M48">
            <v>482.40000000000003</v>
          </cell>
        </row>
        <row r="49">
          <cell r="A49">
            <v>199008</v>
          </cell>
          <cell r="B49">
            <v>878.59999999999991</v>
          </cell>
          <cell r="C49">
            <v>140.1</v>
          </cell>
          <cell r="D49">
            <v>852.2</v>
          </cell>
          <cell r="E49">
            <v>216.3</v>
          </cell>
          <cell r="F49">
            <v>78.100000000000009</v>
          </cell>
          <cell r="G49">
            <v>347.6</v>
          </cell>
          <cell r="H49">
            <v>41.099999999999994</v>
          </cell>
          <cell r="I49">
            <v>35.1</v>
          </cell>
          <cell r="J49">
            <v>170.9</v>
          </cell>
          <cell r="K49">
            <v>82.3</v>
          </cell>
          <cell r="L49">
            <v>60.199999999999989</v>
          </cell>
          <cell r="M49">
            <v>541.40000000000009</v>
          </cell>
        </row>
        <row r="50">
          <cell r="A50">
            <v>199009</v>
          </cell>
          <cell r="B50">
            <v>906.39999999999986</v>
          </cell>
          <cell r="C50">
            <v>145.1</v>
          </cell>
          <cell r="D50">
            <v>894.1</v>
          </cell>
          <cell r="E50">
            <v>234.20000000000002</v>
          </cell>
          <cell r="F50">
            <v>79.900000000000006</v>
          </cell>
          <cell r="G50">
            <v>375.8</v>
          </cell>
          <cell r="H50">
            <v>47.599999999999994</v>
          </cell>
          <cell r="I50">
            <v>41.800000000000004</v>
          </cell>
          <cell r="J50">
            <v>190</v>
          </cell>
          <cell r="K50">
            <v>91.1</v>
          </cell>
          <cell r="L50">
            <v>69.199999999999989</v>
          </cell>
          <cell r="M50">
            <v>599.70000000000005</v>
          </cell>
        </row>
        <row r="51">
          <cell r="A51">
            <v>199010</v>
          </cell>
          <cell r="B51">
            <v>928.59999999999991</v>
          </cell>
          <cell r="C51">
            <v>147</v>
          </cell>
          <cell r="D51">
            <v>956</v>
          </cell>
          <cell r="E51">
            <v>238.3</v>
          </cell>
          <cell r="F51">
            <v>80.5</v>
          </cell>
          <cell r="G51">
            <v>414.40000000000003</v>
          </cell>
          <cell r="H51">
            <v>54.999999999999993</v>
          </cell>
          <cell r="I51">
            <v>49.000000000000007</v>
          </cell>
          <cell r="J51">
            <v>206.3</v>
          </cell>
          <cell r="K51">
            <v>100.19999999999999</v>
          </cell>
          <cell r="L51">
            <v>78.499999999999986</v>
          </cell>
          <cell r="M51">
            <v>657.90000000000009</v>
          </cell>
        </row>
        <row r="52">
          <cell r="A52">
            <v>199011</v>
          </cell>
          <cell r="B52">
            <v>943.69999999999993</v>
          </cell>
          <cell r="C52">
            <v>147.9</v>
          </cell>
          <cell r="D52">
            <v>1054.8</v>
          </cell>
          <cell r="E52">
            <v>238.3</v>
          </cell>
          <cell r="F52">
            <v>80.8</v>
          </cell>
          <cell r="G52">
            <v>446.6</v>
          </cell>
          <cell r="H52">
            <v>59.999999999999993</v>
          </cell>
          <cell r="I52">
            <v>60.2</v>
          </cell>
          <cell r="J52">
            <v>221.70000000000002</v>
          </cell>
          <cell r="K52">
            <v>109.19999999999999</v>
          </cell>
          <cell r="L52">
            <v>88.399999999999991</v>
          </cell>
          <cell r="M52">
            <v>717.30000000000007</v>
          </cell>
        </row>
        <row r="53">
          <cell r="A53">
            <v>199012</v>
          </cell>
          <cell r="B53">
            <v>966.09999999999991</v>
          </cell>
          <cell r="C53">
            <v>151</v>
          </cell>
          <cell r="D53">
            <v>1154</v>
          </cell>
          <cell r="E53">
            <v>239</v>
          </cell>
          <cell r="F53">
            <v>81.099999999999994</v>
          </cell>
          <cell r="G53">
            <v>480.8</v>
          </cell>
          <cell r="H53">
            <v>65.599999999999994</v>
          </cell>
          <cell r="I53">
            <v>68.400000000000006</v>
          </cell>
          <cell r="J53">
            <v>245.00000000000003</v>
          </cell>
          <cell r="K53">
            <v>117.1</v>
          </cell>
          <cell r="L53">
            <v>98.6</v>
          </cell>
          <cell r="M53">
            <v>776.90000000000009</v>
          </cell>
        </row>
        <row r="54">
          <cell r="A54">
            <v>199101</v>
          </cell>
          <cell r="B54">
            <v>34.799999999999997</v>
          </cell>
          <cell r="C54">
            <v>0.8</v>
          </cell>
          <cell r="D54">
            <v>71.5</v>
          </cell>
          <cell r="E54">
            <v>0.5</v>
          </cell>
          <cell r="F54">
            <v>0.1</v>
          </cell>
          <cell r="G54">
            <v>32.1</v>
          </cell>
          <cell r="H54">
            <v>8.5</v>
          </cell>
          <cell r="I54">
            <v>8.9</v>
          </cell>
          <cell r="J54">
            <v>21.8</v>
          </cell>
          <cell r="K54">
            <v>7.4</v>
          </cell>
          <cell r="L54">
            <v>10.1</v>
          </cell>
          <cell r="M54">
            <v>69</v>
          </cell>
        </row>
        <row r="55">
          <cell r="A55">
            <v>199102</v>
          </cell>
          <cell r="B55">
            <v>56.9</v>
          </cell>
          <cell r="C55">
            <v>3.3</v>
          </cell>
          <cell r="D55">
            <v>160.30000000000001</v>
          </cell>
          <cell r="E55">
            <v>4.3</v>
          </cell>
          <cell r="F55">
            <v>1.1000000000000001</v>
          </cell>
          <cell r="G55">
            <v>69.599999999999994</v>
          </cell>
          <cell r="H55">
            <v>12.9</v>
          </cell>
          <cell r="I55">
            <v>14.9</v>
          </cell>
          <cell r="J55">
            <v>43.2</v>
          </cell>
          <cell r="K55">
            <v>15.5</v>
          </cell>
          <cell r="L55">
            <v>19.5</v>
          </cell>
          <cell r="M55">
            <v>137.80000000000001</v>
          </cell>
        </row>
        <row r="56">
          <cell r="A56">
            <v>199103</v>
          </cell>
          <cell r="B56">
            <v>78.400000000000006</v>
          </cell>
          <cell r="C56">
            <v>7.5</v>
          </cell>
          <cell r="D56">
            <v>304.70000000000005</v>
          </cell>
          <cell r="E56">
            <v>9.8999999999999986</v>
          </cell>
          <cell r="F56">
            <v>6.1</v>
          </cell>
          <cell r="G56">
            <v>112</v>
          </cell>
          <cell r="H56">
            <v>17.5</v>
          </cell>
          <cell r="I56">
            <v>19.600000000000001</v>
          </cell>
          <cell r="J56">
            <v>65.099999999999994</v>
          </cell>
          <cell r="K56">
            <v>24.5</v>
          </cell>
          <cell r="L56">
            <v>29.6</v>
          </cell>
          <cell r="M56">
            <v>207.70000000000002</v>
          </cell>
        </row>
        <row r="57">
          <cell r="A57">
            <v>199104</v>
          </cell>
          <cell r="B57">
            <v>168.7</v>
          </cell>
          <cell r="C57">
            <v>24.2</v>
          </cell>
          <cell r="D57">
            <v>559.80000000000007</v>
          </cell>
          <cell r="E57">
            <v>35.9</v>
          </cell>
          <cell r="F57">
            <v>19.7</v>
          </cell>
          <cell r="G57">
            <v>143.80000000000001</v>
          </cell>
          <cell r="H57">
            <v>22.3</v>
          </cell>
          <cell r="I57">
            <v>25.200000000000003</v>
          </cell>
          <cell r="J57">
            <v>86.699999999999989</v>
          </cell>
          <cell r="K57">
            <v>34.299999999999997</v>
          </cell>
          <cell r="L57">
            <v>39.6</v>
          </cell>
          <cell r="M57">
            <v>278.10000000000002</v>
          </cell>
        </row>
        <row r="58">
          <cell r="A58">
            <v>199105</v>
          </cell>
          <cell r="B58">
            <v>253.7</v>
          </cell>
          <cell r="C58">
            <v>90.600000000000009</v>
          </cell>
          <cell r="D58">
            <v>934.60000000000014</v>
          </cell>
          <cell r="E58">
            <v>84.1</v>
          </cell>
          <cell r="F58">
            <v>42</v>
          </cell>
          <cell r="G58">
            <v>176.4</v>
          </cell>
          <cell r="H58">
            <v>28.3</v>
          </cell>
          <cell r="I58">
            <v>29.800000000000004</v>
          </cell>
          <cell r="J58">
            <v>110.6</v>
          </cell>
          <cell r="K58">
            <v>45</v>
          </cell>
          <cell r="L58">
            <v>49.7</v>
          </cell>
          <cell r="M58">
            <v>347.5</v>
          </cell>
        </row>
        <row r="59">
          <cell r="A59">
            <v>199106</v>
          </cell>
          <cell r="B59">
            <v>421.1</v>
          </cell>
          <cell r="C59">
            <v>163.10000000000002</v>
          </cell>
          <cell r="D59">
            <v>1163.3000000000002</v>
          </cell>
          <cell r="E59">
            <v>114.3</v>
          </cell>
          <cell r="F59">
            <v>59.8</v>
          </cell>
          <cell r="G59">
            <v>214.2</v>
          </cell>
          <cell r="H59">
            <v>32.4</v>
          </cell>
          <cell r="I59">
            <v>33.6</v>
          </cell>
          <cell r="J59">
            <v>133.4</v>
          </cell>
          <cell r="K59">
            <v>54.4</v>
          </cell>
          <cell r="L59">
            <v>59.300000000000004</v>
          </cell>
          <cell r="M59">
            <v>415.9</v>
          </cell>
        </row>
        <row r="60">
          <cell r="A60">
            <v>199107</v>
          </cell>
          <cell r="B60">
            <v>655</v>
          </cell>
          <cell r="C60">
            <v>200.20000000000002</v>
          </cell>
          <cell r="D60">
            <v>1220.9000000000001</v>
          </cell>
          <cell r="E60">
            <v>140.1</v>
          </cell>
          <cell r="F60">
            <v>73.2</v>
          </cell>
          <cell r="G60">
            <v>266.39999999999998</v>
          </cell>
          <cell r="H60">
            <v>37.199999999999996</v>
          </cell>
          <cell r="I60">
            <v>37.800000000000004</v>
          </cell>
          <cell r="J60">
            <v>156.9</v>
          </cell>
          <cell r="K60">
            <v>64.3</v>
          </cell>
          <cell r="L60">
            <v>69.100000000000009</v>
          </cell>
          <cell r="M60">
            <v>480.4</v>
          </cell>
        </row>
        <row r="61">
          <cell r="A61">
            <v>199108</v>
          </cell>
          <cell r="B61">
            <v>733.8</v>
          </cell>
          <cell r="C61">
            <v>215.70000000000002</v>
          </cell>
          <cell r="D61">
            <v>1255.1000000000001</v>
          </cell>
          <cell r="E61">
            <v>169.4</v>
          </cell>
          <cell r="F61">
            <v>80.100000000000009</v>
          </cell>
          <cell r="G61">
            <v>302.2</v>
          </cell>
          <cell r="H61">
            <v>42.999999999999993</v>
          </cell>
          <cell r="I61">
            <v>43.800000000000004</v>
          </cell>
          <cell r="J61">
            <v>181.4</v>
          </cell>
          <cell r="K61">
            <v>74.099999999999994</v>
          </cell>
          <cell r="L61">
            <v>78.800000000000011</v>
          </cell>
          <cell r="M61">
            <v>543.5</v>
          </cell>
        </row>
        <row r="62">
          <cell r="A62">
            <v>199109</v>
          </cell>
          <cell r="B62">
            <v>756.19999999999993</v>
          </cell>
          <cell r="C62">
            <v>222.70000000000002</v>
          </cell>
          <cell r="D62">
            <v>1293.0000000000002</v>
          </cell>
          <cell r="E62">
            <v>174.70000000000002</v>
          </cell>
          <cell r="F62">
            <v>82.600000000000009</v>
          </cell>
          <cell r="G62">
            <v>345.09999999999997</v>
          </cell>
          <cell r="H62">
            <v>48.499999999999993</v>
          </cell>
          <cell r="I62">
            <v>50.900000000000006</v>
          </cell>
          <cell r="J62">
            <v>207</v>
          </cell>
          <cell r="K62">
            <v>83.1</v>
          </cell>
          <cell r="L62">
            <v>88.4</v>
          </cell>
          <cell r="M62">
            <v>605</v>
          </cell>
        </row>
        <row r="63">
          <cell r="A63">
            <v>199110</v>
          </cell>
          <cell r="B63">
            <v>773.4</v>
          </cell>
          <cell r="C63">
            <v>223.20000000000002</v>
          </cell>
          <cell r="D63">
            <v>1352.4000000000003</v>
          </cell>
          <cell r="E63">
            <v>175.20000000000002</v>
          </cell>
          <cell r="F63">
            <v>82.600000000000009</v>
          </cell>
          <cell r="G63">
            <v>381.59999999999997</v>
          </cell>
          <cell r="H63">
            <v>57.699999999999989</v>
          </cell>
          <cell r="I63">
            <v>57.600000000000009</v>
          </cell>
          <cell r="J63">
            <v>232.9</v>
          </cell>
          <cell r="K63">
            <v>92</v>
          </cell>
          <cell r="L63">
            <v>97.9</v>
          </cell>
          <cell r="M63">
            <v>664</v>
          </cell>
        </row>
        <row r="64">
          <cell r="A64">
            <v>199111</v>
          </cell>
          <cell r="B64">
            <v>794.1</v>
          </cell>
          <cell r="C64">
            <v>224.8</v>
          </cell>
          <cell r="D64">
            <v>1401.2000000000003</v>
          </cell>
          <cell r="E64">
            <v>175.8</v>
          </cell>
          <cell r="F64">
            <v>82.600000000000009</v>
          </cell>
          <cell r="G64">
            <v>413.79999999999995</v>
          </cell>
          <cell r="H64">
            <v>66.999999999999986</v>
          </cell>
          <cell r="I64">
            <v>67.300000000000011</v>
          </cell>
          <cell r="J64">
            <v>259.10000000000002</v>
          </cell>
          <cell r="K64">
            <v>100.8</v>
          </cell>
          <cell r="L64">
            <v>107.4</v>
          </cell>
          <cell r="M64">
            <v>724.4</v>
          </cell>
        </row>
        <row r="65">
          <cell r="A65">
            <v>199112</v>
          </cell>
          <cell r="B65">
            <v>814.2</v>
          </cell>
          <cell r="C65">
            <v>225.9</v>
          </cell>
          <cell r="D65">
            <v>1453.6000000000004</v>
          </cell>
          <cell r="E65">
            <v>176.4</v>
          </cell>
          <cell r="F65">
            <v>82.600000000000009</v>
          </cell>
          <cell r="G65">
            <v>433.9</v>
          </cell>
          <cell r="H65">
            <v>77.09999999999998</v>
          </cell>
          <cell r="I65">
            <v>76.200000000000017</v>
          </cell>
          <cell r="J65">
            <v>291.8</v>
          </cell>
          <cell r="K65">
            <v>109.39999999999999</v>
          </cell>
          <cell r="L65">
            <v>117</v>
          </cell>
          <cell r="M65">
            <v>785.9</v>
          </cell>
        </row>
        <row r="66">
          <cell r="A66">
            <v>199201</v>
          </cell>
          <cell r="B66">
            <v>26.5</v>
          </cell>
          <cell r="C66">
            <v>2.7</v>
          </cell>
          <cell r="D66">
            <v>68.5</v>
          </cell>
          <cell r="E66">
            <v>0.4</v>
          </cell>
          <cell r="F66">
            <v>0.2</v>
          </cell>
          <cell r="G66">
            <v>28.7</v>
          </cell>
          <cell r="H66">
            <v>4.4000000000000004</v>
          </cell>
          <cell r="I66">
            <v>10.7</v>
          </cell>
          <cell r="J66">
            <v>28.2</v>
          </cell>
          <cell r="K66">
            <v>8.9</v>
          </cell>
          <cell r="L66">
            <v>8.9</v>
          </cell>
          <cell r="M66">
            <v>72.3</v>
          </cell>
        </row>
        <row r="67">
          <cell r="A67">
            <v>199202</v>
          </cell>
          <cell r="B67">
            <v>68</v>
          </cell>
          <cell r="C67">
            <v>5.0999999999999996</v>
          </cell>
          <cell r="D67">
            <v>137</v>
          </cell>
          <cell r="E67">
            <v>1</v>
          </cell>
          <cell r="F67">
            <v>4.4000000000000004</v>
          </cell>
          <cell r="G67">
            <v>50.2</v>
          </cell>
          <cell r="H67">
            <v>9.4</v>
          </cell>
          <cell r="I67">
            <v>16.100000000000001</v>
          </cell>
          <cell r="J67">
            <v>53.9</v>
          </cell>
          <cell r="K67">
            <v>17.600000000000001</v>
          </cell>
          <cell r="L67">
            <v>17.5</v>
          </cell>
          <cell r="M67">
            <v>143.19999999999999</v>
          </cell>
        </row>
        <row r="68">
          <cell r="A68">
            <v>199203</v>
          </cell>
          <cell r="B68">
            <v>96.6</v>
          </cell>
          <cell r="C68">
            <v>9.8999999999999986</v>
          </cell>
          <cell r="D68">
            <v>221.1</v>
          </cell>
          <cell r="E68">
            <v>11.9</v>
          </cell>
          <cell r="F68">
            <v>11.100000000000001</v>
          </cell>
          <cell r="G68">
            <v>72.400000000000006</v>
          </cell>
          <cell r="H68">
            <v>15.5</v>
          </cell>
          <cell r="I68">
            <v>19.8</v>
          </cell>
          <cell r="J68">
            <v>78</v>
          </cell>
          <cell r="K68">
            <v>26.200000000000003</v>
          </cell>
          <cell r="L68">
            <v>26.4</v>
          </cell>
          <cell r="M68">
            <v>213.6</v>
          </cell>
        </row>
        <row r="69">
          <cell r="A69">
            <v>199204</v>
          </cell>
          <cell r="B69">
            <v>170</v>
          </cell>
          <cell r="C69">
            <v>21.9</v>
          </cell>
          <cell r="D69">
            <v>364.79999999999995</v>
          </cell>
          <cell r="E69">
            <v>33.700000000000003</v>
          </cell>
          <cell r="F69">
            <v>30</v>
          </cell>
          <cell r="G69">
            <v>92.100000000000009</v>
          </cell>
          <cell r="H69">
            <v>21.7</v>
          </cell>
          <cell r="I69">
            <v>23</v>
          </cell>
          <cell r="J69">
            <v>102.4</v>
          </cell>
          <cell r="K69">
            <v>34.800000000000004</v>
          </cell>
          <cell r="L69">
            <v>35.200000000000003</v>
          </cell>
          <cell r="M69">
            <v>282.2</v>
          </cell>
        </row>
        <row r="70">
          <cell r="A70">
            <v>199205</v>
          </cell>
          <cell r="B70">
            <v>273.10000000000002</v>
          </cell>
          <cell r="C70">
            <v>61.5</v>
          </cell>
          <cell r="D70">
            <v>597.79999999999995</v>
          </cell>
          <cell r="E70">
            <v>60.1</v>
          </cell>
          <cell r="F70">
            <v>52</v>
          </cell>
          <cell r="G70">
            <v>113.30000000000001</v>
          </cell>
          <cell r="H70">
            <v>28.1</v>
          </cell>
          <cell r="I70">
            <v>26.6</v>
          </cell>
          <cell r="J70">
            <v>129.30000000000001</v>
          </cell>
          <cell r="K70">
            <v>44.5</v>
          </cell>
          <cell r="L70">
            <v>44.1</v>
          </cell>
          <cell r="M70">
            <v>346.6</v>
          </cell>
        </row>
        <row r="71">
          <cell r="A71">
            <v>199206</v>
          </cell>
          <cell r="B71">
            <v>454.40000000000003</v>
          </cell>
          <cell r="C71">
            <v>91.5</v>
          </cell>
          <cell r="D71">
            <v>721.3</v>
          </cell>
          <cell r="E71">
            <v>76.5</v>
          </cell>
          <cell r="F71">
            <v>69.5</v>
          </cell>
          <cell r="G71">
            <v>148.60000000000002</v>
          </cell>
          <cell r="H71">
            <v>34.6</v>
          </cell>
          <cell r="I71">
            <v>29.900000000000002</v>
          </cell>
          <cell r="J71">
            <v>157.80000000000001</v>
          </cell>
          <cell r="K71">
            <v>54.1</v>
          </cell>
          <cell r="L71">
            <v>52.8</v>
          </cell>
          <cell r="M71">
            <v>406.70000000000005</v>
          </cell>
        </row>
        <row r="72">
          <cell r="A72">
            <v>199207</v>
          </cell>
          <cell r="B72">
            <v>669.6</v>
          </cell>
          <cell r="C72">
            <v>113.8</v>
          </cell>
          <cell r="D72">
            <v>758.5</v>
          </cell>
          <cell r="E72">
            <v>92.3</v>
          </cell>
          <cell r="F72">
            <v>79.900000000000006</v>
          </cell>
          <cell r="G72">
            <v>179.90000000000003</v>
          </cell>
          <cell r="H72">
            <v>39.300000000000004</v>
          </cell>
          <cell r="I72">
            <v>35</v>
          </cell>
          <cell r="J72">
            <v>184.20000000000002</v>
          </cell>
          <cell r="K72">
            <v>64.400000000000006</v>
          </cell>
          <cell r="L72">
            <v>61.8</v>
          </cell>
          <cell r="M72">
            <v>466.20000000000005</v>
          </cell>
        </row>
        <row r="73">
          <cell r="A73">
            <v>199208</v>
          </cell>
          <cell r="B73">
            <v>731</v>
          </cell>
          <cell r="C73">
            <v>122.3</v>
          </cell>
          <cell r="D73">
            <v>780.4</v>
          </cell>
          <cell r="E73">
            <v>101.3</v>
          </cell>
          <cell r="F73">
            <v>84</v>
          </cell>
          <cell r="G73">
            <v>212.10000000000002</v>
          </cell>
          <cell r="H73">
            <v>46.900000000000006</v>
          </cell>
          <cell r="I73">
            <v>41</v>
          </cell>
          <cell r="J73">
            <v>211.50000000000003</v>
          </cell>
          <cell r="K73">
            <v>74.2</v>
          </cell>
          <cell r="L73">
            <v>70.8</v>
          </cell>
          <cell r="M73">
            <v>525.5</v>
          </cell>
        </row>
        <row r="74">
          <cell r="A74">
            <v>199209</v>
          </cell>
          <cell r="B74">
            <v>749.9</v>
          </cell>
          <cell r="C74">
            <v>124.6</v>
          </cell>
          <cell r="D74">
            <v>830.5</v>
          </cell>
          <cell r="E74">
            <v>106.5</v>
          </cell>
          <cell r="F74">
            <v>85.6</v>
          </cell>
          <cell r="G74">
            <v>246.40000000000003</v>
          </cell>
          <cell r="H74">
            <v>53.900000000000006</v>
          </cell>
          <cell r="I74">
            <v>48.6</v>
          </cell>
          <cell r="J74">
            <v>237.30000000000004</v>
          </cell>
          <cell r="K74">
            <v>83.8</v>
          </cell>
          <cell r="L74">
            <v>79.7</v>
          </cell>
          <cell r="M74">
            <v>585.29999999999995</v>
          </cell>
        </row>
        <row r="75">
          <cell r="A75">
            <v>199210</v>
          </cell>
          <cell r="B75">
            <v>797.6</v>
          </cell>
          <cell r="C75">
            <v>126</v>
          </cell>
          <cell r="D75">
            <v>884.4</v>
          </cell>
          <cell r="E75">
            <v>107.2</v>
          </cell>
          <cell r="F75">
            <v>86.5</v>
          </cell>
          <cell r="G75">
            <v>275.40000000000003</v>
          </cell>
          <cell r="H75">
            <v>62.7</v>
          </cell>
          <cell r="I75">
            <v>56.6</v>
          </cell>
          <cell r="J75">
            <v>264.10000000000002</v>
          </cell>
          <cell r="K75">
            <v>93.2</v>
          </cell>
          <cell r="L75">
            <v>88.7</v>
          </cell>
          <cell r="M75">
            <v>645.9</v>
          </cell>
        </row>
        <row r="76">
          <cell r="A76">
            <v>199211</v>
          </cell>
          <cell r="B76">
            <v>810.80000000000007</v>
          </cell>
          <cell r="C76">
            <v>127.3</v>
          </cell>
          <cell r="D76">
            <v>934</v>
          </cell>
          <cell r="E76">
            <v>107.9</v>
          </cell>
          <cell r="F76">
            <v>86.5</v>
          </cell>
          <cell r="G76">
            <v>326.60000000000002</v>
          </cell>
          <cell r="H76">
            <v>70.2</v>
          </cell>
          <cell r="I76">
            <v>68.099999999999994</v>
          </cell>
          <cell r="J76">
            <v>291.20000000000005</v>
          </cell>
          <cell r="K76">
            <v>101.7</v>
          </cell>
          <cell r="L76">
            <v>97.7</v>
          </cell>
          <cell r="M76">
            <v>706.4</v>
          </cell>
        </row>
        <row r="77">
          <cell r="A77">
            <v>199212</v>
          </cell>
          <cell r="B77">
            <v>829.40000000000009</v>
          </cell>
          <cell r="C77">
            <v>127.89999999999999</v>
          </cell>
          <cell r="D77">
            <v>1003.1</v>
          </cell>
          <cell r="E77">
            <v>108</v>
          </cell>
          <cell r="F77">
            <v>86.5</v>
          </cell>
          <cell r="G77">
            <v>392</v>
          </cell>
          <cell r="H77">
            <v>79.600000000000009</v>
          </cell>
          <cell r="I77">
            <v>77.3</v>
          </cell>
          <cell r="J77">
            <v>320.20000000000005</v>
          </cell>
          <cell r="K77">
            <v>110.7</v>
          </cell>
          <cell r="L77">
            <v>106.7</v>
          </cell>
          <cell r="M77">
            <v>768.4</v>
          </cell>
        </row>
        <row r="78">
          <cell r="A78">
            <v>199301</v>
          </cell>
          <cell r="B78">
            <v>56.8</v>
          </cell>
          <cell r="C78">
            <v>1</v>
          </cell>
          <cell r="D78">
            <v>59.4</v>
          </cell>
          <cell r="E78">
            <v>0.2</v>
          </cell>
          <cell r="F78">
            <v>1</v>
          </cell>
          <cell r="G78">
            <v>19.3</v>
          </cell>
          <cell r="H78">
            <v>6.2</v>
          </cell>
          <cell r="I78">
            <v>9.3000000000000007</v>
          </cell>
          <cell r="J78">
            <v>23</v>
          </cell>
          <cell r="K78">
            <v>8.6999999999999993</v>
          </cell>
          <cell r="L78">
            <v>9</v>
          </cell>
          <cell r="M78">
            <v>68.400000000000006</v>
          </cell>
        </row>
        <row r="79">
          <cell r="A79">
            <v>199302</v>
          </cell>
          <cell r="B79">
            <v>106.69999999999999</v>
          </cell>
          <cell r="C79">
            <v>3.9</v>
          </cell>
          <cell r="D79">
            <v>139.1</v>
          </cell>
          <cell r="E79">
            <v>0.7</v>
          </cell>
          <cell r="F79">
            <v>4.7</v>
          </cell>
          <cell r="G79">
            <v>49</v>
          </cell>
          <cell r="H79">
            <v>13.600000000000001</v>
          </cell>
          <cell r="I79">
            <v>15.100000000000001</v>
          </cell>
          <cell r="J79">
            <v>48.2</v>
          </cell>
          <cell r="K79">
            <v>17.100000000000001</v>
          </cell>
          <cell r="L79">
            <v>17.5</v>
          </cell>
          <cell r="M79">
            <v>136.69999999999999</v>
          </cell>
        </row>
        <row r="80">
          <cell r="A80">
            <v>199303</v>
          </cell>
          <cell r="B80">
            <v>125.89999999999999</v>
          </cell>
          <cell r="C80">
            <v>11.4</v>
          </cell>
          <cell r="D80">
            <v>244.2</v>
          </cell>
          <cell r="E80">
            <v>9</v>
          </cell>
          <cell r="F80">
            <v>10.100000000000001</v>
          </cell>
          <cell r="G80">
            <v>71.400000000000006</v>
          </cell>
          <cell r="H80">
            <v>21.700000000000003</v>
          </cell>
          <cell r="I80">
            <v>20</v>
          </cell>
          <cell r="J80">
            <v>70.099999999999994</v>
          </cell>
          <cell r="K80">
            <v>26.400000000000002</v>
          </cell>
          <cell r="L80">
            <v>26.3</v>
          </cell>
          <cell r="M80">
            <v>206.6</v>
          </cell>
        </row>
        <row r="81">
          <cell r="A81">
            <v>199304</v>
          </cell>
          <cell r="B81">
            <v>209.1</v>
          </cell>
          <cell r="C81">
            <v>23.5</v>
          </cell>
          <cell r="D81">
            <v>464.5</v>
          </cell>
          <cell r="E81">
            <v>26.3</v>
          </cell>
          <cell r="F81">
            <v>24</v>
          </cell>
          <cell r="G81">
            <v>93.5</v>
          </cell>
          <cell r="H81">
            <v>30.500000000000004</v>
          </cell>
          <cell r="I81">
            <v>24.5</v>
          </cell>
          <cell r="J81">
            <v>91.3</v>
          </cell>
          <cell r="K81">
            <v>35.400000000000006</v>
          </cell>
          <cell r="L81">
            <v>35.200000000000003</v>
          </cell>
          <cell r="M81">
            <v>276.60000000000002</v>
          </cell>
        </row>
        <row r="82">
          <cell r="A82">
            <v>199305</v>
          </cell>
          <cell r="B82">
            <v>309</v>
          </cell>
          <cell r="C82">
            <v>74.8</v>
          </cell>
          <cell r="D82">
            <v>834.3</v>
          </cell>
          <cell r="E82">
            <v>44.6</v>
          </cell>
          <cell r="F82">
            <v>42.6</v>
          </cell>
          <cell r="G82">
            <v>113.9</v>
          </cell>
          <cell r="H82">
            <v>40.5</v>
          </cell>
          <cell r="I82">
            <v>30</v>
          </cell>
          <cell r="J82">
            <v>114.9</v>
          </cell>
          <cell r="K82">
            <v>44.300000000000004</v>
          </cell>
          <cell r="L82">
            <v>44.1</v>
          </cell>
          <cell r="M82">
            <v>345.20000000000005</v>
          </cell>
        </row>
        <row r="83">
          <cell r="A83">
            <v>199306</v>
          </cell>
          <cell r="B83">
            <v>417.9</v>
          </cell>
          <cell r="C83">
            <v>128.80000000000001</v>
          </cell>
          <cell r="D83">
            <v>1052.3</v>
          </cell>
          <cell r="E83">
            <v>55</v>
          </cell>
          <cell r="F83">
            <v>65</v>
          </cell>
          <cell r="G83">
            <v>162.4</v>
          </cell>
          <cell r="H83">
            <v>49.7</v>
          </cell>
          <cell r="I83">
            <v>33.799999999999997</v>
          </cell>
          <cell r="J83">
            <v>140.20000000000002</v>
          </cell>
          <cell r="K83">
            <v>53.400000000000006</v>
          </cell>
          <cell r="L83">
            <v>53</v>
          </cell>
          <cell r="M83">
            <v>411.1</v>
          </cell>
        </row>
        <row r="84">
          <cell r="A84">
            <v>199307</v>
          </cell>
          <cell r="B84">
            <v>625.79999999999995</v>
          </cell>
          <cell r="C84">
            <v>157.5</v>
          </cell>
          <cell r="D84">
            <v>1182.3999999999999</v>
          </cell>
          <cell r="E84">
            <v>65</v>
          </cell>
          <cell r="F84">
            <v>79.3</v>
          </cell>
          <cell r="G84">
            <v>215.8</v>
          </cell>
          <cell r="H84">
            <v>55.900000000000006</v>
          </cell>
          <cell r="I84">
            <v>36.599999999999994</v>
          </cell>
          <cell r="J84">
            <v>166.10000000000002</v>
          </cell>
          <cell r="K84">
            <v>63.100000000000009</v>
          </cell>
          <cell r="L84">
            <v>62</v>
          </cell>
          <cell r="M84">
            <v>476.1</v>
          </cell>
        </row>
        <row r="85">
          <cell r="A85">
            <v>199308</v>
          </cell>
          <cell r="B85">
            <v>745.9</v>
          </cell>
          <cell r="C85">
            <v>174</v>
          </cell>
          <cell r="D85">
            <v>1233.8</v>
          </cell>
          <cell r="E85">
            <v>90.1</v>
          </cell>
          <cell r="F85">
            <v>82.6</v>
          </cell>
          <cell r="G85">
            <v>303.70000000000005</v>
          </cell>
          <cell r="H85">
            <v>66</v>
          </cell>
          <cell r="I85">
            <v>44.199999999999996</v>
          </cell>
          <cell r="J85">
            <v>193.70000000000002</v>
          </cell>
          <cell r="K85">
            <v>72.100000000000009</v>
          </cell>
          <cell r="L85">
            <v>71</v>
          </cell>
          <cell r="M85">
            <v>538.30000000000007</v>
          </cell>
        </row>
        <row r="86">
          <cell r="A86">
            <v>199309</v>
          </cell>
          <cell r="B86">
            <v>820</v>
          </cell>
          <cell r="C86">
            <v>179.9</v>
          </cell>
          <cell r="D86">
            <v>1291.8</v>
          </cell>
          <cell r="E86">
            <v>92.6</v>
          </cell>
          <cell r="F86">
            <v>83.6</v>
          </cell>
          <cell r="G86">
            <v>386.30000000000007</v>
          </cell>
          <cell r="H86">
            <v>76.099999999999994</v>
          </cell>
          <cell r="I86">
            <v>52.5</v>
          </cell>
          <cell r="J86">
            <v>219.9</v>
          </cell>
          <cell r="K86">
            <v>81.2</v>
          </cell>
          <cell r="L86">
            <v>80</v>
          </cell>
          <cell r="M86">
            <v>602.00000000000011</v>
          </cell>
        </row>
        <row r="87">
          <cell r="A87">
            <v>199310</v>
          </cell>
          <cell r="B87">
            <v>875.9</v>
          </cell>
          <cell r="C87">
            <v>182.5</v>
          </cell>
          <cell r="D87">
            <v>1345.6</v>
          </cell>
          <cell r="E87">
            <v>94.6</v>
          </cell>
          <cell r="F87">
            <v>84.6</v>
          </cell>
          <cell r="G87">
            <v>476.70000000000005</v>
          </cell>
          <cell r="H87">
            <v>89.199999999999989</v>
          </cell>
          <cell r="I87">
            <v>62.2</v>
          </cell>
          <cell r="J87">
            <v>245.9</v>
          </cell>
          <cell r="K87">
            <v>89.600000000000009</v>
          </cell>
          <cell r="L87">
            <v>89</v>
          </cell>
          <cell r="M87">
            <v>667.20000000000016</v>
          </cell>
        </row>
        <row r="88">
          <cell r="A88">
            <v>199311</v>
          </cell>
          <cell r="B88">
            <v>909.4</v>
          </cell>
          <cell r="C88">
            <v>185</v>
          </cell>
          <cell r="D88">
            <v>1408.6999999999998</v>
          </cell>
          <cell r="E88">
            <v>97.3</v>
          </cell>
          <cell r="F88">
            <v>85.399999999999991</v>
          </cell>
          <cell r="G88">
            <v>547.40000000000009</v>
          </cell>
          <cell r="H88">
            <v>99.399999999999991</v>
          </cell>
          <cell r="I88">
            <v>79.2</v>
          </cell>
          <cell r="J88">
            <v>272.7</v>
          </cell>
          <cell r="K88">
            <v>97.9</v>
          </cell>
          <cell r="L88">
            <v>98</v>
          </cell>
          <cell r="M88">
            <v>733.80000000000018</v>
          </cell>
        </row>
        <row r="89">
          <cell r="A89">
            <v>199312</v>
          </cell>
          <cell r="B89">
            <v>967.6</v>
          </cell>
          <cell r="C89">
            <v>186.3</v>
          </cell>
          <cell r="D89">
            <v>1492.6999999999998</v>
          </cell>
          <cell r="E89">
            <v>97.8</v>
          </cell>
          <cell r="F89">
            <v>85.6</v>
          </cell>
          <cell r="G89">
            <v>586.10000000000014</v>
          </cell>
          <cell r="H89">
            <v>112.8</v>
          </cell>
          <cell r="I89">
            <v>92.9</v>
          </cell>
          <cell r="J89">
            <v>302.7</v>
          </cell>
          <cell r="K89">
            <v>106.60000000000001</v>
          </cell>
          <cell r="L89">
            <v>107</v>
          </cell>
          <cell r="M89">
            <v>802.70000000000016</v>
          </cell>
        </row>
        <row r="90">
          <cell r="A90">
            <v>199401</v>
          </cell>
          <cell r="B90">
            <v>78.197582697201057</v>
          </cell>
          <cell r="C90">
            <v>14.563728891973165</v>
          </cell>
          <cell r="D90">
            <v>111.08461716400643</v>
          </cell>
          <cell r="E90">
            <v>14.272484385843157</v>
          </cell>
          <cell r="F90">
            <v>7.0812861438815622</v>
          </cell>
          <cell r="G90">
            <v>45.312664816099982</v>
          </cell>
          <cell r="H90">
            <v>0</v>
          </cell>
          <cell r="I90">
            <v>0</v>
          </cell>
          <cell r="J90">
            <v>26.296275734443647</v>
          </cell>
          <cell r="K90">
            <v>9.3794124450612966</v>
          </cell>
          <cell r="L90">
            <v>9.9781286143881598</v>
          </cell>
          <cell r="M90">
            <v>66.2504395095999</v>
          </cell>
        </row>
        <row r="91">
          <cell r="A91">
            <v>199402</v>
          </cell>
          <cell r="B91">
            <v>156.37379160948876</v>
          </cell>
          <cell r="C91">
            <v>29.091722105402297</v>
          </cell>
          <cell r="D91">
            <v>221.94939717440712</v>
          </cell>
          <cell r="E91">
            <v>28.494384121302545</v>
          </cell>
          <cell r="F91">
            <v>14.155672056616208</v>
          </cell>
          <cell r="G91">
            <v>90.605492739482401</v>
          </cell>
          <cell r="H91">
            <v>0</v>
          </cell>
          <cell r="I91">
            <v>0</v>
          </cell>
          <cell r="J91">
            <v>52.673402277379722</v>
          </cell>
          <cell r="K91">
            <v>18.764883496040582</v>
          </cell>
          <cell r="L91">
            <v>19.98707438269512</v>
          </cell>
          <cell r="M91">
            <v>132.49730850373697</v>
          </cell>
        </row>
        <row r="92">
          <cell r="A92">
            <v>199403</v>
          </cell>
          <cell r="B92">
            <v>234.52862673686309</v>
          </cell>
          <cell r="C92">
            <v>43.583979640287396</v>
          </cell>
          <cell r="D92">
            <v>332.59434003120208</v>
          </cell>
          <cell r="E92">
            <v>42.665699206378164</v>
          </cell>
          <cell r="F92">
            <v>21.223157738203938</v>
          </cell>
          <cell r="G92">
            <v>135.87848377014726</v>
          </cell>
          <cell r="H92">
            <v>0</v>
          </cell>
          <cell r="I92">
            <v>0</v>
          </cell>
          <cell r="J92">
            <v>79.131379628808233</v>
          </cell>
          <cell r="K92">
            <v>28.156413152937851</v>
          </cell>
          <cell r="L92">
            <v>30.026837304920882</v>
          </cell>
          <cell r="M92">
            <v>198.74060698241118</v>
          </cell>
        </row>
        <row r="93">
          <cell r="A93">
            <v>199404</v>
          </cell>
          <cell r="B93">
            <v>345.8286267368631</v>
          </cell>
          <cell r="C93">
            <v>56.483979640287394</v>
          </cell>
          <cell r="D93">
            <v>646.19434003120205</v>
          </cell>
          <cell r="E93">
            <v>69.265699206378173</v>
          </cell>
          <cell r="F93">
            <v>37.023157738203935</v>
          </cell>
          <cell r="G93">
            <v>164.97848377014725</v>
          </cell>
          <cell r="H93">
            <v>9.9</v>
          </cell>
          <cell r="I93">
            <v>5.6</v>
          </cell>
          <cell r="J93">
            <v>105.53137962880822</v>
          </cell>
          <cell r="K93">
            <v>36.756413152937853</v>
          </cell>
          <cell r="L93">
            <v>39.126837304920883</v>
          </cell>
          <cell r="M93">
            <v>269.94060698241117</v>
          </cell>
        </row>
        <row r="94">
          <cell r="A94">
            <v>199405</v>
          </cell>
          <cell r="B94">
            <v>520.52862673686309</v>
          </cell>
          <cell r="C94">
            <v>117.78397964028738</v>
          </cell>
          <cell r="D94">
            <v>1108.5943400312021</v>
          </cell>
          <cell r="E94">
            <v>119.36569920637817</v>
          </cell>
          <cell r="F94">
            <v>58.023157738203935</v>
          </cell>
          <cell r="G94">
            <v>215.57848377014724</v>
          </cell>
          <cell r="H94">
            <v>20.200000000000003</v>
          </cell>
          <cell r="I94">
            <v>11.899999999999999</v>
          </cell>
          <cell r="J94">
            <v>133.83137962880824</v>
          </cell>
          <cell r="K94">
            <v>45.55641315293785</v>
          </cell>
          <cell r="L94">
            <v>48.42683730492088</v>
          </cell>
          <cell r="M94">
            <v>341.04060698241119</v>
          </cell>
        </row>
        <row r="95">
          <cell r="A95">
            <v>199406</v>
          </cell>
          <cell r="B95">
            <v>1000.0286267368631</v>
          </cell>
          <cell r="C95">
            <v>172.0839796402874</v>
          </cell>
          <cell r="D95">
            <v>1312.694340031202</v>
          </cell>
          <cell r="E95">
            <v>137.06569920637816</v>
          </cell>
          <cell r="F95">
            <v>80.523157738203935</v>
          </cell>
          <cell r="G95">
            <v>277.07848377014727</v>
          </cell>
          <cell r="H95">
            <v>29.900000000000002</v>
          </cell>
          <cell r="I95">
            <v>16.399999999999999</v>
          </cell>
          <cell r="J95">
            <v>160.93137962880823</v>
          </cell>
          <cell r="K95">
            <v>53.956413152937849</v>
          </cell>
          <cell r="L95">
            <v>57.726837304920878</v>
          </cell>
          <cell r="M95">
            <v>409.3406069824112</v>
          </cell>
        </row>
        <row r="96">
          <cell r="A96">
            <v>199407</v>
          </cell>
          <cell r="B96">
            <v>1255.7286267368631</v>
          </cell>
          <cell r="C96">
            <v>191.9839796402874</v>
          </cell>
          <cell r="D96">
            <v>1395.8943400312021</v>
          </cell>
          <cell r="E96">
            <v>148.16569920637815</v>
          </cell>
          <cell r="F96">
            <v>98.523157738203935</v>
          </cell>
          <cell r="G96">
            <v>316.1784837701473</v>
          </cell>
          <cell r="H96">
            <v>39.1</v>
          </cell>
          <cell r="I96">
            <v>20.9</v>
          </cell>
          <cell r="J96">
            <v>188.93137962880823</v>
          </cell>
          <cell r="K96">
            <v>62.756413152937853</v>
          </cell>
          <cell r="L96">
            <v>67.226837304920878</v>
          </cell>
          <cell r="M96">
            <v>475.8406069824112</v>
          </cell>
        </row>
        <row r="97">
          <cell r="A97">
            <v>199408</v>
          </cell>
          <cell r="B97">
            <v>1342.7286267368631</v>
          </cell>
          <cell r="C97">
            <v>207.0839796402874</v>
          </cell>
          <cell r="D97">
            <v>1449.2943400312022</v>
          </cell>
          <cell r="E97">
            <v>168.76569920637814</v>
          </cell>
          <cell r="F97">
            <v>106.12315773820393</v>
          </cell>
          <cell r="G97">
            <v>373.97848377014731</v>
          </cell>
          <cell r="H97">
            <v>48.6</v>
          </cell>
          <cell r="I97">
            <v>28.099999999999998</v>
          </cell>
          <cell r="J97">
            <v>216.23137962880824</v>
          </cell>
          <cell r="K97">
            <v>71.55641315293785</v>
          </cell>
          <cell r="L97">
            <v>76.92683730492088</v>
          </cell>
          <cell r="M97">
            <v>541.84060698241115</v>
          </cell>
        </row>
        <row r="98">
          <cell r="A98">
            <v>199409</v>
          </cell>
          <cell r="B98">
            <v>1382.828626736863</v>
          </cell>
          <cell r="C98">
            <v>214.9839796402874</v>
          </cell>
          <cell r="D98">
            <v>1510.2943400312022</v>
          </cell>
          <cell r="E98">
            <v>178.56569920637816</v>
          </cell>
          <cell r="F98">
            <v>108.02315773820393</v>
          </cell>
          <cell r="G98">
            <v>428.97848377014731</v>
          </cell>
          <cell r="H98">
            <v>58.7</v>
          </cell>
          <cell r="I98">
            <v>35.5</v>
          </cell>
          <cell r="J98">
            <v>245.83137962880824</v>
          </cell>
          <cell r="K98">
            <v>80.356413152937847</v>
          </cell>
          <cell r="L98">
            <v>86.826837304920886</v>
          </cell>
          <cell r="M98">
            <v>608.04060698241119</v>
          </cell>
        </row>
        <row r="99">
          <cell r="A99">
            <v>199410</v>
          </cell>
          <cell r="B99">
            <v>1433.928626736863</v>
          </cell>
          <cell r="C99">
            <v>215.78397964028741</v>
          </cell>
          <cell r="D99">
            <v>1601.2943400312022</v>
          </cell>
          <cell r="E99">
            <v>185.26569920637814</v>
          </cell>
          <cell r="F99">
            <v>108.02315773820393</v>
          </cell>
          <cell r="G99">
            <v>477.1784837701473</v>
          </cell>
          <cell r="H99">
            <v>68.3</v>
          </cell>
          <cell r="I99">
            <v>45.7</v>
          </cell>
          <cell r="J99">
            <v>277.43137962880826</v>
          </cell>
          <cell r="K99">
            <v>88.656413152937844</v>
          </cell>
          <cell r="L99">
            <v>97.126837304920883</v>
          </cell>
          <cell r="M99">
            <v>675.44060698241117</v>
          </cell>
        </row>
        <row r="100">
          <cell r="A100">
            <v>199411</v>
          </cell>
          <cell r="B100">
            <v>1461.928626736863</v>
          </cell>
          <cell r="C100">
            <v>217.08397964028742</v>
          </cell>
          <cell r="D100">
            <v>1705.0943400312021</v>
          </cell>
          <cell r="E100">
            <v>186.76569920637814</v>
          </cell>
          <cell r="F100">
            <v>108.02315773820393</v>
          </cell>
          <cell r="G100">
            <v>537.47848377014725</v>
          </cell>
          <cell r="H100">
            <v>77.7</v>
          </cell>
          <cell r="I100">
            <v>58.7</v>
          </cell>
          <cell r="J100">
            <v>309.33137962880824</v>
          </cell>
          <cell r="K100">
            <v>96.856413152937847</v>
          </cell>
          <cell r="L100">
            <v>107.92683730492088</v>
          </cell>
          <cell r="M100">
            <v>743.84060698241115</v>
          </cell>
        </row>
        <row r="101">
          <cell r="A101">
            <v>199412</v>
          </cell>
          <cell r="B101">
            <v>1488.928626736863</v>
          </cell>
          <cell r="C101">
            <v>218.78397964028741</v>
          </cell>
          <cell r="D101">
            <v>1798.9943400312022</v>
          </cell>
          <cell r="E101">
            <v>187.96569920637813</v>
          </cell>
          <cell r="F101">
            <v>108.02315773820393</v>
          </cell>
          <cell r="G101">
            <v>580.7784837701472</v>
          </cell>
          <cell r="H101">
            <v>88.600000000000009</v>
          </cell>
          <cell r="I101">
            <v>77</v>
          </cell>
          <cell r="J101">
            <v>347.93137962880826</v>
          </cell>
          <cell r="K101">
            <v>105.55641315293785</v>
          </cell>
          <cell r="L101">
            <v>119.02683730492087</v>
          </cell>
          <cell r="M101">
            <v>814.34060698241115</v>
          </cell>
        </row>
        <row r="102">
          <cell r="A102">
            <v>199501</v>
          </cell>
          <cell r="B102">
            <v>40.9</v>
          </cell>
          <cell r="C102">
            <v>2.1</v>
          </cell>
          <cell r="D102">
            <v>126.6</v>
          </cell>
          <cell r="E102">
            <v>1.3</v>
          </cell>
          <cell r="F102">
            <v>0</v>
          </cell>
          <cell r="G102">
            <v>45.8</v>
          </cell>
          <cell r="H102">
            <v>8.3000000000000007</v>
          </cell>
          <cell r="I102">
            <v>11.8</v>
          </cell>
          <cell r="J102">
            <v>35.9</v>
          </cell>
          <cell r="K102">
            <v>8.3000000000000007</v>
          </cell>
          <cell r="L102">
            <v>11.4</v>
          </cell>
          <cell r="M102">
            <v>75.7</v>
          </cell>
        </row>
        <row r="103">
          <cell r="A103">
            <v>199502</v>
          </cell>
          <cell r="B103">
            <v>84.8</v>
          </cell>
          <cell r="C103">
            <v>6.6</v>
          </cell>
          <cell r="D103">
            <v>273.7</v>
          </cell>
          <cell r="E103">
            <v>5.8</v>
          </cell>
          <cell r="F103">
            <v>0.2</v>
          </cell>
          <cell r="G103">
            <v>83.3</v>
          </cell>
          <cell r="H103">
            <v>16.8</v>
          </cell>
          <cell r="I103">
            <v>18.899999999999999</v>
          </cell>
          <cell r="J103">
            <v>68.900000000000006</v>
          </cell>
          <cell r="K103">
            <v>16.600000000000001</v>
          </cell>
          <cell r="L103">
            <v>23</v>
          </cell>
          <cell r="M103">
            <v>149.80000000000001</v>
          </cell>
        </row>
        <row r="104">
          <cell r="A104">
            <v>199503</v>
          </cell>
          <cell r="B104">
            <v>113.8</v>
          </cell>
          <cell r="C104">
            <v>11.8</v>
          </cell>
          <cell r="D104">
            <v>450.9</v>
          </cell>
          <cell r="E104">
            <v>22.900000000000002</v>
          </cell>
          <cell r="F104">
            <v>5.2</v>
          </cell>
          <cell r="G104">
            <v>122.9</v>
          </cell>
          <cell r="H104">
            <v>26.9</v>
          </cell>
          <cell r="I104">
            <v>24.299999999999997</v>
          </cell>
          <cell r="J104">
            <v>99.9</v>
          </cell>
          <cell r="K104">
            <v>25.400000000000002</v>
          </cell>
          <cell r="L104">
            <v>34.799999999999997</v>
          </cell>
          <cell r="M104">
            <v>225.20000000000002</v>
          </cell>
        </row>
        <row r="105">
          <cell r="A105">
            <v>199504</v>
          </cell>
          <cell r="B105">
            <v>240.1</v>
          </cell>
          <cell r="C105">
            <v>35.900000000000006</v>
          </cell>
          <cell r="D105">
            <v>823.2</v>
          </cell>
          <cell r="E105">
            <v>60.7</v>
          </cell>
          <cell r="F105">
            <v>19.899999999999999</v>
          </cell>
          <cell r="G105">
            <v>156.80000000000001</v>
          </cell>
          <cell r="H105">
            <v>38.5</v>
          </cell>
          <cell r="I105">
            <v>29.499999999999996</v>
          </cell>
          <cell r="J105">
            <v>128.5</v>
          </cell>
          <cell r="K105">
            <v>33.900000000000006</v>
          </cell>
          <cell r="L105">
            <v>46.9</v>
          </cell>
          <cell r="M105">
            <v>300.40000000000003</v>
          </cell>
        </row>
        <row r="106">
          <cell r="A106">
            <v>199505</v>
          </cell>
          <cell r="B106">
            <v>468.1</v>
          </cell>
          <cell r="C106">
            <v>97.300000000000011</v>
          </cell>
          <cell r="D106">
            <v>1390</v>
          </cell>
          <cell r="E106">
            <v>100.7</v>
          </cell>
          <cell r="F106">
            <v>50.4</v>
          </cell>
          <cell r="G106">
            <v>194</v>
          </cell>
          <cell r="H106">
            <v>51.4</v>
          </cell>
          <cell r="I106">
            <v>35.9</v>
          </cell>
          <cell r="J106">
            <v>160.69999999999999</v>
          </cell>
          <cell r="K106">
            <v>42.900000000000006</v>
          </cell>
          <cell r="L106">
            <v>59</v>
          </cell>
          <cell r="M106">
            <v>373.80000000000007</v>
          </cell>
        </row>
        <row r="107">
          <cell r="A107">
            <v>199506</v>
          </cell>
          <cell r="B107">
            <v>735.3</v>
          </cell>
          <cell r="C107">
            <v>166.5</v>
          </cell>
          <cell r="D107">
            <v>1710.1</v>
          </cell>
          <cell r="E107">
            <v>124.80000000000001</v>
          </cell>
          <cell r="F107">
            <v>76.7</v>
          </cell>
          <cell r="G107">
            <v>237.7</v>
          </cell>
          <cell r="H107">
            <v>64</v>
          </cell>
          <cell r="I107">
            <v>40.6</v>
          </cell>
          <cell r="J107">
            <v>192.29999999999998</v>
          </cell>
          <cell r="K107">
            <v>52.300000000000004</v>
          </cell>
          <cell r="L107">
            <v>71.3</v>
          </cell>
          <cell r="M107">
            <v>444.80000000000007</v>
          </cell>
        </row>
        <row r="108">
          <cell r="A108">
            <v>199507</v>
          </cell>
          <cell r="B108">
            <v>947.5</v>
          </cell>
          <cell r="C108">
            <v>198.6</v>
          </cell>
          <cell r="D108">
            <v>1893.6</v>
          </cell>
          <cell r="E108">
            <v>152.9</v>
          </cell>
          <cell r="F108">
            <v>92.3</v>
          </cell>
          <cell r="G108">
            <v>304.2</v>
          </cell>
          <cell r="H108">
            <v>74.3</v>
          </cell>
          <cell r="I108">
            <v>44.7</v>
          </cell>
          <cell r="J108">
            <v>226.79999999999998</v>
          </cell>
          <cell r="K108">
            <v>61.5</v>
          </cell>
          <cell r="L108">
            <v>83.6</v>
          </cell>
          <cell r="M108">
            <v>514.70000000000005</v>
          </cell>
        </row>
        <row r="109">
          <cell r="A109">
            <v>199508</v>
          </cell>
          <cell r="B109">
            <v>1037.9000000000001</v>
          </cell>
          <cell r="C109">
            <v>216.79999999999998</v>
          </cell>
          <cell r="D109">
            <v>1983.8999999999999</v>
          </cell>
          <cell r="E109">
            <v>181.6</v>
          </cell>
          <cell r="F109">
            <v>95.2</v>
          </cell>
          <cell r="G109">
            <v>363.4</v>
          </cell>
          <cell r="H109">
            <v>84.7</v>
          </cell>
          <cell r="I109">
            <v>51.400000000000006</v>
          </cell>
          <cell r="J109">
            <v>261.79999999999995</v>
          </cell>
          <cell r="K109">
            <v>70.8</v>
          </cell>
          <cell r="L109">
            <v>95.899999999999991</v>
          </cell>
          <cell r="M109">
            <v>582.90000000000009</v>
          </cell>
        </row>
        <row r="110">
          <cell r="A110">
            <v>199509</v>
          </cell>
          <cell r="B110">
            <v>1066.5</v>
          </cell>
          <cell r="C110">
            <v>224.49999999999997</v>
          </cell>
          <cell r="D110">
            <v>2072.6999999999998</v>
          </cell>
          <cell r="E110">
            <v>205.6</v>
          </cell>
          <cell r="F110">
            <v>96.2</v>
          </cell>
          <cell r="G110">
            <v>402.59999999999997</v>
          </cell>
          <cell r="H110">
            <v>97.7</v>
          </cell>
          <cell r="I110">
            <v>60.900000000000006</v>
          </cell>
          <cell r="J110">
            <v>298.19999999999993</v>
          </cell>
          <cell r="K110">
            <v>80.099999999999994</v>
          </cell>
          <cell r="L110">
            <v>107.99999999999999</v>
          </cell>
          <cell r="M110">
            <v>650.90000000000009</v>
          </cell>
        </row>
        <row r="111">
          <cell r="A111">
            <v>199510</v>
          </cell>
          <cell r="B111">
            <v>1095</v>
          </cell>
          <cell r="C111">
            <v>225.29999999999998</v>
          </cell>
          <cell r="D111">
            <v>2164.6</v>
          </cell>
          <cell r="E111">
            <v>211.5</v>
          </cell>
          <cell r="F111">
            <v>96.600000000000009</v>
          </cell>
          <cell r="G111">
            <v>439.49999999999994</v>
          </cell>
          <cell r="H111">
            <v>109.9</v>
          </cell>
          <cell r="I111">
            <v>74.100000000000009</v>
          </cell>
          <cell r="J111">
            <v>333.99999999999994</v>
          </cell>
          <cell r="K111">
            <v>89</v>
          </cell>
          <cell r="L111">
            <v>120.09999999999998</v>
          </cell>
          <cell r="M111">
            <v>718.10000000000014</v>
          </cell>
        </row>
        <row r="112">
          <cell r="A112">
            <v>199511</v>
          </cell>
          <cell r="B112">
            <v>1114.0999999999999</v>
          </cell>
          <cell r="C112">
            <v>226.39999999999998</v>
          </cell>
          <cell r="D112">
            <v>2254.2999999999997</v>
          </cell>
          <cell r="E112">
            <v>215.2</v>
          </cell>
          <cell r="F112">
            <v>96.7</v>
          </cell>
          <cell r="G112">
            <v>465.39999999999992</v>
          </cell>
          <cell r="H112">
            <v>123.9</v>
          </cell>
          <cell r="I112">
            <v>90.9</v>
          </cell>
          <cell r="J112">
            <v>370.59999999999997</v>
          </cell>
          <cell r="K112">
            <v>98</v>
          </cell>
          <cell r="L112">
            <v>132.09999999999997</v>
          </cell>
          <cell r="M112">
            <v>786.70000000000016</v>
          </cell>
        </row>
        <row r="113">
          <cell r="A113">
            <v>199512</v>
          </cell>
          <cell r="B113">
            <v>1141.5999999999999</v>
          </cell>
          <cell r="C113">
            <v>226.99999999999997</v>
          </cell>
          <cell r="D113">
            <v>2368.3999999999996</v>
          </cell>
          <cell r="E113">
            <v>216.89999999999998</v>
          </cell>
          <cell r="F113">
            <v>96.7</v>
          </cell>
          <cell r="G113">
            <v>488.19999999999993</v>
          </cell>
          <cell r="H113">
            <v>139.5</v>
          </cell>
          <cell r="I113">
            <v>106.7</v>
          </cell>
          <cell r="J113">
            <v>410.79999999999995</v>
          </cell>
          <cell r="K113">
            <v>107.1</v>
          </cell>
          <cell r="L113">
            <v>144.19999999999996</v>
          </cell>
          <cell r="M113">
            <v>857.50000000000011</v>
          </cell>
        </row>
        <row r="114">
          <cell r="A114">
            <v>199601</v>
          </cell>
          <cell r="B114">
            <v>44.7</v>
          </cell>
          <cell r="C114">
            <v>1</v>
          </cell>
          <cell r="D114">
            <v>74.7</v>
          </cell>
          <cell r="E114">
            <v>2.7</v>
          </cell>
          <cell r="F114">
            <v>0.1</v>
          </cell>
          <cell r="G114">
            <v>32.299999999999997</v>
          </cell>
          <cell r="H114">
            <v>10.9</v>
          </cell>
          <cell r="I114">
            <v>11.8</v>
          </cell>
          <cell r="J114">
            <v>35.1</v>
          </cell>
          <cell r="K114">
            <v>8.6</v>
          </cell>
          <cell r="L114">
            <v>11.5</v>
          </cell>
          <cell r="M114">
            <v>73.5</v>
          </cell>
        </row>
        <row r="115">
          <cell r="A115">
            <v>199602</v>
          </cell>
          <cell r="B115">
            <v>85.4</v>
          </cell>
          <cell r="C115">
            <v>3.1</v>
          </cell>
          <cell r="D115">
            <v>179.8</v>
          </cell>
          <cell r="E115">
            <v>12.100000000000001</v>
          </cell>
          <cell r="F115">
            <v>0.4</v>
          </cell>
          <cell r="G115">
            <v>80.599999999999994</v>
          </cell>
          <cell r="H115">
            <v>22.1</v>
          </cell>
          <cell r="I115">
            <v>18.600000000000001</v>
          </cell>
          <cell r="J115">
            <v>65.7</v>
          </cell>
          <cell r="K115">
            <v>17.100000000000001</v>
          </cell>
          <cell r="L115">
            <v>22.6</v>
          </cell>
          <cell r="M115">
            <v>150.5</v>
          </cell>
        </row>
        <row r="116">
          <cell r="A116">
            <v>199603</v>
          </cell>
          <cell r="B116">
            <v>138.10000000000002</v>
          </cell>
          <cell r="C116">
            <v>8.1999999999999993</v>
          </cell>
          <cell r="D116">
            <v>358.8</v>
          </cell>
          <cell r="E116">
            <v>31.6</v>
          </cell>
          <cell r="F116">
            <v>4.5</v>
          </cell>
          <cell r="G116">
            <v>127.1</v>
          </cell>
          <cell r="H116">
            <v>34.6</v>
          </cell>
          <cell r="I116">
            <v>22.900000000000002</v>
          </cell>
          <cell r="J116">
            <v>97.9</v>
          </cell>
          <cell r="K116">
            <v>26.1</v>
          </cell>
          <cell r="L116">
            <v>33.299999999999997</v>
          </cell>
          <cell r="M116">
            <v>228.1</v>
          </cell>
        </row>
        <row r="117">
          <cell r="A117">
            <v>199604</v>
          </cell>
          <cell r="B117">
            <v>238.10000000000002</v>
          </cell>
          <cell r="C117">
            <v>30.8</v>
          </cell>
          <cell r="D117">
            <v>766.2</v>
          </cell>
          <cell r="E117">
            <v>65.099999999999994</v>
          </cell>
          <cell r="F117">
            <v>27.3</v>
          </cell>
          <cell r="G117">
            <v>161.6</v>
          </cell>
          <cell r="H117">
            <v>46.900000000000006</v>
          </cell>
          <cell r="I117">
            <v>27.6</v>
          </cell>
          <cell r="J117">
            <v>128.9</v>
          </cell>
          <cell r="K117">
            <v>34.900000000000006</v>
          </cell>
          <cell r="L117">
            <v>44.099999999999994</v>
          </cell>
          <cell r="M117">
            <v>307.10000000000002</v>
          </cell>
        </row>
        <row r="118">
          <cell r="A118">
            <v>199605</v>
          </cell>
          <cell r="B118">
            <v>391.8</v>
          </cell>
          <cell r="C118">
            <v>95.6</v>
          </cell>
          <cell r="D118">
            <v>1325.4</v>
          </cell>
          <cell r="E118">
            <v>114.39999999999999</v>
          </cell>
          <cell r="F118">
            <v>57.900000000000006</v>
          </cell>
          <cell r="G118">
            <v>207.1</v>
          </cell>
          <cell r="H118">
            <v>60.2</v>
          </cell>
          <cell r="I118">
            <v>33</v>
          </cell>
          <cell r="J118">
            <v>165</v>
          </cell>
          <cell r="K118">
            <v>44.300000000000004</v>
          </cell>
          <cell r="L118">
            <v>54.699999999999996</v>
          </cell>
          <cell r="M118">
            <v>384.5</v>
          </cell>
        </row>
        <row r="119">
          <cell r="A119">
            <v>199606</v>
          </cell>
          <cell r="B119">
            <v>692.90000000000009</v>
          </cell>
          <cell r="C119">
            <v>180.89999999999998</v>
          </cell>
          <cell r="D119">
            <v>1683.2</v>
          </cell>
          <cell r="E119">
            <v>148.19999999999999</v>
          </cell>
          <cell r="F119">
            <v>89.800000000000011</v>
          </cell>
          <cell r="G119">
            <v>276.89999999999998</v>
          </cell>
          <cell r="H119">
            <v>73.600000000000009</v>
          </cell>
          <cell r="I119">
            <v>38</v>
          </cell>
          <cell r="J119">
            <v>201.3</v>
          </cell>
          <cell r="K119">
            <v>53.400000000000006</v>
          </cell>
          <cell r="L119">
            <v>65.199999999999989</v>
          </cell>
          <cell r="M119">
            <v>459.2</v>
          </cell>
        </row>
        <row r="120">
          <cell r="A120">
            <v>199607</v>
          </cell>
          <cell r="B120">
            <v>937.60000000000014</v>
          </cell>
          <cell r="C120">
            <v>223.7</v>
          </cell>
          <cell r="D120">
            <v>1777.1000000000001</v>
          </cell>
          <cell r="E120">
            <v>171.2</v>
          </cell>
          <cell r="F120">
            <v>102.30000000000001</v>
          </cell>
          <cell r="G120">
            <v>347</v>
          </cell>
          <cell r="H120">
            <v>84.7</v>
          </cell>
          <cell r="I120">
            <v>42.6</v>
          </cell>
          <cell r="J120">
            <v>238.4</v>
          </cell>
          <cell r="K120">
            <v>63.100000000000009</v>
          </cell>
          <cell r="L120">
            <v>75.699999999999989</v>
          </cell>
          <cell r="M120">
            <v>533.29999999999995</v>
          </cell>
        </row>
        <row r="121">
          <cell r="A121">
            <v>199608</v>
          </cell>
          <cell r="B121">
            <v>1053.4000000000001</v>
          </cell>
          <cell r="C121">
            <v>243.5</v>
          </cell>
          <cell r="D121">
            <v>1847.7</v>
          </cell>
          <cell r="E121">
            <v>230.2</v>
          </cell>
          <cell r="F121">
            <v>105.70000000000002</v>
          </cell>
          <cell r="G121">
            <v>398.9</v>
          </cell>
          <cell r="H121">
            <v>94.5</v>
          </cell>
          <cell r="I121">
            <v>48.4</v>
          </cell>
          <cell r="J121">
            <v>273.7</v>
          </cell>
          <cell r="K121">
            <v>72.800000000000011</v>
          </cell>
          <cell r="L121">
            <v>86.299999999999983</v>
          </cell>
          <cell r="M121">
            <v>606.19999999999993</v>
          </cell>
        </row>
        <row r="122">
          <cell r="A122">
            <v>199609</v>
          </cell>
          <cell r="B122">
            <v>1112.9000000000001</v>
          </cell>
          <cell r="C122">
            <v>246.8</v>
          </cell>
          <cell r="D122">
            <v>1923.5</v>
          </cell>
          <cell r="E122">
            <v>251.1</v>
          </cell>
          <cell r="F122">
            <v>106.30000000000001</v>
          </cell>
          <cell r="G122">
            <v>445</v>
          </cell>
          <cell r="H122">
            <v>104.8</v>
          </cell>
          <cell r="I122">
            <v>58.599999999999994</v>
          </cell>
          <cell r="J122">
            <v>307.59999999999997</v>
          </cell>
          <cell r="K122">
            <v>82.300000000000011</v>
          </cell>
          <cell r="L122">
            <v>96.999999999999986</v>
          </cell>
          <cell r="M122">
            <v>680.09999999999991</v>
          </cell>
        </row>
        <row r="123">
          <cell r="A123">
            <v>199610</v>
          </cell>
          <cell r="B123">
            <v>1153.5</v>
          </cell>
          <cell r="C123">
            <v>248.10000000000002</v>
          </cell>
          <cell r="D123">
            <v>2015.4</v>
          </cell>
          <cell r="E123">
            <v>265.7</v>
          </cell>
          <cell r="F123">
            <v>106.4</v>
          </cell>
          <cell r="G123">
            <v>489.8</v>
          </cell>
          <cell r="H123">
            <v>116</v>
          </cell>
          <cell r="I123">
            <v>77.399999999999991</v>
          </cell>
          <cell r="J123">
            <v>341.49999999999994</v>
          </cell>
          <cell r="K123">
            <v>91.500000000000014</v>
          </cell>
          <cell r="L123">
            <v>107.89999999999999</v>
          </cell>
          <cell r="M123">
            <v>753.49999999999989</v>
          </cell>
        </row>
        <row r="124">
          <cell r="A124">
            <v>199611</v>
          </cell>
          <cell r="B124">
            <v>1177.2</v>
          </cell>
          <cell r="C124">
            <v>249.3</v>
          </cell>
          <cell r="D124">
            <v>2152.6</v>
          </cell>
          <cell r="E124">
            <v>268.2</v>
          </cell>
          <cell r="F124">
            <v>106.5</v>
          </cell>
          <cell r="G124">
            <v>525.6</v>
          </cell>
          <cell r="H124">
            <v>125.7</v>
          </cell>
          <cell r="I124">
            <v>96.1</v>
          </cell>
          <cell r="J124">
            <v>372.79999999999995</v>
          </cell>
          <cell r="K124">
            <v>100.90000000000002</v>
          </cell>
          <cell r="L124">
            <v>118.89999999999999</v>
          </cell>
          <cell r="M124">
            <v>829.19999999999993</v>
          </cell>
        </row>
        <row r="125">
          <cell r="A125">
            <v>199612</v>
          </cell>
          <cell r="B125">
            <v>1203.2</v>
          </cell>
          <cell r="C125">
            <v>250.8</v>
          </cell>
          <cell r="D125">
            <v>2308.9</v>
          </cell>
          <cell r="E125">
            <v>268.59999999999997</v>
          </cell>
          <cell r="F125">
            <v>106.5</v>
          </cell>
          <cell r="G125">
            <v>559.70000000000005</v>
          </cell>
          <cell r="H125">
            <v>136.4</v>
          </cell>
          <cell r="I125">
            <v>112.8</v>
          </cell>
          <cell r="J125">
            <v>410.49999999999994</v>
          </cell>
          <cell r="K125">
            <v>110.10000000000002</v>
          </cell>
          <cell r="L125">
            <v>130</v>
          </cell>
          <cell r="M125">
            <v>904.9</v>
          </cell>
        </row>
        <row r="126">
          <cell r="A126">
            <v>199701</v>
          </cell>
          <cell r="B126">
            <v>124.8</v>
          </cell>
          <cell r="C126">
            <v>1.4</v>
          </cell>
          <cell r="D126">
            <v>84</v>
          </cell>
          <cell r="E126">
            <v>0.8</v>
          </cell>
          <cell r="F126">
            <v>0</v>
          </cell>
          <cell r="G126">
            <v>71.099999999999994</v>
          </cell>
          <cell r="H126">
            <v>12.5</v>
          </cell>
          <cell r="I126">
            <v>13.9</v>
          </cell>
          <cell r="J126">
            <v>36.299999999999997</v>
          </cell>
          <cell r="K126">
            <v>9.1999999999999993</v>
          </cell>
          <cell r="L126">
            <v>11.2</v>
          </cell>
          <cell r="M126">
            <v>80.2</v>
          </cell>
        </row>
        <row r="127">
          <cell r="A127">
            <v>199702</v>
          </cell>
          <cell r="B127">
            <v>180</v>
          </cell>
          <cell r="C127">
            <v>4.5</v>
          </cell>
          <cell r="D127">
            <v>219.4</v>
          </cell>
          <cell r="E127">
            <v>17</v>
          </cell>
          <cell r="F127">
            <v>0.8</v>
          </cell>
          <cell r="G127">
            <v>146.5</v>
          </cell>
          <cell r="H127">
            <v>25.7</v>
          </cell>
          <cell r="I127">
            <v>23.9</v>
          </cell>
          <cell r="J127">
            <v>72.199999999999989</v>
          </cell>
          <cell r="K127">
            <v>17.5</v>
          </cell>
          <cell r="L127">
            <v>22.5</v>
          </cell>
          <cell r="M127">
            <v>162.30000000000001</v>
          </cell>
        </row>
        <row r="128">
          <cell r="A128">
            <v>199703</v>
          </cell>
          <cell r="B128">
            <v>312.10000000000002</v>
          </cell>
          <cell r="C128">
            <v>10.7</v>
          </cell>
          <cell r="D128">
            <v>421.1</v>
          </cell>
          <cell r="E128">
            <v>33.200000000000003</v>
          </cell>
          <cell r="F128">
            <v>4.5999999999999996</v>
          </cell>
          <cell r="G128">
            <v>199.3</v>
          </cell>
          <cell r="H128">
            <v>40.200000000000003</v>
          </cell>
          <cell r="I128">
            <v>30.599999999999998</v>
          </cell>
          <cell r="J128">
            <v>106.6</v>
          </cell>
          <cell r="K128">
            <v>26.2</v>
          </cell>
          <cell r="L128">
            <v>33.299999999999997</v>
          </cell>
          <cell r="M128">
            <v>244.9</v>
          </cell>
        </row>
        <row r="129">
          <cell r="A129">
            <v>199704</v>
          </cell>
          <cell r="B129">
            <v>479</v>
          </cell>
          <cell r="C129">
            <v>30.2</v>
          </cell>
          <cell r="D129">
            <v>863.3</v>
          </cell>
          <cell r="E129">
            <v>52.900000000000006</v>
          </cell>
          <cell r="F129">
            <v>24.4</v>
          </cell>
          <cell r="G129">
            <v>245.5</v>
          </cell>
          <cell r="H129">
            <v>54.300000000000004</v>
          </cell>
          <cell r="I129">
            <v>35.599999999999994</v>
          </cell>
          <cell r="J129">
            <v>139.6</v>
          </cell>
          <cell r="K129">
            <v>35.4</v>
          </cell>
          <cell r="L129">
            <v>45.3</v>
          </cell>
          <cell r="M129">
            <v>327.7</v>
          </cell>
        </row>
        <row r="130">
          <cell r="A130">
            <v>199705</v>
          </cell>
          <cell r="B130">
            <v>743.4</v>
          </cell>
          <cell r="C130">
            <v>92.8</v>
          </cell>
          <cell r="D130">
            <v>1441.3</v>
          </cell>
          <cell r="E130">
            <v>81.300000000000011</v>
          </cell>
          <cell r="F130">
            <v>59.1</v>
          </cell>
          <cell r="G130">
            <v>292.8</v>
          </cell>
          <cell r="H130">
            <v>68.400000000000006</v>
          </cell>
          <cell r="I130">
            <v>40.899999999999991</v>
          </cell>
          <cell r="J130">
            <v>173.6</v>
          </cell>
          <cell r="K130">
            <v>45.5</v>
          </cell>
          <cell r="L130">
            <v>58.099999999999994</v>
          </cell>
          <cell r="M130">
            <v>408.9</v>
          </cell>
        </row>
        <row r="131">
          <cell r="A131">
            <v>199706</v>
          </cell>
          <cell r="B131">
            <v>1013</v>
          </cell>
          <cell r="C131">
            <v>169.6</v>
          </cell>
          <cell r="D131">
            <v>1768.3</v>
          </cell>
          <cell r="E131">
            <v>101.00000000000001</v>
          </cell>
          <cell r="F131">
            <v>93.800000000000011</v>
          </cell>
          <cell r="G131">
            <v>350.90000000000003</v>
          </cell>
          <cell r="H131">
            <v>82.5</v>
          </cell>
          <cell r="I131">
            <v>46.29999999999999</v>
          </cell>
          <cell r="J131">
            <v>208</v>
          </cell>
          <cell r="K131">
            <v>56</v>
          </cell>
          <cell r="L131">
            <v>71</v>
          </cell>
          <cell r="M131">
            <v>487</v>
          </cell>
        </row>
        <row r="132">
          <cell r="A132">
            <v>199707</v>
          </cell>
          <cell r="B132">
            <v>1144.4000000000001</v>
          </cell>
          <cell r="C132">
            <v>207.5</v>
          </cell>
          <cell r="D132">
            <v>1889.8</v>
          </cell>
          <cell r="E132">
            <v>123.80000000000001</v>
          </cell>
          <cell r="F132">
            <v>105.9</v>
          </cell>
          <cell r="G132">
            <v>407.6</v>
          </cell>
          <cell r="H132">
            <v>92.9</v>
          </cell>
          <cell r="I132">
            <v>51.999999999999993</v>
          </cell>
          <cell r="J132">
            <v>245.8</v>
          </cell>
          <cell r="K132">
            <v>66.7</v>
          </cell>
          <cell r="L132">
            <v>83.8</v>
          </cell>
          <cell r="M132">
            <v>563.6</v>
          </cell>
        </row>
        <row r="133">
          <cell r="A133">
            <v>199708</v>
          </cell>
          <cell r="B133">
            <v>1212.7</v>
          </cell>
          <cell r="C133">
            <v>217.3</v>
          </cell>
          <cell r="D133">
            <v>1962.3999999999999</v>
          </cell>
          <cell r="E133">
            <v>138.30000000000001</v>
          </cell>
          <cell r="F133">
            <v>111.60000000000001</v>
          </cell>
          <cell r="G133">
            <v>444.6</v>
          </cell>
          <cell r="H133">
            <v>103.10000000000001</v>
          </cell>
          <cell r="I133">
            <v>58.29999999999999</v>
          </cell>
          <cell r="J133">
            <v>283.3</v>
          </cell>
          <cell r="K133">
            <v>77.400000000000006</v>
          </cell>
          <cell r="L133">
            <v>96.6</v>
          </cell>
          <cell r="M133">
            <v>638.9</v>
          </cell>
        </row>
        <row r="134">
          <cell r="A134">
            <v>199709</v>
          </cell>
          <cell r="B134">
            <v>1245.4000000000001</v>
          </cell>
          <cell r="C134">
            <v>219.20000000000002</v>
          </cell>
          <cell r="D134">
            <v>2042.3</v>
          </cell>
          <cell r="E134">
            <v>140.80000000000001</v>
          </cell>
          <cell r="F134">
            <v>112.4</v>
          </cell>
          <cell r="G134">
            <v>493.40000000000003</v>
          </cell>
          <cell r="H134">
            <v>112.2</v>
          </cell>
          <cell r="I134">
            <v>69.699999999999989</v>
          </cell>
          <cell r="J134">
            <v>322</v>
          </cell>
          <cell r="K134">
            <v>87.800000000000011</v>
          </cell>
          <cell r="L134">
            <v>109.5</v>
          </cell>
          <cell r="M134">
            <v>715.5</v>
          </cell>
        </row>
        <row r="135">
          <cell r="A135">
            <v>199710</v>
          </cell>
          <cell r="B135">
            <v>1316.8000000000002</v>
          </cell>
          <cell r="C135">
            <v>220.3</v>
          </cell>
          <cell r="D135">
            <v>2131.1999999999998</v>
          </cell>
          <cell r="E135">
            <v>141.60000000000002</v>
          </cell>
          <cell r="F135">
            <v>112.80000000000001</v>
          </cell>
          <cell r="G135">
            <v>538.90000000000009</v>
          </cell>
          <cell r="H135">
            <v>122.8</v>
          </cell>
          <cell r="I135">
            <v>90.699999999999989</v>
          </cell>
          <cell r="J135">
            <v>361.6</v>
          </cell>
          <cell r="K135">
            <v>98.500000000000014</v>
          </cell>
          <cell r="L135">
            <v>122.7</v>
          </cell>
          <cell r="M135">
            <v>792.5</v>
          </cell>
        </row>
        <row r="136">
          <cell r="A136">
            <v>199711</v>
          </cell>
          <cell r="B136">
            <v>1362.4</v>
          </cell>
          <cell r="C136">
            <v>221</v>
          </cell>
          <cell r="D136">
            <v>2243.5</v>
          </cell>
          <cell r="E136">
            <v>142.80000000000001</v>
          </cell>
          <cell r="F136">
            <v>112.9</v>
          </cell>
          <cell r="G136">
            <v>576.60000000000014</v>
          </cell>
          <cell r="H136">
            <v>134.69999999999999</v>
          </cell>
          <cell r="I136">
            <v>109.6</v>
          </cell>
          <cell r="J136">
            <v>400.90000000000003</v>
          </cell>
          <cell r="K136">
            <v>108.40000000000002</v>
          </cell>
          <cell r="L136">
            <v>136</v>
          </cell>
          <cell r="M136">
            <v>870.2</v>
          </cell>
        </row>
        <row r="137">
          <cell r="A137">
            <v>199712</v>
          </cell>
          <cell r="B137">
            <v>1459.8000000000002</v>
          </cell>
          <cell r="C137">
            <v>221.6</v>
          </cell>
          <cell r="D137">
            <v>2398.1</v>
          </cell>
          <cell r="E137">
            <v>145.80000000000001</v>
          </cell>
          <cell r="F137">
            <v>112.9</v>
          </cell>
          <cell r="G137">
            <v>605.80000000000018</v>
          </cell>
          <cell r="H137">
            <v>146.6</v>
          </cell>
          <cell r="I137">
            <v>125.5</v>
          </cell>
          <cell r="J137">
            <v>443.90000000000003</v>
          </cell>
          <cell r="K137">
            <v>118.20000000000002</v>
          </cell>
          <cell r="L137">
            <v>149.4</v>
          </cell>
          <cell r="M137">
            <v>948</v>
          </cell>
        </row>
        <row r="138">
          <cell r="A138">
            <v>199801</v>
          </cell>
          <cell r="B138">
            <v>90.8</v>
          </cell>
          <cell r="C138">
            <v>0.7</v>
          </cell>
          <cell r="D138">
            <v>121.2</v>
          </cell>
          <cell r="E138">
            <v>15.2</v>
          </cell>
          <cell r="F138">
            <v>0.1</v>
          </cell>
          <cell r="G138">
            <v>72.900000000000006</v>
          </cell>
          <cell r="H138">
            <v>12.9</v>
          </cell>
          <cell r="I138">
            <v>13.1</v>
          </cell>
          <cell r="J138">
            <v>38.200000000000003</v>
          </cell>
          <cell r="K138">
            <v>9.6</v>
          </cell>
          <cell r="L138">
            <v>12.8</v>
          </cell>
          <cell r="M138">
            <v>84.1</v>
          </cell>
        </row>
        <row r="139">
          <cell r="A139">
            <v>199802</v>
          </cell>
          <cell r="B139">
            <v>157.1</v>
          </cell>
          <cell r="C139">
            <v>3.8</v>
          </cell>
          <cell r="D139">
            <v>321.2</v>
          </cell>
          <cell r="E139">
            <v>34.5</v>
          </cell>
          <cell r="F139">
            <v>1.8</v>
          </cell>
          <cell r="G139">
            <v>136.5</v>
          </cell>
          <cell r="H139">
            <v>27.8</v>
          </cell>
          <cell r="I139">
            <v>20.9</v>
          </cell>
          <cell r="J139">
            <v>74.599999999999994</v>
          </cell>
          <cell r="K139">
            <v>18.899999999999999</v>
          </cell>
          <cell r="L139">
            <v>25.6</v>
          </cell>
          <cell r="M139">
            <v>168.1</v>
          </cell>
        </row>
        <row r="140">
          <cell r="A140">
            <v>199803</v>
          </cell>
          <cell r="B140">
            <v>261.60000000000002</v>
          </cell>
          <cell r="C140">
            <v>11.899999999999999</v>
          </cell>
          <cell r="D140">
            <v>639.9</v>
          </cell>
          <cell r="E140">
            <v>58.1</v>
          </cell>
          <cell r="F140">
            <v>8.6</v>
          </cell>
          <cell r="G140">
            <v>183.8</v>
          </cell>
          <cell r="H140">
            <v>45.8</v>
          </cell>
          <cell r="I140">
            <v>27.099999999999998</v>
          </cell>
          <cell r="J140">
            <v>110.8</v>
          </cell>
          <cell r="K140">
            <v>28.799999999999997</v>
          </cell>
          <cell r="L140">
            <v>38.1</v>
          </cell>
          <cell r="M140">
            <v>254.7</v>
          </cell>
        </row>
        <row r="141">
          <cell r="A141">
            <v>199804</v>
          </cell>
          <cell r="B141">
            <v>374.8</v>
          </cell>
          <cell r="C141">
            <v>40.5</v>
          </cell>
          <cell r="D141">
            <v>1250.5</v>
          </cell>
          <cell r="E141">
            <v>70.5</v>
          </cell>
          <cell r="F141">
            <v>32.5</v>
          </cell>
          <cell r="G141">
            <v>217.3</v>
          </cell>
          <cell r="H141">
            <v>63.599999999999994</v>
          </cell>
          <cell r="I141">
            <v>32.299999999999997</v>
          </cell>
          <cell r="J141">
            <v>143.80000000000001</v>
          </cell>
          <cell r="K141">
            <v>38.9</v>
          </cell>
          <cell r="L141">
            <v>50.5</v>
          </cell>
          <cell r="M141">
            <v>341.4</v>
          </cell>
        </row>
        <row r="142">
          <cell r="A142">
            <v>199805</v>
          </cell>
          <cell r="B142">
            <v>541.4</v>
          </cell>
          <cell r="C142">
            <v>116.1</v>
          </cell>
          <cell r="D142">
            <v>1707.8</v>
          </cell>
          <cell r="E142">
            <v>75.8</v>
          </cell>
          <cell r="F142">
            <v>63.5</v>
          </cell>
          <cell r="G142">
            <v>275.7</v>
          </cell>
          <cell r="H142">
            <v>79.599999999999994</v>
          </cell>
          <cell r="I142">
            <v>37.599999999999994</v>
          </cell>
          <cell r="J142">
            <v>180.20000000000002</v>
          </cell>
          <cell r="K142">
            <v>49.8</v>
          </cell>
          <cell r="L142">
            <v>63.4</v>
          </cell>
          <cell r="M142">
            <v>428.9</v>
          </cell>
        </row>
        <row r="143">
          <cell r="A143">
            <v>199806</v>
          </cell>
          <cell r="B143">
            <v>907.7</v>
          </cell>
          <cell r="C143">
            <v>190.3</v>
          </cell>
          <cell r="D143">
            <v>1926.8</v>
          </cell>
          <cell r="E143">
            <v>79.099999999999994</v>
          </cell>
          <cell r="F143">
            <v>99</v>
          </cell>
          <cell r="G143">
            <v>357</v>
          </cell>
          <cell r="H143">
            <v>94</v>
          </cell>
          <cell r="I143">
            <v>43.099999999999994</v>
          </cell>
          <cell r="J143">
            <v>220</v>
          </cell>
          <cell r="K143">
            <v>60.8</v>
          </cell>
          <cell r="L143">
            <v>76.7</v>
          </cell>
          <cell r="M143">
            <v>514.69999999999993</v>
          </cell>
        </row>
        <row r="144">
          <cell r="A144">
            <v>199807</v>
          </cell>
          <cell r="B144">
            <v>1098.7</v>
          </cell>
          <cell r="C144">
            <v>216.3</v>
          </cell>
          <cell r="D144">
            <v>1995.2</v>
          </cell>
          <cell r="E144">
            <v>80.399999999999991</v>
          </cell>
          <cell r="F144">
            <v>114.2</v>
          </cell>
          <cell r="G144">
            <v>423.2</v>
          </cell>
          <cell r="H144">
            <v>105.7</v>
          </cell>
          <cell r="I144">
            <v>47.8</v>
          </cell>
          <cell r="J144">
            <v>262.10000000000002</v>
          </cell>
          <cell r="K144">
            <v>72.3</v>
          </cell>
          <cell r="L144">
            <v>89.9</v>
          </cell>
          <cell r="M144">
            <v>597.19999999999993</v>
          </cell>
        </row>
        <row r="145">
          <cell r="A145">
            <v>199808</v>
          </cell>
          <cell r="B145">
            <v>1195.1000000000001</v>
          </cell>
          <cell r="C145">
            <v>225.10000000000002</v>
          </cell>
          <cell r="D145">
            <v>2049.8000000000002</v>
          </cell>
          <cell r="E145">
            <v>82.699999999999989</v>
          </cell>
          <cell r="F145">
            <v>118.9</v>
          </cell>
          <cell r="G145">
            <v>463.9</v>
          </cell>
          <cell r="H145">
            <v>117.5</v>
          </cell>
          <cell r="I145">
            <v>52.5</v>
          </cell>
          <cell r="J145">
            <v>306.90000000000003</v>
          </cell>
          <cell r="K145">
            <v>83.2</v>
          </cell>
          <cell r="L145">
            <v>103.10000000000001</v>
          </cell>
          <cell r="M145">
            <v>676.9</v>
          </cell>
        </row>
        <row r="146">
          <cell r="A146">
            <v>199809</v>
          </cell>
          <cell r="B146">
            <v>1264.9000000000001</v>
          </cell>
          <cell r="C146">
            <v>228.50000000000003</v>
          </cell>
          <cell r="D146">
            <v>2127.6000000000004</v>
          </cell>
          <cell r="E146">
            <v>85.1</v>
          </cell>
          <cell r="F146">
            <v>119.60000000000001</v>
          </cell>
          <cell r="G146">
            <v>507.09999999999997</v>
          </cell>
          <cell r="H146">
            <v>128.9</v>
          </cell>
          <cell r="I146">
            <v>64</v>
          </cell>
          <cell r="J146">
            <v>353.50000000000006</v>
          </cell>
          <cell r="K146">
            <v>93.5</v>
          </cell>
          <cell r="L146">
            <v>116.10000000000001</v>
          </cell>
          <cell r="M146">
            <v>756.5</v>
          </cell>
        </row>
        <row r="147">
          <cell r="A147">
            <v>199810</v>
          </cell>
          <cell r="B147">
            <v>1350.9</v>
          </cell>
          <cell r="C147">
            <v>229.00000000000003</v>
          </cell>
          <cell r="D147">
            <v>2247.4000000000005</v>
          </cell>
          <cell r="E147">
            <v>86.399999999999991</v>
          </cell>
          <cell r="F147">
            <v>119.80000000000001</v>
          </cell>
          <cell r="G147">
            <v>571.4</v>
          </cell>
          <cell r="H147">
            <v>140.9</v>
          </cell>
          <cell r="I147">
            <v>82.7</v>
          </cell>
          <cell r="J147">
            <v>401.30000000000007</v>
          </cell>
          <cell r="K147">
            <v>103.8</v>
          </cell>
          <cell r="L147">
            <v>128.9</v>
          </cell>
          <cell r="M147">
            <v>835.7</v>
          </cell>
        </row>
        <row r="148">
          <cell r="A148">
            <v>199811</v>
          </cell>
          <cell r="B148">
            <v>1428.1000000000001</v>
          </cell>
          <cell r="C148">
            <v>229.60000000000002</v>
          </cell>
          <cell r="D148">
            <v>2393.6000000000004</v>
          </cell>
          <cell r="E148">
            <v>88.3</v>
          </cell>
          <cell r="F148">
            <v>119.9</v>
          </cell>
          <cell r="G148">
            <v>642.9</v>
          </cell>
          <cell r="H148">
            <v>151.9</v>
          </cell>
          <cell r="I148">
            <v>108.6</v>
          </cell>
          <cell r="J148">
            <v>445.70000000000005</v>
          </cell>
          <cell r="K148">
            <v>113.89999999999999</v>
          </cell>
          <cell r="L148">
            <v>141.70000000000002</v>
          </cell>
          <cell r="M148">
            <v>916.1</v>
          </cell>
        </row>
        <row r="149">
          <cell r="A149">
            <v>199812</v>
          </cell>
          <cell r="B149">
            <v>1548.8000000000002</v>
          </cell>
          <cell r="C149">
            <v>230.39794520547949</v>
          </cell>
          <cell r="D149">
            <v>2589.3000000000002</v>
          </cell>
          <cell r="E149">
            <v>95.3</v>
          </cell>
          <cell r="F149">
            <v>119.9</v>
          </cell>
          <cell r="G149">
            <v>702.5</v>
          </cell>
          <cell r="H149">
            <v>165</v>
          </cell>
          <cell r="I149">
            <v>127.89999999999999</v>
          </cell>
          <cell r="J149">
            <v>490.30000000000007</v>
          </cell>
          <cell r="K149">
            <v>123.89999999999999</v>
          </cell>
          <cell r="L149">
            <v>154.50000000000003</v>
          </cell>
          <cell r="M149">
            <v>998.1</v>
          </cell>
        </row>
        <row r="150">
          <cell r="A150">
            <v>199901</v>
          </cell>
          <cell r="B150">
            <v>207.1</v>
          </cell>
          <cell r="C150">
            <v>0.7</v>
          </cell>
          <cell r="D150">
            <v>148</v>
          </cell>
          <cell r="E150">
            <v>6.6</v>
          </cell>
          <cell r="F150">
            <v>0.3</v>
          </cell>
          <cell r="G150">
            <v>81.099999999999994</v>
          </cell>
          <cell r="H150">
            <v>15.5</v>
          </cell>
          <cell r="I150">
            <v>13.9</v>
          </cell>
          <cell r="J150">
            <v>46</v>
          </cell>
          <cell r="K150">
            <v>9.5</v>
          </cell>
          <cell r="L150">
            <v>13</v>
          </cell>
          <cell r="M150">
            <v>84.4</v>
          </cell>
        </row>
        <row r="151">
          <cell r="A151">
            <v>199902</v>
          </cell>
          <cell r="B151">
            <v>294</v>
          </cell>
          <cell r="C151">
            <v>4.7</v>
          </cell>
          <cell r="D151">
            <v>325.2</v>
          </cell>
          <cell r="E151">
            <v>18.5</v>
          </cell>
          <cell r="F151">
            <v>1.9000000000000001</v>
          </cell>
          <cell r="G151">
            <v>164.5</v>
          </cell>
          <cell r="H151">
            <v>33.9</v>
          </cell>
          <cell r="I151">
            <v>22.9</v>
          </cell>
          <cell r="J151">
            <v>93.8</v>
          </cell>
          <cell r="K151">
            <v>19.600000000000001</v>
          </cell>
          <cell r="L151">
            <v>26.1</v>
          </cell>
          <cell r="M151">
            <v>166.60000000000002</v>
          </cell>
        </row>
        <row r="152">
          <cell r="A152">
            <v>199903</v>
          </cell>
          <cell r="B152">
            <v>413.6</v>
          </cell>
          <cell r="C152">
            <v>14.3</v>
          </cell>
          <cell r="D152">
            <v>630.09999999999991</v>
          </cell>
          <cell r="E152">
            <v>42</v>
          </cell>
          <cell r="F152">
            <v>8.8000000000000007</v>
          </cell>
          <cell r="G152">
            <v>217.5</v>
          </cell>
          <cell r="H152">
            <v>52.7</v>
          </cell>
          <cell r="I152">
            <v>31.099999999999998</v>
          </cell>
          <cell r="J152">
            <v>140.6</v>
          </cell>
          <cell r="K152">
            <v>30.5</v>
          </cell>
          <cell r="L152">
            <v>39.400000000000006</v>
          </cell>
          <cell r="M152">
            <v>254.00000000000003</v>
          </cell>
        </row>
        <row r="153">
          <cell r="A153">
            <v>199904</v>
          </cell>
          <cell r="B153">
            <v>573</v>
          </cell>
          <cell r="C153">
            <v>36.6</v>
          </cell>
          <cell r="D153">
            <v>1143.8999999999999</v>
          </cell>
          <cell r="E153">
            <v>71.400000000000006</v>
          </cell>
          <cell r="F153">
            <v>30.5</v>
          </cell>
          <cell r="G153">
            <v>266.89999999999998</v>
          </cell>
          <cell r="H153">
            <v>70.400000000000006</v>
          </cell>
          <cell r="I153">
            <v>38.5</v>
          </cell>
          <cell r="J153">
            <v>183.2</v>
          </cell>
          <cell r="K153">
            <v>42.3</v>
          </cell>
          <cell r="L153">
            <v>52.800000000000004</v>
          </cell>
          <cell r="M153">
            <v>343.1</v>
          </cell>
        </row>
        <row r="154">
          <cell r="A154">
            <v>199905</v>
          </cell>
          <cell r="B154">
            <v>861.1</v>
          </cell>
          <cell r="C154">
            <v>91.300000000000011</v>
          </cell>
          <cell r="D154">
            <v>1856.7999999999997</v>
          </cell>
          <cell r="E154">
            <v>89.4</v>
          </cell>
          <cell r="F154">
            <v>71.900000000000006</v>
          </cell>
          <cell r="G154">
            <v>317.7</v>
          </cell>
          <cell r="H154">
            <v>85.800000000000011</v>
          </cell>
          <cell r="I154">
            <v>44.3</v>
          </cell>
          <cell r="J154">
            <v>229.6</v>
          </cell>
          <cell r="K154">
            <v>54.099999999999994</v>
          </cell>
          <cell r="L154">
            <v>66.300000000000011</v>
          </cell>
          <cell r="M154">
            <v>431.40000000000003</v>
          </cell>
        </row>
        <row r="155">
          <cell r="A155">
            <v>199906</v>
          </cell>
          <cell r="B155">
            <v>1279.3</v>
          </cell>
          <cell r="C155">
            <v>175.60000000000002</v>
          </cell>
          <cell r="D155">
            <v>2285.1</v>
          </cell>
          <cell r="E155">
            <v>97.9</v>
          </cell>
          <cell r="F155">
            <v>110.80000000000001</v>
          </cell>
          <cell r="G155">
            <v>378.5</v>
          </cell>
          <cell r="H155">
            <v>98.500000000000014</v>
          </cell>
          <cell r="I155">
            <v>50.3</v>
          </cell>
          <cell r="J155">
            <v>273.10000000000002</v>
          </cell>
          <cell r="K155">
            <v>66.099999999999994</v>
          </cell>
          <cell r="L155">
            <v>79.900000000000006</v>
          </cell>
          <cell r="M155">
            <v>517.80000000000007</v>
          </cell>
        </row>
        <row r="156">
          <cell r="A156">
            <v>199907</v>
          </cell>
          <cell r="B156">
            <v>1540.6</v>
          </cell>
          <cell r="C156">
            <v>220.3</v>
          </cell>
          <cell r="D156">
            <v>2469.7999999999997</v>
          </cell>
          <cell r="E156">
            <v>103.4</v>
          </cell>
          <cell r="F156">
            <v>135.20000000000002</v>
          </cell>
          <cell r="G156">
            <v>482.4</v>
          </cell>
          <cell r="H156">
            <v>111.80000000000001</v>
          </cell>
          <cell r="I156">
            <v>57</v>
          </cell>
          <cell r="J156">
            <v>315.90000000000003</v>
          </cell>
          <cell r="K156">
            <v>78</v>
          </cell>
          <cell r="L156">
            <v>93.5</v>
          </cell>
          <cell r="M156">
            <v>602.1</v>
          </cell>
        </row>
        <row r="157">
          <cell r="A157">
            <v>199908</v>
          </cell>
          <cell r="B157">
            <v>1649.6</v>
          </cell>
          <cell r="C157">
            <v>234.20000000000002</v>
          </cell>
          <cell r="D157">
            <v>2571.7999999999997</v>
          </cell>
          <cell r="E157">
            <v>109</v>
          </cell>
          <cell r="F157">
            <v>143.20000000000002</v>
          </cell>
          <cell r="G157">
            <v>553.79999999999995</v>
          </cell>
          <cell r="H157">
            <v>123.30000000000001</v>
          </cell>
          <cell r="I157">
            <v>64.8</v>
          </cell>
          <cell r="J157">
            <v>360.70000000000005</v>
          </cell>
          <cell r="K157">
            <v>90.2</v>
          </cell>
          <cell r="L157">
            <v>107.1</v>
          </cell>
          <cell r="M157">
            <v>684.5</v>
          </cell>
        </row>
        <row r="158">
          <cell r="A158">
            <v>199909</v>
          </cell>
          <cell r="B158">
            <v>1716.5</v>
          </cell>
          <cell r="C158">
            <v>246.9</v>
          </cell>
          <cell r="D158">
            <v>2666.4999999999995</v>
          </cell>
          <cell r="E158">
            <v>121.3</v>
          </cell>
          <cell r="F158">
            <v>144.4</v>
          </cell>
          <cell r="G158">
            <v>609.69999999999993</v>
          </cell>
          <cell r="H158">
            <v>132.80000000000001</v>
          </cell>
          <cell r="I158">
            <v>76.8</v>
          </cell>
          <cell r="J158">
            <v>407.6</v>
          </cell>
          <cell r="K158">
            <v>101.7</v>
          </cell>
          <cell r="L158">
            <v>120.8</v>
          </cell>
          <cell r="M158">
            <v>765.4</v>
          </cell>
        </row>
        <row r="159">
          <cell r="A159">
            <v>199910</v>
          </cell>
          <cell r="B159">
            <v>1808.4</v>
          </cell>
          <cell r="C159">
            <v>248.20000000000002</v>
          </cell>
          <cell r="D159">
            <v>2778.9999999999995</v>
          </cell>
          <cell r="E159">
            <v>129.30000000000001</v>
          </cell>
          <cell r="F159">
            <v>144.70000000000002</v>
          </cell>
          <cell r="G159">
            <v>691.3</v>
          </cell>
          <cell r="H159">
            <v>144.9</v>
          </cell>
          <cell r="I159">
            <v>98.5</v>
          </cell>
          <cell r="J159">
            <v>456.5</v>
          </cell>
          <cell r="K159">
            <v>112.3</v>
          </cell>
          <cell r="L159">
            <v>134.4</v>
          </cell>
          <cell r="M159">
            <v>847</v>
          </cell>
        </row>
        <row r="160">
          <cell r="A160">
            <v>199911</v>
          </cell>
          <cell r="B160">
            <v>1882</v>
          </cell>
          <cell r="C160">
            <v>249.10000000000002</v>
          </cell>
          <cell r="D160">
            <v>2921.1999999999994</v>
          </cell>
          <cell r="E160">
            <v>131.5</v>
          </cell>
          <cell r="F160">
            <v>144.9</v>
          </cell>
          <cell r="G160">
            <v>751.3</v>
          </cell>
          <cell r="H160">
            <v>157.4</v>
          </cell>
          <cell r="I160">
            <v>122</v>
          </cell>
          <cell r="J160">
            <v>504.3</v>
          </cell>
          <cell r="K160">
            <v>122.8</v>
          </cell>
          <cell r="L160">
            <v>147.9</v>
          </cell>
          <cell r="M160">
            <v>929.7</v>
          </cell>
        </row>
        <row r="161">
          <cell r="A161">
            <v>199912</v>
          </cell>
          <cell r="B161">
            <v>1946.8</v>
          </cell>
          <cell r="C161">
            <v>250.20000000000002</v>
          </cell>
          <cell r="D161">
            <v>3049.5999999999995</v>
          </cell>
          <cell r="E161">
            <v>136</v>
          </cell>
          <cell r="F161">
            <v>145</v>
          </cell>
          <cell r="G161">
            <v>807.59999999999991</v>
          </cell>
          <cell r="H161">
            <v>168.4</v>
          </cell>
          <cell r="I161">
            <v>142.19999999999999</v>
          </cell>
          <cell r="J161">
            <v>553.4</v>
          </cell>
          <cell r="K161">
            <v>133.19999999999999</v>
          </cell>
          <cell r="L161">
            <v>161.30000000000001</v>
          </cell>
          <cell r="M161">
            <v>1013.3000000000001</v>
          </cell>
        </row>
        <row r="162">
          <cell r="A162">
            <v>20001</v>
          </cell>
          <cell r="B162">
            <v>2047.7</v>
          </cell>
          <cell r="C162">
            <v>251.50000000000003</v>
          </cell>
          <cell r="D162">
            <v>3200.9999999999995</v>
          </cell>
          <cell r="E162">
            <v>144.1</v>
          </cell>
          <cell r="F162">
            <v>145.30000000000001</v>
          </cell>
          <cell r="G162">
            <v>872.69999999999993</v>
          </cell>
          <cell r="H162">
            <v>180.3</v>
          </cell>
          <cell r="I162">
            <v>158.19999999999999</v>
          </cell>
          <cell r="J162">
            <v>603.29999999999995</v>
          </cell>
          <cell r="K162">
            <v>143.19999999999999</v>
          </cell>
          <cell r="L162">
            <v>174.70000000000002</v>
          </cell>
          <cell r="M162">
            <v>1101.3000000000002</v>
          </cell>
        </row>
      </sheetData>
      <sheetData sheetId="3" refreshError="1">
        <row r="18">
          <cell r="A18">
            <v>198801</v>
          </cell>
          <cell r="B18">
            <v>26.6</v>
          </cell>
          <cell r="C18">
            <v>2.4</v>
          </cell>
          <cell r="D18">
            <v>2.4</v>
          </cell>
          <cell r="E18">
            <v>76.900000000000006</v>
          </cell>
          <cell r="F18">
            <v>0.5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1.1000000000000001</v>
          </cell>
          <cell r="X18">
            <v>0</v>
          </cell>
          <cell r="Y18">
            <v>0.5</v>
          </cell>
          <cell r="Z18">
            <v>507.9</v>
          </cell>
          <cell r="AA18">
            <v>0</v>
          </cell>
          <cell r="AB18">
            <v>41.8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26.4</v>
          </cell>
          <cell r="AH18">
            <v>1.4</v>
          </cell>
          <cell r="AI18">
            <v>5.8</v>
          </cell>
          <cell r="AJ18">
            <v>8.9</v>
          </cell>
          <cell r="AK18">
            <v>9.5</v>
          </cell>
          <cell r="AL18">
            <v>70</v>
          </cell>
        </row>
        <row r="19">
          <cell r="A19">
            <v>198802</v>
          </cell>
          <cell r="B19">
            <v>69.300000000000011</v>
          </cell>
          <cell r="C19">
            <v>4.3</v>
          </cell>
          <cell r="D19">
            <v>8.4</v>
          </cell>
          <cell r="E19">
            <v>204.5</v>
          </cell>
          <cell r="F19">
            <v>0.7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5.0999999999999996</v>
          </cell>
          <cell r="X19">
            <v>0</v>
          </cell>
          <cell r="Y19">
            <v>1.5</v>
          </cell>
          <cell r="Z19">
            <v>1009.9</v>
          </cell>
          <cell r="AA19">
            <v>0</v>
          </cell>
          <cell r="AB19">
            <v>118.3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53</v>
          </cell>
          <cell r="AH19">
            <v>2.9</v>
          </cell>
          <cell r="AI19">
            <v>11.5</v>
          </cell>
          <cell r="AJ19">
            <v>17.100000000000001</v>
          </cell>
          <cell r="AK19">
            <v>19.100000000000001</v>
          </cell>
          <cell r="AL19">
            <v>139</v>
          </cell>
        </row>
        <row r="20">
          <cell r="A20">
            <v>198803</v>
          </cell>
          <cell r="B20">
            <v>110.10000000000001</v>
          </cell>
          <cell r="C20">
            <v>6.1999999999999993</v>
          </cell>
          <cell r="D20">
            <v>16.5</v>
          </cell>
          <cell r="E20">
            <v>447.3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22.700000000000003</v>
          </cell>
          <cell r="X20">
            <v>0</v>
          </cell>
          <cell r="Y20">
            <v>6.6</v>
          </cell>
          <cell r="Z20">
            <v>1460.3</v>
          </cell>
          <cell r="AA20">
            <v>6.7903865310888714E-313</v>
          </cell>
          <cell r="AB20">
            <v>170.6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77</v>
          </cell>
          <cell r="AH20">
            <v>4.5</v>
          </cell>
          <cell r="AI20">
            <v>17.3</v>
          </cell>
          <cell r="AJ20">
            <v>26.700000000000003</v>
          </cell>
          <cell r="AK20">
            <v>28.8</v>
          </cell>
          <cell r="AL20">
            <v>209.4</v>
          </cell>
        </row>
        <row r="21">
          <cell r="A21">
            <v>198804</v>
          </cell>
          <cell r="B21">
            <v>182.2</v>
          </cell>
          <cell r="C21">
            <v>10.399999999999999</v>
          </cell>
          <cell r="D21">
            <v>36</v>
          </cell>
          <cell r="E21">
            <v>749.7</v>
          </cell>
          <cell r="F21">
            <v>1.6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68.7</v>
          </cell>
          <cell r="X21">
            <v>0</v>
          </cell>
          <cell r="Y21">
            <v>27</v>
          </cell>
          <cell r="Z21">
            <v>1756.3</v>
          </cell>
          <cell r="AA21">
            <v>0</v>
          </cell>
          <cell r="AB21">
            <v>222.3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102.9</v>
          </cell>
          <cell r="AH21">
            <v>6.2</v>
          </cell>
          <cell r="AI21">
            <v>23.200000000000003</v>
          </cell>
          <cell r="AJ21">
            <v>37.5</v>
          </cell>
          <cell r="AK21">
            <v>38.9</v>
          </cell>
          <cell r="AL21">
            <v>280.2</v>
          </cell>
        </row>
        <row r="22">
          <cell r="A22">
            <v>198805</v>
          </cell>
          <cell r="B22">
            <v>328.4</v>
          </cell>
          <cell r="C22">
            <v>18.299999999999997</v>
          </cell>
          <cell r="D22">
            <v>110.5</v>
          </cell>
          <cell r="E22">
            <v>1307.2</v>
          </cell>
          <cell r="F22">
            <v>7.1999999999999993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118.5</v>
          </cell>
          <cell r="X22">
            <v>0</v>
          </cell>
          <cell r="Y22">
            <v>61.6</v>
          </cell>
          <cell r="Z22">
            <v>2126.8000000000002</v>
          </cell>
          <cell r="AA22">
            <v>0</v>
          </cell>
          <cell r="AB22">
            <v>269.8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132.20000000000002</v>
          </cell>
          <cell r="AH22">
            <v>8</v>
          </cell>
          <cell r="AI22">
            <v>29.1</v>
          </cell>
          <cell r="AJ22">
            <v>48.6</v>
          </cell>
          <cell r="AK22">
            <v>49.5</v>
          </cell>
          <cell r="AL22">
            <v>351.1</v>
          </cell>
        </row>
        <row r="23">
          <cell r="A23">
            <v>198806</v>
          </cell>
          <cell r="B23">
            <v>579</v>
          </cell>
          <cell r="C23">
            <v>28.999999999999996</v>
          </cell>
          <cell r="D23">
            <v>191.6</v>
          </cell>
          <cell r="E23">
            <v>1622.4</v>
          </cell>
          <cell r="F23">
            <v>44.599999999999994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150.4</v>
          </cell>
          <cell r="X23">
            <v>0</v>
          </cell>
          <cell r="Y23">
            <v>76.8</v>
          </cell>
          <cell r="Z23">
            <v>2671</v>
          </cell>
          <cell r="AA23">
            <v>0</v>
          </cell>
          <cell r="AB23">
            <v>326.7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160.20000000000002</v>
          </cell>
          <cell r="AH23">
            <v>9.6999999999999993</v>
          </cell>
          <cell r="AI23">
            <v>34.9</v>
          </cell>
          <cell r="AJ23">
            <v>59.5</v>
          </cell>
          <cell r="AK23">
            <v>59.4</v>
          </cell>
          <cell r="AL23">
            <v>422.1</v>
          </cell>
        </row>
        <row r="24">
          <cell r="A24">
            <v>198807</v>
          </cell>
          <cell r="B24">
            <v>830.2</v>
          </cell>
          <cell r="C24">
            <v>35.599999999999994</v>
          </cell>
          <cell r="D24">
            <v>231.8</v>
          </cell>
          <cell r="E24">
            <v>1729.3000000000002</v>
          </cell>
          <cell r="F24">
            <v>96.8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182.3</v>
          </cell>
          <cell r="X24">
            <v>0</v>
          </cell>
          <cell r="Y24">
            <v>87.2</v>
          </cell>
          <cell r="Z24">
            <v>3206.8</v>
          </cell>
          <cell r="AA24">
            <v>0</v>
          </cell>
          <cell r="AB24">
            <v>371.9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183.3</v>
          </cell>
          <cell r="AH24">
            <v>11.399999999999999</v>
          </cell>
          <cell r="AI24">
            <v>41.1</v>
          </cell>
          <cell r="AJ24">
            <v>70.5</v>
          </cell>
          <cell r="AK24">
            <v>69.8</v>
          </cell>
          <cell r="AL24">
            <v>493.6</v>
          </cell>
        </row>
        <row r="25">
          <cell r="A25">
            <v>198808</v>
          </cell>
          <cell r="B25">
            <v>1006.2</v>
          </cell>
          <cell r="C25">
            <v>38.699999999999996</v>
          </cell>
          <cell r="D25">
            <v>249.70000000000002</v>
          </cell>
          <cell r="E25">
            <v>1776.4</v>
          </cell>
          <cell r="F25">
            <v>121.1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213.5</v>
          </cell>
          <cell r="X25">
            <v>0</v>
          </cell>
          <cell r="Y25">
            <v>96.3</v>
          </cell>
          <cell r="Z25">
            <v>3778.5</v>
          </cell>
          <cell r="AA25">
            <v>0</v>
          </cell>
          <cell r="AB25">
            <v>458.7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203.4</v>
          </cell>
          <cell r="AH25">
            <v>12.999999999999998</v>
          </cell>
          <cell r="AI25">
            <v>47.7</v>
          </cell>
          <cell r="AJ25">
            <v>81.8</v>
          </cell>
          <cell r="AK25">
            <v>80.2</v>
          </cell>
          <cell r="AL25">
            <v>565.9</v>
          </cell>
        </row>
        <row r="26">
          <cell r="A26">
            <v>198809</v>
          </cell>
          <cell r="B26">
            <v>1077.8</v>
          </cell>
          <cell r="C26">
            <v>44.8</v>
          </cell>
          <cell r="D26">
            <v>258.70000000000005</v>
          </cell>
          <cell r="E26">
            <v>1828.2</v>
          </cell>
          <cell r="F26">
            <v>125.6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265.60000000000002</v>
          </cell>
          <cell r="X26">
            <v>0</v>
          </cell>
          <cell r="Y26">
            <v>98.2</v>
          </cell>
          <cell r="Z26">
            <v>4337.2</v>
          </cell>
          <cell r="AA26">
            <v>0</v>
          </cell>
          <cell r="AB26">
            <v>520.29999999999995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227.20000000000002</v>
          </cell>
          <cell r="AH26">
            <v>14.499999999999998</v>
          </cell>
          <cell r="AI26">
            <v>53.5</v>
          </cell>
          <cell r="AJ26">
            <v>91.1</v>
          </cell>
          <cell r="AK26">
            <v>90.7</v>
          </cell>
          <cell r="AL26">
            <v>636.5</v>
          </cell>
        </row>
        <row r="27">
          <cell r="A27">
            <v>198810</v>
          </cell>
          <cell r="B27">
            <v>1095.5999999999999</v>
          </cell>
          <cell r="C27">
            <v>50.099999999999994</v>
          </cell>
          <cell r="D27">
            <v>261.10000000000002</v>
          </cell>
          <cell r="E27">
            <v>1911.4</v>
          </cell>
          <cell r="F27">
            <v>131.29999999999998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278.70000000000005</v>
          </cell>
          <cell r="X27">
            <v>0</v>
          </cell>
          <cell r="Y27">
            <v>98.9</v>
          </cell>
          <cell r="Z27">
            <v>4906.5999999999995</v>
          </cell>
          <cell r="AA27">
            <v>0</v>
          </cell>
          <cell r="AB27">
            <v>565.69999999999993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252.9</v>
          </cell>
          <cell r="AH27">
            <v>16.099999999999998</v>
          </cell>
          <cell r="AI27">
            <v>59.7</v>
          </cell>
          <cell r="AJ27">
            <v>100</v>
          </cell>
          <cell r="AK27">
            <v>100.3</v>
          </cell>
          <cell r="AL27">
            <v>708</v>
          </cell>
        </row>
        <row r="28">
          <cell r="A28">
            <v>198811</v>
          </cell>
          <cell r="B28">
            <v>1116.6999999999998</v>
          </cell>
          <cell r="C28">
            <v>51.499999999999993</v>
          </cell>
          <cell r="D28">
            <v>262.20000000000005</v>
          </cell>
          <cell r="E28">
            <v>2000.8000000000002</v>
          </cell>
          <cell r="F28">
            <v>148.89999999999998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280.10000000000002</v>
          </cell>
          <cell r="X28">
            <v>0</v>
          </cell>
          <cell r="Y28">
            <v>99.100000000000009</v>
          </cell>
          <cell r="Z28">
            <v>5414.5999999999995</v>
          </cell>
          <cell r="AA28">
            <v>0</v>
          </cell>
          <cell r="AB28">
            <v>602.99999999999989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276</v>
          </cell>
          <cell r="AH28">
            <v>17.7</v>
          </cell>
          <cell r="AI28">
            <v>66.5</v>
          </cell>
          <cell r="AJ28">
            <v>107.8</v>
          </cell>
          <cell r="AK28">
            <v>109.7</v>
          </cell>
          <cell r="AL28">
            <v>779.8</v>
          </cell>
        </row>
        <row r="29">
          <cell r="A29">
            <v>198812</v>
          </cell>
          <cell r="B29">
            <v>1129.1999999999998</v>
          </cell>
          <cell r="C29">
            <v>52.599999999999994</v>
          </cell>
          <cell r="D29">
            <v>263.30000000000007</v>
          </cell>
          <cell r="E29">
            <v>2108.1000000000004</v>
          </cell>
          <cell r="F29">
            <v>152.79999999999998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282.40000000000003</v>
          </cell>
          <cell r="X29">
            <v>0</v>
          </cell>
          <cell r="Y29">
            <v>99.4</v>
          </cell>
          <cell r="Z29">
            <v>5950.9999999999991</v>
          </cell>
          <cell r="AA29">
            <v>0</v>
          </cell>
          <cell r="AB29">
            <v>645.09999999999991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296.7</v>
          </cell>
          <cell r="AH29">
            <v>19.2</v>
          </cell>
          <cell r="AI29">
            <v>73.5</v>
          </cell>
          <cell r="AJ29">
            <v>116.5</v>
          </cell>
          <cell r="AK29">
            <v>118.2</v>
          </cell>
          <cell r="AL29">
            <v>849.5</v>
          </cell>
        </row>
        <row r="30">
          <cell r="A30">
            <v>198901</v>
          </cell>
          <cell r="B30">
            <v>31.7</v>
          </cell>
          <cell r="C30">
            <v>2</v>
          </cell>
          <cell r="D30">
            <v>0.9</v>
          </cell>
          <cell r="E30">
            <v>86.9</v>
          </cell>
          <cell r="F30">
            <v>0.5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1.3</v>
          </cell>
          <cell r="X30">
            <v>0</v>
          </cell>
          <cell r="Y30">
            <v>0.2</v>
          </cell>
          <cell r="Z30">
            <v>527.70000000000005</v>
          </cell>
          <cell r="AA30">
            <v>0</v>
          </cell>
          <cell r="AB30">
            <v>52.9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14.8</v>
          </cell>
          <cell r="AH30">
            <v>1.3</v>
          </cell>
          <cell r="AI30">
            <v>6.5</v>
          </cell>
          <cell r="AJ30">
            <v>8.4</v>
          </cell>
          <cell r="AK30">
            <v>7.9</v>
          </cell>
          <cell r="AL30">
            <v>72.7</v>
          </cell>
        </row>
        <row r="31">
          <cell r="A31">
            <v>198902</v>
          </cell>
          <cell r="B31">
            <v>58.3</v>
          </cell>
          <cell r="C31">
            <v>4.5999999999999996</v>
          </cell>
          <cell r="D31">
            <v>3</v>
          </cell>
          <cell r="E31">
            <v>199.10000000000002</v>
          </cell>
          <cell r="F31">
            <v>0.7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5.3</v>
          </cell>
          <cell r="X31">
            <v>0</v>
          </cell>
          <cell r="Y31">
            <v>1.3</v>
          </cell>
          <cell r="Z31">
            <v>995.90000000000009</v>
          </cell>
          <cell r="AA31">
            <v>0</v>
          </cell>
          <cell r="AB31">
            <v>116.3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28.700000000000003</v>
          </cell>
          <cell r="AH31">
            <v>2.8</v>
          </cell>
          <cell r="AI31">
            <v>12.4</v>
          </cell>
          <cell r="AJ31">
            <v>16</v>
          </cell>
          <cell r="AK31">
            <v>15</v>
          </cell>
          <cell r="AL31">
            <v>146.10000000000002</v>
          </cell>
        </row>
        <row r="32">
          <cell r="A32">
            <v>198903</v>
          </cell>
          <cell r="B32">
            <v>89</v>
          </cell>
          <cell r="C32">
            <v>6.3999999999999995</v>
          </cell>
          <cell r="D32">
            <v>7.7</v>
          </cell>
          <cell r="E32">
            <v>343.8</v>
          </cell>
          <cell r="F32">
            <v>0.89999999999999991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20</v>
          </cell>
          <cell r="X32">
            <v>0</v>
          </cell>
          <cell r="Y32">
            <v>6.2</v>
          </cell>
          <cell r="Z32">
            <v>1502.8000000000002</v>
          </cell>
          <cell r="AA32">
            <v>0</v>
          </cell>
          <cell r="AB32">
            <v>195.7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42.5</v>
          </cell>
          <cell r="AH32">
            <v>4.5</v>
          </cell>
          <cell r="AI32">
            <v>18.5</v>
          </cell>
          <cell r="AJ32">
            <v>24.5</v>
          </cell>
          <cell r="AK32">
            <v>22.8</v>
          </cell>
          <cell r="AL32">
            <v>221.8</v>
          </cell>
        </row>
        <row r="33">
          <cell r="A33">
            <v>198904</v>
          </cell>
          <cell r="B33">
            <v>131.1</v>
          </cell>
          <cell r="C33">
            <v>10.8</v>
          </cell>
          <cell r="D33">
            <v>19.2</v>
          </cell>
          <cell r="E33">
            <v>551.9</v>
          </cell>
          <cell r="F33">
            <v>1.0999999999999999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78.400000000000006</v>
          </cell>
          <cell r="X33">
            <v>0</v>
          </cell>
          <cell r="Y33">
            <v>22.7</v>
          </cell>
          <cell r="Z33">
            <v>1916.9</v>
          </cell>
          <cell r="AA33">
            <v>0</v>
          </cell>
          <cell r="AB33">
            <v>235.1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57</v>
          </cell>
          <cell r="AH33">
            <v>6.1</v>
          </cell>
          <cell r="AI33">
            <v>24.9</v>
          </cell>
          <cell r="AJ33">
            <v>33.299999999999997</v>
          </cell>
          <cell r="AK33">
            <v>30.8</v>
          </cell>
          <cell r="AL33">
            <v>294.39999999999998</v>
          </cell>
        </row>
        <row r="34">
          <cell r="A34">
            <v>198905</v>
          </cell>
          <cell r="B34">
            <v>264</v>
          </cell>
          <cell r="C34">
            <v>19.100000000000001</v>
          </cell>
          <cell r="D34">
            <v>78.900000000000006</v>
          </cell>
          <cell r="E34">
            <v>972.7</v>
          </cell>
          <cell r="F34">
            <v>5.3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127.7</v>
          </cell>
          <cell r="X34">
            <v>0</v>
          </cell>
          <cell r="Y34">
            <v>57.2</v>
          </cell>
          <cell r="Z34">
            <v>2272.3000000000002</v>
          </cell>
          <cell r="AA34">
            <v>0</v>
          </cell>
          <cell r="AB34">
            <v>266.5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73</v>
          </cell>
          <cell r="AH34">
            <v>7.8999999999999995</v>
          </cell>
          <cell r="AI34">
            <v>31.4</v>
          </cell>
          <cell r="AJ34">
            <v>43.4</v>
          </cell>
          <cell r="AK34">
            <v>38.9</v>
          </cell>
          <cell r="AL34">
            <v>365.09999999999997</v>
          </cell>
        </row>
        <row r="35">
          <cell r="A35">
            <v>198906</v>
          </cell>
          <cell r="B35">
            <v>430</v>
          </cell>
          <cell r="C35">
            <v>27.8</v>
          </cell>
          <cell r="D35">
            <v>145.80000000000001</v>
          </cell>
          <cell r="E35">
            <v>1253.8000000000002</v>
          </cell>
          <cell r="F35">
            <v>28.2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166.9</v>
          </cell>
          <cell r="X35">
            <v>0</v>
          </cell>
          <cell r="Y35">
            <v>83.1</v>
          </cell>
          <cell r="Z35">
            <v>2790.2000000000003</v>
          </cell>
          <cell r="AA35">
            <v>0</v>
          </cell>
          <cell r="AB35">
            <v>328.2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89.1</v>
          </cell>
          <cell r="AH35">
            <v>9.6999999999999993</v>
          </cell>
          <cell r="AI35">
            <v>37.4</v>
          </cell>
          <cell r="AJ35">
            <v>54.099999999999994</v>
          </cell>
          <cell r="AK35">
            <v>46.8</v>
          </cell>
          <cell r="AL35">
            <v>427.59999999999997</v>
          </cell>
        </row>
        <row r="36">
          <cell r="A36">
            <v>198907</v>
          </cell>
          <cell r="B36">
            <v>765.3</v>
          </cell>
          <cell r="C36">
            <v>35.200000000000003</v>
          </cell>
          <cell r="D36">
            <v>196</v>
          </cell>
          <cell r="E36">
            <v>1360.9</v>
          </cell>
          <cell r="F36">
            <v>82.1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206.9</v>
          </cell>
          <cell r="X36">
            <v>0</v>
          </cell>
          <cell r="Y36">
            <v>99.399999999999991</v>
          </cell>
          <cell r="Z36">
            <v>3320.4000000000005</v>
          </cell>
          <cell r="AA36">
            <v>0</v>
          </cell>
          <cell r="AB36">
            <v>439.79999999999995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107</v>
          </cell>
          <cell r="AH36">
            <v>11.6</v>
          </cell>
          <cell r="AI36">
            <v>43.5</v>
          </cell>
          <cell r="AJ36">
            <v>65.199999999999989</v>
          </cell>
          <cell r="AK36">
            <v>54.8</v>
          </cell>
          <cell r="AL36">
            <v>490.99999999999994</v>
          </cell>
        </row>
        <row r="37">
          <cell r="A37">
            <v>198908</v>
          </cell>
          <cell r="B37">
            <v>961.9</v>
          </cell>
          <cell r="C37">
            <v>38.900000000000006</v>
          </cell>
          <cell r="D37">
            <v>210.8</v>
          </cell>
          <cell r="E37">
            <v>1393</v>
          </cell>
          <cell r="F37">
            <v>111.89999999999999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260</v>
          </cell>
          <cell r="X37">
            <v>0</v>
          </cell>
          <cell r="Y37">
            <v>103.49999999999999</v>
          </cell>
          <cell r="Z37">
            <v>3953.2000000000007</v>
          </cell>
          <cell r="AA37">
            <v>0</v>
          </cell>
          <cell r="AB37">
            <v>549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125.1</v>
          </cell>
          <cell r="AH37">
            <v>13.299999999999999</v>
          </cell>
          <cell r="AI37">
            <v>48.8</v>
          </cell>
          <cell r="AJ37">
            <v>75.999999999999986</v>
          </cell>
          <cell r="AK37">
            <v>62.9</v>
          </cell>
          <cell r="AL37">
            <v>553.9</v>
          </cell>
        </row>
        <row r="38">
          <cell r="A38">
            <v>198909</v>
          </cell>
          <cell r="B38">
            <v>1013.1</v>
          </cell>
          <cell r="C38">
            <v>47.400000000000006</v>
          </cell>
          <cell r="D38">
            <v>217.70000000000002</v>
          </cell>
          <cell r="E38">
            <v>1451.5</v>
          </cell>
          <cell r="F38">
            <v>123.89999999999999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295.89999999999998</v>
          </cell>
          <cell r="X38">
            <v>0</v>
          </cell>
          <cell r="Y38">
            <v>105.29999999999998</v>
          </cell>
          <cell r="Z38">
            <v>4536.2000000000007</v>
          </cell>
          <cell r="AA38">
            <v>0</v>
          </cell>
          <cell r="AB38">
            <v>615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143.1</v>
          </cell>
          <cell r="AH38">
            <v>15.1</v>
          </cell>
          <cell r="AI38">
            <v>54.4</v>
          </cell>
          <cell r="AJ38">
            <v>86.399999999999991</v>
          </cell>
          <cell r="AK38">
            <v>71.099999999999994</v>
          </cell>
          <cell r="AL38">
            <v>616</v>
          </cell>
        </row>
        <row r="39">
          <cell r="A39">
            <v>198910</v>
          </cell>
          <cell r="B39">
            <v>1041.3</v>
          </cell>
          <cell r="C39">
            <v>51.2</v>
          </cell>
          <cell r="D39">
            <v>222.60000000000002</v>
          </cell>
          <cell r="E39">
            <v>1516.5</v>
          </cell>
          <cell r="F39">
            <v>137.89999999999998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321.39999999999998</v>
          </cell>
          <cell r="X39">
            <v>0</v>
          </cell>
          <cell r="Y39">
            <v>105.49999999999999</v>
          </cell>
          <cell r="Z39">
            <v>5150.7000000000007</v>
          </cell>
          <cell r="AA39">
            <v>0</v>
          </cell>
          <cell r="AB39">
            <v>687.1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162.1</v>
          </cell>
          <cell r="AH39">
            <v>16.8</v>
          </cell>
          <cell r="AI39">
            <v>60.5</v>
          </cell>
          <cell r="AJ39">
            <v>95.399999999999991</v>
          </cell>
          <cell r="AK39">
            <v>79.199999999999989</v>
          </cell>
          <cell r="AL39">
            <v>678.9</v>
          </cell>
        </row>
        <row r="40">
          <cell r="A40">
            <v>198911</v>
          </cell>
          <cell r="B40">
            <v>1072.3999999999999</v>
          </cell>
          <cell r="C40">
            <v>53.900000000000006</v>
          </cell>
          <cell r="D40">
            <v>223.3</v>
          </cell>
          <cell r="E40">
            <v>1601</v>
          </cell>
          <cell r="F40">
            <v>156.89999999999998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321.39999999999998</v>
          </cell>
          <cell r="X40">
            <v>0</v>
          </cell>
          <cell r="Y40">
            <v>105.69999999999999</v>
          </cell>
          <cell r="Z40">
            <v>5771.3000000000011</v>
          </cell>
          <cell r="AA40">
            <v>0</v>
          </cell>
          <cell r="AB40">
            <v>744.7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180.79999999999998</v>
          </cell>
          <cell r="AH40">
            <v>18.5</v>
          </cell>
          <cell r="AI40">
            <v>66.7</v>
          </cell>
          <cell r="AJ40">
            <v>103.3</v>
          </cell>
          <cell r="AK40">
            <v>87.499999999999986</v>
          </cell>
          <cell r="AL40">
            <v>740.9</v>
          </cell>
        </row>
        <row r="41">
          <cell r="A41">
            <v>198912</v>
          </cell>
          <cell r="B41">
            <v>1091.3999999999999</v>
          </cell>
          <cell r="C41">
            <v>55.7</v>
          </cell>
          <cell r="D41">
            <v>224.60000000000002</v>
          </cell>
          <cell r="E41">
            <v>1690.5</v>
          </cell>
          <cell r="F41">
            <v>159.29999999999998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321.5</v>
          </cell>
          <cell r="X41">
            <v>0</v>
          </cell>
          <cell r="Y41">
            <v>105.79999999999998</v>
          </cell>
          <cell r="Z41">
            <v>6335.3000000000011</v>
          </cell>
          <cell r="AA41">
            <v>0</v>
          </cell>
          <cell r="AB41">
            <v>785.30000000000007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205.39999999999998</v>
          </cell>
          <cell r="AH41">
            <v>20</v>
          </cell>
          <cell r="AI41">
            <v>73.400000000000006</v>
          </cell>
          <cell r="AJ41">
            <v>111.8</v>
          </cell>
          <cell r="AK41">
            <v>95.799999999999983</v>
          </cell>
          <cell r="AL41">
            <v>802.3</v>
          </cell>
        </row>
        <row r="42">
          <cell r="A42">
            <v>199001</v>
          </cell>
          <cell r="B42">
            <v>30</v>
          </cell>
          <cell r="C42">
            <v>2.8</v>
          </cell>
          <cell r="D42">
            <v>2.2999999999999998</v>
          </cell>
          <cell r="E42">
            <v>89.2</v>
          </cell>
          <cell r="F42">
            <v>1.2</v>
          </cell>
          <cell r="G42">
            <v>3.4</v>
          </cell>
          <cell r="H42">
            <v>7.1</v>
          </cell>
          <cell r="I42">
            <v>58.7</v>
          </cell>
          <cell r="J42">
            <v>0.5</v>
          </cell>
          <cell r="K42">
            <v>15.8</v>
          </cell>
          <cell r="L42">
            <v>8</v>
          </cell>
          <cell r="M42">
            <v>6.6</v>
          </cell>
          <cell r="N42">
            <v>14.9</v>
          </cell>
          <cell r="O42">
            <v>4.5999999999999996</v>
          </cell>
          <cell r="P42">
            <v>23</v>
          </cell>
          <cell r="Q42">
            <v>20.8</v>
          </cell>
          <cell r="R42">
            <v>0.2</v>
          </cell>
          <cell r="S42">
            <v>9.6</v>
          </cell>
          <cell r="T42">
            <v>4.5999999999999996</v>
          </cell>
          <cell r="U42">
            <v>4.9000000000000004</v>
          </cell>
          <cell r="V42">
            <v>3.7</v>
          </cell>
          <cell r="W42">
            <v>1.4</v>
          </cell>
          <cell r="X42">
            <v>0.71</v>
          </cell>
          <cell r="Y42">
            <v>0.3</v>
          </cell>
          <cell r="Z42">
            <v>586.20000000000005</v>
          </cell>
          <cell r="AA42">
            <v>6.2</v>
          </cell>
          <cell r="AB42">
            <v>51.2</v>
          </cell>
          <cell r="AC42">
            <v>5.2</v>
          </cell>
          <cell r="AD42">
            <v>10.7</v>
          </cell>
          <cell r="AE42">
            <v>0.6</v>
          </cell>
          <cell r="AF42">
            <v>413.4</v>
          </cell>
          <cell r="AG42">
            <v>21.1</v>
          </cell>
          <cell r="AH42">
            <v>1.5</v>
          </cell>
          <cell r="AI42">
            <v>6.3</v>
          </cell>
          <cell r="AJ42">
            <v>8.4</v>
          </cell>
          <cell r="AK42">
            <v>8</v>
          </cell>
          <cell r="AL42">
            <v>70.400000000000006</v>
          </cell>
        </row>
        <row r="43">
          <cell r="A43">
            <v>199002</v>
          </cell>
          <cell r="B43">
            <v>62.7</v>
          </cell>
          <cell r="C43">
            <v>5.4</v>
          </cell>
          <cell r="D43">
            <v>8.3000000000000007</v>
          </cell>
          <cell r="E43">
            <v>193.60000000000002</v>
          </cell>
          <cell r="F43">
            <v>2.1</v>
          </cell>
          <cell r="G43">
            <v>7.1999999999999993</v>
          </cell>
          <cell r="H43">
            <v>11.6</v>
          </cell>
          <cell r="I43">
            <v>113.7</v>
          </cell>
          <cell r="J43">
            <v>0.8</v>
          </cell>
          <cell r="K43">
            <v>25.4</v>
          </cell>
          <cell r="L43">
            <v>18.600000000000001</v>
          </cell>
          <cell r="M43">
            <v>13.3</v>
          </cell>
          <cell r="N43">
            <v>40.200000000000003</v>
          </cell>
          <cell r="O43">
            <v>7.6</v>
          </cell>
          <cell r="P43">
            <v>55.3</v>
          </cell>
          <cell r="Q43">
            <v>42.7</v>
          </cell>
          <cell r="R43">
            <v>0.5</v>
          </cell>
          <cell r="S43">
            <v>24.2</v>
          </cell>
          <cell r="T43">
            <v>8.6</v>
          </cell>
          <cell r="U43">
            <v>9.5</v>
          </cell>
          <cell r="V43">
            <v>23.3</v>
          </cell>
          <cell r="W43">
            <v>3</v>
          </cell>
          <cell r="X43">
            <v>3.54</v>
          </cell>
          <cell r="Y43">
            <v>2.5</v>
          </cell>
          <cell r="Z43">
            <v>1105.3000000000002</v>
          </cell>
          <cell r="AA43">
            <v>11.100000000000001</v>
          </cell>
          <cell r="AB43">
            <v>108</v>
          </cell>
          <cell r="AC43">
            <v>10</v>
          </cell>
          <cell r="AD43">
            <v>21.799999999999997</v>
          </cell>
          <cell r="AE43">
            <v>1.5</v>
          </cell>
          <cell r="AF43">
            <v>829.2</v>
          </cell>
          <cell r="AG43">
            <v>41.8</v>
          </cell>
          <cell r="AH43">
            <v>3.1</v>
          </cell>
          <cell r="AI43">
            <v>12</v>
          </cell>
          <cell r="AJ43">
            <v>17.100000000000001</v>
          </cell>
          <cell r="AK43">
            <v>15.7</v>
          </cell>
          <cell r="AL43">
            <v>139.60000000000002</v>
          </cell>
        </row>
        <row r="44">
          <cell r="A44">
            <v>199003</v>
          </cell>
          <cell r="B44">
            <v>82.9</v>
          </cell>
          <cell r="C44">
            <v>7.7</v>
          </cell>
          <cell r="D44">
            <v>15</v>
          </cell>
          <cell r="E44">
            <v>317.5</v>
          </cell>
          <cell r="F44">
            <v>2.2000000000000002</v>
          </cell>
          <cell r="G44">
            <v>11.7</v>
          </cell>
          <cell r="H44">
            <v>15.399999999999999</v>
          </cell>
          <cell r="I44">
            <v>170.9</v>
          </cell>
          <cell r="J44">
            <v>1</v>
          </cell>
          <cell r="K44">
            <v>36.5</v>
          </cell>
          <cell r="L44">
            <v>30.5</v>
          </cell>
          <cell r="M44">
            <v>20.100000000000001</v>
          </cell>
          <cell r="N44">
            <v>62.2</v>
          </cell>
          <cell r="O44">
            <v>10.399999999999999</v>
          </cell>
          <cell r="P44">
            <v>81.5</v>
          </cell>
          <cell r="Q44">
            <v>64.300000000000011</v>
          </cell>
          <cell r="R44">
            <v>1.8</v>
          </cell>
          <cell r="S44">
            <v>39.700000000000003</v>
          </cell>
          <cell r="T44">
            <v>14.3</v>
          </cell>
          <cell r="U44">
            <v>14.4</v>
          </cell>
          <cell r="V44">
            <v>39.1</v>
          </cell>
          <cell r="W44">
            <v>8.1</v>
          </cell>
          <cell r="X44">
            <v>5.03</v>
          </cell>
          <cell r="Y44">
            <v>7.5</v>
          </cell>
          <cell r="Z44">
            <v>1644.3000000000002</v>
          </cell>
          <cell r="AA44">
            <v>15.900000000000002</v>
          </cell>
          <cell r="AB44">
            <v>157.6</v>
          </cell>
          <cell r="AC44">
            <v>21.6</v>
          </cell>
          <cell r="AD44">
            <v>33.5</v>
          </cell>
          <cell r="AE44">
            <v>1.9</v>
          </cell>
          <cell r="AF44">
            <v>1214.2</v>
          </cell>
          <cell r="AG44">
            <v>65</v>
          </cell>
          <cell r="AH44">
            <v>5</v>
          </cell>
          <cell r="AI44">
            <v>17.8</v>
          </cell>
          <cell r="AJ44">
            <v>27.8</v>
          </cell>
          <cell r="AK44">
            <v>21.7</v>
          </cell>
          <cell r="AL44">
            <v>210.50000000000003</v>
          </cell>
        </row>
        <row r="45">
          <cell r="A45">
            <v>199004</v>
          </cell>
          <cell r="B45">
            <v>152.80000000000001</v>
          </cell>
          <cell r="C45">
            <v>10.3</v>
          </cell>
          <cell r="D45">
            <v>25</v>
          </cell>
          <cell r="E45">
            <v>489.6</v>
          </cell>
          <cell r="F45">
            <v>2.3000000000000003</v>
          </cell>
          <cell r="G45">
            <v>17.2</v>
          </cell>
          <cell r="H45">
            <v>19</v>
          </cell>
          <cell r="I45">
            <v>241.8</v>
          </cell>
          <cell r="J45">
            <v>1.4</v>
          </cell>
          <cell r="K45">
            <v>49.7</v>
          </cell>
          <cell r="L45">
            <v>47</v>
          </cell>
          <cell r="M45">
            <v>28.3</v>
          </cell>
          <cell r="N45">
            <v>75.5</v>
          </cell>
          <cell r="O45">
            <v>18.899999999999999</v>
          </cell>
          <cell r="P45">
            <v>109.1</v>
          </cell>
          <cell r="Q45">
            <v>83.600000000000009</v>
          </cell>
          <cell r="R45">
            <v>5.8</v>
          </cell>
          <cell r="S45">
            <v>57</v>
          </cell>
          <cell r="T45">
            <v>25.200000000000003</v>
          </cell>
          <cell r="U45">
            <v>19.100000000000001</v>
          </cell>
          <cell r="V45">
            <v>45.800000000000004</v>
          </cell>
          <cell r="W45">
            <v>46.7</v>
          </cell>
          <cell r="X45">
            <v>7.1</v>
          </cell>
          <cell r="Y45">
            <v>21</v>
          </cell>
          <cell r="Z45">
            <v>2048</v>
          </cell>
          <cell r="AA45">
            <v>22.700000000000003</v>
          </cell>
          <cell r="AB45">
            <v>189.8</v>
          </cell>
          <cell r="AC45">
            <v>29.700000000000003</v>
          </cell>
          <cell r="AD45">
            <v>43.8</v>
          </cell>
          <cell r="AE45">
            <v>2.5</v>
          </cell>
          <cell r="AF45">
            <v>1591.6</v>
          </cell>
          <cell r="AG45">
            <v>86.4</v>
          </cell>
          <cell r="AH45">
            <v>7.3</v>
          </cell>
          <cell r="AI45">
            <v>23.4</v>
          </cell>
          <cell r="AJ45">
            <v>38.200000000000003</v>
          </cell>
          <cell r="AK45">
            <v>28.299999999999997</v>
          </cell>
          <cell r="AL45">
            <v>282.8</v>
          </cell>
        </row>
        <row r="46">
          <cell r="A46">
            <v>199005</v>
          </cell>
          <cell r="B46">
            <v>263</v>
          </cell>
          <cell r="C46">
            <v>16</v>
          </cell>
          <cell r="D46">
            <v>59.5</v>
          </cell>
          <cell r="E46">
            <v>671.40000000000009</v>
          </cell>
          <cell r="F46">
            <v>5.5</v>
          </cell>
          <cell r="G46">
            <v>24.5</v>
          </cell>
          <cell r="H46">
            <v>23.2</v>
          </cell>
          <cell r="I46">
            <v>310.39999999999998</v>
          </cell>
          <cell r="J46">
            <v>2.0999999999999996</v>
          </cell>
          <cell r="K46">
            <v>63.1</v>
          </cell>
          <cell r="L46">
            <v>72.5</v>
          </cell>
          <cell r="M46">
            <v>37.9</v>
          </cell>
          <cell r="N46">
            <v>96.4</v>
          </cell>
          <cell r="O46">
            <v>37.4</v>
          </cell>
          <cell r="P46">
            <v>136</v>
          </cell>
          <cell r="Q46">
            <v>102.10000000000001</v>
          </cell>
          <cell r="R46">
            <v>13.8</v>
          </cell>
          <cell r="S46">
            <v>75.900000000000006</v>
          </cell>
          <cell r="T46">
            <v>41</v>
          </cell>
          <cell r="U46">
            <v>23.700000000000003</v>
          </cell>
          <cell r="V46">
            <v>46.6</v>
          </cell>
          <cell r="W46">
            <v>101.7</v>
          </cell>
          <cell r="X46">
            <v>9.0599999999999987</v>
          </cell>
          <cell r="Y46">
            <v>44.2</v>
          </cell>
          <cell r="Z46">
            <v>2516.5</v>
          </cell>
          <cell r="AA46">
            <v>26.1</v>
          </cell>
          <cell r="AB46">
            <v>227.10000000000002</v>
          </cell>
          <cell r="AC46">
            <v>41.2</v>
          </cell>
          <cell r="AD46">
            <v>52.5</v>
          </cell>
          <cell r="AE46">
            <v>3.1</v>
          </cell>
          <cell r="AF46">
            <v>1964.3999999999999</v>
          </cell>
          <cell r="AG46">
            <v>109.60000000000001</v>
          </cell>
          <cell r="AH46">
            <v>9.8000000000000007</v>
          </cell>
          <cell r="AI46">
            <v>29.299999999999997</v>
          </cell>
          <cell r="AJ46">
            <v>49.7</v>
          </cell>
          <cell r="AK46">
            <v>35.599999999999994</v>
          </cell>
          <cell r="AL46">
            <v>353.5</v>
          </cell>
        </row>
        <row r="47">
          <cell r="A47">
            <v>199006</v>
          </cell>
          <cell r="B47">
            <v>572.79999999999995</v>
          </cell>
          <cell r="C47">
            <v>20.8</v>
          </cell>
          <cell r="D47">
            <v>100.1</v>
          </cell>
          <cell r="E47">
            <v>777.2</v>
          </cell>
          <cell r="F47">
            <v>27.3</v>
          </cell>
          <cell r="G47">
            <v>31.4</v>
          </cell>
          <cell r="H47">
            <v>26.2</v>
          </cell>
          <cell r="I47">
            <v>369.5</v>
          </cell>
          <cell r="J47">
            <v>3.4999999999999996</v>
          </cell>
          <cell r="K47">
            <v>78.599999999999994</v>
          </cell>
          <cell r="L47">
            <v>95.9</v>
          </cell>
          <cell r="M47">
            <v>46.8</v>
          </cell>
          <cell r="N47">
            <v>123</v>
          </cell>
          <cell r="O47">
            <v>49.9</v>
          </cell>
          <cell r="P47">
            <v>164</v>
          </cell>
          <cell r="Q47">
            <v>122.5</v>
          </cell>
          <cell r="R47">
            <v>22.5</v>
          </cell>
          <cell r="S47">
            <v>86.800000000000011</v>
          </cell>
          <cell r="T47">
            <v>59.3</v>
          </cell>
          <cell r="U47">
            <v>30.6</v>
          </cell>
          <cell r="V47">
            <v>47.800000000000004</v>
          </cell>
          <cell r="W47">
            <v>135.30000000000001</v>
          </cell>
          <cell r="X47">
            <v>11.919999999999998</v>
          </cell>
          <cell r="Y47">
            <v>60.1</v>
          </cell>
          <cell r="Z47">
            <v>2913.8</v>
          </cell>
          <cell r="AA47">
            <v>29.3</v>
          </cell>
          <cell r="AB47">
            <v>258.60000000000002</v>
          </cell>
          <cell r="AC47">
            <v>47.7</v>
          </cell>
          <cell r="AD47">
            <v>60.9</v>
          </cell>
          <cell r="AE47">
            <v>3.6</v>
          </cell>
          <cell r="AF47">
            <v>2304.6</v>
          </cell>
          <cell r="AG47">
            <v>131.10000000000002</v>
          </cell>
          <cell r="AH47">
            <v>12.4</v>
          </cell>
          <cell r="AI47">
            <v>35</v>
          </cell>
          <cell r="AJ47">
            <v>62</v>
          </cell>
          <cell r="AK47">
            <v>43.499999999999993</v>
          </cell>
          <cell r="AL47">
            <v>419.8</v>
          </cell>
        </row>
        <row r="48">
          <cell r="A48">
            <v>199007</v>
          </cell>
          <cell r="B48">
            <v>797.8</v>
          </cell>
          <cell r="C48">
            <v>25</v>
          </cell>
          <cell r="D48">
            <v>125.1</v>
          </cell>
          <cell r="E48">
            <v>817.6</v>
          </cell>
          <cell r="F48">
            <v>50.3</v>
          </cell>
          <cell r="G48">
            <v>34.299999999999997</v>
          </cell>
          <cell r="H48">
            <v>28.5</v>
          </cell>
          <cell r="I48">
            <v>426.4</v>
          </cell>
          <cell r="J48">
            <v>6.1999999999999993</v>
          </cell>
          <cell r="K48">
            <v>96.3</v>
          </cell>
          <cell r="L48">
            <v>122.9</v>
          </cell>
          <cell r="M48">
            <v>54.699999999999996</v>
          </cell>
          <cell r="N48">
            <v>150.30000000000001</v>
          </cell>
          <cell r="O48">
            <v>53.1</v>
          </cell>
          <cell r="P48">
            <v>195.4</v>
          </cell>
          <cell r="Q48">
            <v>140.19999999999999</v>
          </cell>
          <cell r="R48">
            <v>28.7</v>
          </cell>
          <cell r="S48">
            <v>92.100000000000009</v>
          </cell>
          <cell r="T48">
            <v>82.3</v>
          </cell>
          <cell r="U48">
            <v>35.6</v>
          </cell>
          <cell r="V48">
            <v>48.400000000000006</v>
          </cell>
          <cell r="W48">
            <v>169.9</v>
          </cell>
          <cell r="X48">
            <v>13.229999999999999</v>
          </cell>
          <cell r="Y48">
            <v>74.400000000000006</v>
          </cell>
          <cell r="Z48">
            <v>3417</v>
          </cell>
          <cell r="AA48">
            <v>33.299999999999997</v>
          </cell>
          <cell r="AB48">
            <v>309.40000000000003</v>
          </cell>
          <cell r="AC48">
            <v>49.900000000000006</v>
          </cell>
          <cell r="AD48">
            <v>68.7</v>
          </cell>
          <cell r="AE48">
            <v>3.8000000000000003</v>
          </cell>
          <cell r="AF48">
            <v>2615.6</v>
          </cell>
          <cell r="AG48">
            <v>151.30000000000001</v>
          </cell>
          <cell r="AH48">
            <v>14.9</v>
          </cell>
          <cell r="AI48">
            <v>40.799999999999997</v>
          </cell>
          <cell r="AJ48">
            <v>73.7</v>
          </cell>
          <cell r="AK48">
            <v>51.899999999999991</v>
          </cell>
          <cell r="AL48">
            <v>482.40000000000003</v>
          </cell>
        </row>
        <row r="49">
          <cell r="A49">
            <v>199008</v>
          </cell>
          <cell r="B49">
            <v>878.59999999999991</v>
          </cell>
          <cell r="C49">
            <v>29.3</v>
          </cell>
          <cell r="D49">
            <v>140.1</v>
          </cell>
          <cell r="E49">
            <v>852.2</v>
          </cell>
          <cell r="F49">
            <v>65.2</v>
          </cell>
          <cell r="G49">
            <v>41.099999999999994</v>
          </cell>
          <cell r="H49">
            <v>35.1</v>
          </cell>
          <cell r="I49">
            <v>486.7</v>
          </cell>
          <cell r="J49">
            <v>7.8999999999999995</v>
          </cell>
          <cell r="K49">
            <v>106.7</v>
          </cell>
          <cell r="L49">
            <v>135</v>
          </cell>
          <cell r="M49">
            <v>61.699999999999996</v>
          </cell>
          <cell r="N49">
            <v>164.20000000000002</v>
          </cell>
          <cell r="O49">
            <v>54.1</v>
          </cell>
          <cell r="P49">
            <v>225.5</v>
          </cell>
          <cell r="Q49">
            <v>153.1</v>
          </cell>
          <cell r="R49">
            <v>33.1</v>
          </cell>
          <cell r="S49">
            <v>96.9</v>
          </cell>
          <cell r="T49">
            <v>107</v>
          </cell>
          <cell r="U49">
            <v>40.700000000000003</v>
          </cell>
          <cell r="V49">
            <v>50.600000000000009</v>
          </cell>
          <cell r="W49">
            <v>216.3</v>
          </cell>
          <cell r="X49">
            <v>14.169999999999998</v>
          </cell>
          <cell r="Y49">
            <v>78.100000000000009</v>
          </cell>
          <cell r="Z49">
            <v>3901</v>
          </cell>
          <cell r="AA49">
            <v>37.099999999999994</v>
          </cell>
          <cell r="AB49">
            <v>347.6</v>
          </cell>
          <cell r="AC49">
            <v>53.7</v>
          </cell>
          <cell r="AD49">
            <v>76.400000000000006</v>
          </cell>
          <cell r="AE49">
            <v>4.1000000000000005</v>
          </cell>
          <cell r="AF49">
            <v>2957.5</v>
          </cell>
          <cell r="AG49">
            <v>170.9</v>
          </cell>
          <cell r="AH49">
            <v>17.2</v>
          </cell>
          <cell r="AI49">
            <v>45.699999999999996</v>
          </cell>
          <cell r="AJ49">
            <v>82.3</v>
          </cell>
          <cell r="AK49">
            <v>60.199999999999989</v>
          </cell>
          <cell r="AL49">
            <v>541.40000000000009</v>
          </cell>
        </row>
        <row r="50">
          <cell r="A50">
            <v>199009</v>
          </cell>
          <cell r="B50">
            <v>906.39999999999986</v>
          </cell>
          <cell r="C50">
            <v>37.1</v>
          </cell>
          <cell r="D50">
            <v>145.1</v>
          </cell>
          <cell r="E50">
            <v>894.1</v>
          </cell>
          <cell r="F50">
            <v>72.2</v>
          </cell>
          <cell r="G50">
            <v>47.599999999999994</v>
          </cell>
          <cell r="H50">
            <v>41.800000000000004</v>
          </cell>
          <cell r="I50">
            <v>537.70000000000005</v>
          </cell>
          <cell r="J50">
            <v>9.1</v>
          </cell>
          <cell r="K50">
            <v>116</v>
          </cell>
          <cell r="L50">
            <v>142.5</v>
          </cell>
          <cell r="M50">
            <v>69</v>
          </cell>
          <cell r="N50">
            <v>176.9</v>
          </cell>
          <cell r="O50">
            <v>54.5</v>
          </cell>
          <cell r="P50">
            <v>269.3</v>
          </cell>
          <cell r="Q50">
            <v>163.6</v>
          </cell>
          <cell r="R50">
            <v>36.6</v>
          </cell>
          <cell r="S50">
            <v>102.2</v>
          </cell>
          <cell r="T50">
            <v>126.4</v>
          </cell>
          <cell r="U50">
            <v>43.800000000000004</v>
          </cell>
          <cell r="V50">
            <v>52.000000000000007</v>
          </cell>
          <cell r="W50">
            <v>234.20000000000002</v>
          </cell>
          <cell r="X50">
            <v>15.149999999999999</v>
          </cell>
          <cell r="Y50">
            <v>79.900000000000006</v>
          </cell>
          <cell r="Z50">
            <v>4420.2</v>
          </cell>
          <cell r="AA50">
            <v>40.799999999999997</v>
          </cell>
          <cell r="AB50">
            <v>375.8</v>
          </cell>
          <cell r="AC50">
            <v>55.6</v>
          </cell>
          <cell r="AD50">
            <v>84.5</v>
          </cell>
          <cell r="AE50">
            <v>4.7</v>
          </cell>
          <cell r="AF50">
            <v>3336.2</v>
          </cell>
          <cell r="AG50">
            <v>190</v>
          </cell>
          <cell r="AH50">
            <v>19.3</v>
          </cell>
          <cell r="AI50">
            <v>50.699999999999996</v>
          </cell>
          <cell r="AJ50">
            <v>91.1</v>
          </cell>
          <cell r="AK50">
            <v>69.199999999999989</v>
          </cell>
          <cell r="AL50">
            <v>599.70000000000005</v>
          </cell>
        </row>
        <row r="51">
          <cell r="A51">
            <v>199010</v>
          </cell>
          <cell r="B51">
            <v>928.59999999999991</v>
          </cell>
          <cell r="C51">
            <v>42.6</v>
          </cell>
          <cell r="D51">
            <v>147</v>
          </cell>
          <cell r="E51">
            <v>956</v>
          </cell>
          <cell r="F51">
            <v>76.900000000000006</v>
          </cell>
          <cell r="G51">
            <v>54.999999999999993</v>
          </cell>
          <cell r="H51">
            <v>49.000000000000007</v>
          </cell>
          <cell r="I51">
            <v>597.6</v>
          </cell>
          <cell r="J51">
            <v>10.4</v>
          </cell>
          <cell r="K51">
            <v>126.5</v>
          </cell>
          <cell r="L51">
            <v>148.4</v>
          </cell>
          <cell r="M51">
            <v>76.900000000000006</v>
          </cell>
          <cell r="N51">
            <v>191.5</v>
          </cell>
          <cell r="O51">
            <v>54.7</v>
          </cell>
          <cell r="P51">
            <v>305.3</v>
          </cell>
          <cell r="Q51">
            <v>172</v>
          </cell>
          <cell r="R51">
            <v>39.5</v>
          </cell>
          <cell r="S51">
            <v>109.9</v>
          </cell>
          <cell r="T51">
            <v>142.4</v>
          </cell>
          <cell r="U51">
            <v>45.500000000000007</v>
          </cell>
          <cell r="V51">
            <v>52.600000000000009</v>
          </cell>
          <cell r="W51">
            <v>238.3</v>
          </cell>
          <cell r="X51">
            <v>15.86</v>
          </cell>
          <cell r="Y51">
            <v>80.5</v>
          </cell>
          <cell r="Z51">
            <v>4946.2</v>
          </cell>
          <cell r="AA51">
            <v>45.3</v>
          </cell>
          <cell r="AB51">
            <v>414.40000000000003</v>
          </cell>
          <cell r="AC51">
            <v>55.800000000000004</v>
          </cell>
          <cell r="AD51">
            <v>94.6</v>
          </cell>
          <cell r="AE51">
            <v>5.4</v>
          </cell>
          <cell r="AF51">
            <v>3717.6</v>
          </cell>
          <cell r="AG51">
            <v>206.3</v>
          </cell>
          <cell r="AH51">
            <v>21</v>
          </cell>
          <cell r="AI51">
            <v>55.8</v>
          </cell>
          <cell r="AJ51">
            <v>100.19999999999999</v>
          </cell>
          <cell r="AK51">
            <v>78.499999999999986</v>
          </cell>
          <cell r="AL51">
            <v>657.90000000000009</v>
          </cell>
        </row>
        <row r="52">
          <cell r="A52">
            <v>199011</v>
          </cell>
          <cell r="B52">
            <v>943.69999999999993</v>
          </cell>
          <cell r="C52">
            <v>44.9</v>
          </cell>
          <cell r="D52">
            <v>147.9</v>
          </cell>
          <cell r="E52">
            <v>1054.8</v>
          </cell>
          <cell r="F52">
            <v>92.7</v>
          </cell>
          <cell r="G52">
            <v>59.999999999999993</v>
          </cell>
          <cell r="H52">
            <v>60.2</v>
          </cell>
          <cell r="I52">
            <v>650.80000000000007</v>
          </cell>
          <cell r="J52">
            <v>12.200000000000001</v>
          </cell>
          <cell r="K52">
            <v>139</v>
          </cell>
          <cell r="L52">
            <v>153.80000000000001</v>
          </cell>
          <cell r="M52">
            <v>82.9</v>
          </cell>
          <cell r="N52">
            <v>201.1</v>
          </cell>
          <cell r="O52">
            <v>55.2</v>
          </cell>
          <cell r="P52">
            <v>342.8</v>
          </cell>
          <cell r="Q52">
            <v>179.4</v>
          </cell>
          <cell r="R52">
            <v>40.700000000000003</v>
          </cell>
          <cell r="S52">
            <v>114.10000000000001</v>
          </cell>
          <cell r="T52">
            <v>156.9</v>
          </cell>
          <cell r="U52">
            <v>49.000000000000007</v>
          </cell>
          <cell r="V52">
            <v>54.600000000000009</v>
          </cell>
          <cell r="W52">
            <v>238.3</v>
          </cell>
          <cell r="X52">
            <v>16.689999999999998</v>
          </cell>
          <cell r="Y52">
            <v>80.8</v>
          </cell>
          <cell r="Z52">
            <v>5464.5</v>
          </cell>
          <cell r="AA52">
            <v>50.8</v>
          </cell>
          <cell r="AB52">
            <v>446.6</v>
          </cell>
          <cell r="AC52">
            <v>57.1</v>
          </cell>
          <cell r="AD52">
            <v>104.89999999999999</v>
          </cell>
          <cell r="AE52">
            <v>6.2</v>
          </cell>
          <cell r="AF52">
            <v>4070.7999999999997</v>
          </cell>
          <cell r="AG52">
            <v>221.70000000000002</v>
          </cell>
          <cell r="AH52">
            <v>22.4</v>
          </cell>
          <cell r="AI52">
            <v>61.099999999999994</v>
          </cell>
          <cell r="AJ52">
            <v>109.19999999999999</v>
          </cell>
          <cell r="AK52">
            <v>88.399999999999991</v>
          </cell>
          <cell r="AL52">
            <v>717.30000000000007</v>
          </cell>
        </row>
        <row r="53">
          <cell r="A53">
            <v>199012</v>
          </cell>
          <cell r="B53">
            <v>966.09999999999991</v>
          </cell>
          <cell r="C53">
            <v>46.1</v>
          </cell>
          <cell r="D53">
            <v>151</v>
          </cell>
          <cell r="E53">
            <v>1154</v>
          </cell>
          <cell r="F53">
            <v>99.600000000000009</v>
          </cell>
          <cell r="G53">
            <v>65.599999999999994</v>
          </cell>
          <cell r="H53">
            <v>68.400000000000006</v>
          </cell>
          <cell r="I53">
            <v>702.40000000000009</v>
          </cell>
          <cell r="J53">
            <v>15.5</v>
          </cell>
          <cell r="K53">
            <v>151</v>
          </cell>
          <cell r="L53">
            <v>162</v>
          </cell>
          <cell r="M53">
            <v>88.5</v>
          </cell>
          <cell r="N53">
            <v>207.79999999999998</v>
          </cell>
          <cell r="O53">
            <v>55.300000000000004</v>
          </cell>
          <cell r="P53">
            <v>381.1</v>
          </cell>
          <cell r="Q53">
            <v>189.1</v>
          </cell>
          <cell r="R53">
            <v>41.2</v>
          </cell>
          <cell r="S53">
            <v>118.4</v>
          </cell>
          <cell r="T53">
            <v>162.6</v>
          </cell>
          <cell r="U53">
            <v>52.600000000000009</v>
          </cell>
          <cell r="V53">
            <v>55.400000000000006</v>
          </cell>
          <cell r="W53">
            <v>239</v>
          </cell>
          <cell r="X53">
            <v>17.149999999999999</v>
          </cell>
          <cell r="Y53">
            <v>81.099999999999994</v>
          </cell>
          <cell r="Z53">
            <v>5946.8</v>
          </cell>
          <cell r="AA53">
            <v>58</v>
          </cell>
          <cell r="AB53">
            <v>480.8</v>
          </cell>
          <cell r="AC53">
            <v>57.7</v>
          </cell>
          <cell r="AD53">
            <v>115.8</v>
          </cell>
          <cell r="AE53">
            <v>7.1000000000000005</v>
          </cell>
          <cell r="AF53">
            <v>4465.5</v>
          </cell>
          <cell r="AG53">
            <v>245.00000000000003</v>
          </cell>
          <cell r="AH53">
            <v>23.799999999999997</v>
          </cell>
          <cell r="AI53">
            <v>66.5</v>
          </cell>
          <cell r="AJ53">
            <v>117.1</v>
          </cell>
          <cell r="AK53">
            <v>98.6</v>
          </cell>
          <cell r="AL53">
            <v>776.90000000000009</v>
          </cell>
        </row>
        <row r="54">
          <cell r="A54">
            <v>199101</v>
          </cell>
          <cell r="B54">
            <v>34.799999999999997</v>
          </cell>
          <cell r="C54">
            <v>1.5</v>
          </cell>
          <cell r="D54">
            <v>0.8</v>
          </cell>
          <cell r="E54">
            <v>71.5</v>
          </cell>
          <cell r="F54">
            <v>1.5</v>
          </cell>
          <cell r="G54">
            <v>8.5</v>
          </cell>
          <cell r="H54">
            <v>8.9</v>
          </cell>
          <cell r="I54">
            <v>51.4</v>
          </cell>
          <cell r="J54">
            <v>0.7</v>
          </cell>
          <cell r="K54">
            <v>15.7</v>
          </cell>
          <cell r="L54">
            <v>14.2</v>
          </cell>
          <cell r="M54">
            <v>5.2</v>
          </cell>
          <cell r="N54">
            <v>10.3</v>
          </cell>
          <cell r="O54">
            <v>0.2</v>
          </cell>
          <cell r="P54">
            <v>25.3</v>
          </cell>
          <cell r="Q54">
            <v>21.9</v>
          </cell>
          <cell r="R54">
            <v>0.3</v>
          </cell>
          <cell r="S54">
            <v>3.6</v>
          </cell>
          <cell r="T54">
            <v>2.1</v>
          </cell>
          <cell r="U54">
            <v>3.7</v>
          </cell>
          <cell r="V54">
            <v>4.0999999999999996</v>
          </cell>
          <cell r="W54">
            <v>0.5</v>
          </cell>
          <cell r="X54">
            <v>0.83</v>
          </cell>
          <cell r="Y54">
            <v>0.1</v>
          </cell>
          <cell r="Z54">
            <v>501.2</v>
          </cell>
          <cell r="AA54">
            <v>5</v>
          </cell>
          <cell r="AB54">
            <v>32.1</v>
          </cell>
          <cell r="AC54">
            <v>5.5</v>
          </cell>
          <cell r="AD54">
            <v>9.8000000000000007</v>
          </cell>
          <cell r="AE54">
            <v>0.7</v>
          </cell>
          <cell r="AF54">
            <v>405.7</v>
          </cell>
          <cell r="AG54">
            <v>21.8</v>
          </cell>
          <cell r="AH54">
            <v>1.4</v>
          </cell>
          <cell r="AI54">
            <v>6</v>
          </cell>
          <cell r="AJ54">
            <v>7.4</v>
          </cell>
          <cell r="AK54">
            <v>10.1</v>
          </cell>
          <cell r="AL54">
            <v>69</v>
          </cell>
        </row>
        <row r="55">
          <cell r="A55">
            <v>199102</v>
          </cell>
          <cell r="B55">
            <v>56.9</v>
          </cell>
          <cell r="C55">
            <v>3</v>
          </cell>
          <cell r="D55">
            <v>3.3</v>
          </cell>
          <cell r="E55">
            <v>160.30000000000001</v>
          </cell>
          <cell r="F55">
            <v>1.8</v>
          </cell>
          <cell r="G55">
            <v>12.9</v>
          </cell>
          <cell r="H55">
            <v>14.9</v>
          </cell>
          <cell r="I55">
            <v>126.30000000000001</v>
          </cell>
          <cell r="J55">
            <v>1.6</v>
          </cell>
          <cell r="K55">
            <v>27.4</v>
          </cell>
          <cell r="L55">
            <v>24.799999999999997</v>
          </cell>
          <cell r="M55">
            <v>10.600000000000001</v>
          </cell>
          <cell r="N55">
            <v>20.200000000000003</v>
          </cell>
          <cell r="O55">
            <v>1.5</v>
          </cell>
          <cell r="P55">
            <v>62.099999999999994</v>
          </cell>
          <cell r="Q55">
            <v>44.7</v>
          </cell>
          <cell r="R55">
            <v>0.6</v>
          </cell>
          <cell r="S55">
            <v>14</v>
          </cell>
          <cell r="T55">
            <v>4.9000000000000004</v>
          </cell>
          <cell r="U55">
            <v>8.1999999999999993</v>
          </cell>
          <cell r="V55">
            <v>17.799999999999997</v>
          </cell>
          <cell r="W55">
            <v>4.3</v>
          </cell>
          <cell r="X55">
            <v>2.3199999999999998</v>
          </cell>
          <cell r="Y55">
            <v>1.1000000000000001</v>
          </cell>
          <cell r="Z55">
            <v>959.59999999999991</v>
          </cell>
          <cell r="AA55">
            <v>10.7</v>
          </cell>
          <cell r="AB55">
            <v>69.599999999999994</v>
          </cell>
          <cell r="AC55">
            <v>12.4</v>
          </cell>
          <cell r="AD55">
            <v>19.899999999999999</v>
          </cell>
          <cell r="AE55">
            <v>1.4</v>
          </cell>
          <cell r="AF55">
            <v>769.4</v>
          </cell>
          <cell r="AG55">
            <v>43.2</v>
          </cell>
          <cell r="AH55">
            <v>2.9</v>
          </cell>
          <cell r="AI55">
            <v>11.6</v>
          </cell>
          <cell r="AJ55">
            <v>15.5</v>
          </cell>
          <cell r="AK55">
            <v>19.5</v>
          </cell>
          <cell r="AL55">
            <v>137.80000000000001</v>
          </cell>
        </row>
        <row r="56">
          <cell r="A56">
            <v>199103</v>
          </cell>
          <cell r="B56">
            <v>78.400000000000006</v>
          </cell>
          <cell r="C56">
            <v>4.9000000000000004</v>
          </cell>
          <cell r="D56">
            <v>7.5</v>
          </cell>
          <cell r="E56">
            <v>304.70000000000005</v>
          </cell>
          <cell r="F56">
            <v>2</v>
          </cell>
          <cell r="G56">
            <v>17.5</v>
          </cell>
          <cell r="H56">
            <v>19.600000000000001</v>
          </cell>
          <cell r="I56">
            <v>202.5</v>
          </cell>
          <cell r="J56">
            <v>2.2999999999999998</v>
          </cell>
          <cell r="K56">
            <v>42.2</v>
          </cell>
          <cell r="L56">
            <v>50.199999999999996</v>
          </cell>
          <cell r="M56">
            <v>17.5</v>
          </cell>
          <cell r="N56">
            <v>35.800000000000004</v>
          </cell>
          <cell r="O56">
            <v>5.4</v>
          </cell>
          <cell r="P56">
            <v>101.1</v>
          </cell>
          <cell r="Q56">
            <v>69.599999999999994</v>
          </cell>
          <cell r="R56">
            <v>2.2000000000000002</v>
          </cell>
          <cell r="S56">
            <v>30.1</v>
          </cell>
          <cell r="T56">
            <v>10.100000000000001</v>
          </cell>
          <cell r="U56">
            <v>12.2</v>
          </cell>
          <cell r="V56">
            <v>40.199999999999996</v>
          </cell>
          <cell r="W56">
            <v>9.8999999999999986</v>
          </cell>
          <cell r="X56">
            <v>4.6099999999999994</v>
          </cell>
          <cell r="Y56">
            <v>6.1</v>
          </cell>
          <cell r="Z56">
            <v>1428.3</v>
          </cell>
          <cell r="AA56">
            <v>15.1</v>
          </cell>
          <cell r="AB56">
            <v>112</v>
          </cell>
          <cell r="AC56">
            <v>21.8</v>
          </cell>
          <cell r="AD56">
            <v>30.7</v>
          </cell>
          <cell r="AE56">
            <v>2.0999999999999996</v>
          </cell>
          <cell r="AF56">
            <v>1129.9000000000001</v>
          </cell>
          <cell r="AG56">
            <v>65.099999999999994</v>
          </cell>
          <cell r="AH56">
            <v>4.5</v>
          </cell>
          <cell r="AI56">
            <v>17.3</v>
          </cell>
          <cell r="AJ56">
            <v>24.5</v>
          </cell>
          <cell r="AK56">
            <v>29.6</v>
          </cell>
          <cell r="AL56">
            <v>207.70000000000002</v>
          </cell>
        </row>
        <row r="57">
          <cell r="A57">
            <v>199104</v>
          </cell>
          <cell r="B57">
            <v>168.7</v>
          </cell>
          <cell r="C57">
            <v>7.6000000000000005</v>
          </cell>
          <cell r="D57">
            <v>24.2</v>
          </cell>
          <cell r="E57">
            <v>559.80000000000007</v>
          </cell>
          <cell r="F57">
            <v>3.4</v>
          </cell>
          <cell r="G57">
            <v>22.3</v>
          </cell>
          <cell r="H57">
            <v>25.200000000000003</v>
          </cell>
          <cell r="I57">
            <v>291.5</v>
          </cell>
          <cell r="J57">
            <v>3.4</v>
          </cell>
          <cell r="K57">
            <v>56.2</v>
          </cell>
          <cell r="L57">
            <v>86.5</v>
          </cell>
          <cell r="M57">
            <v>26.4</v>
          </cell>
          <cell r="N57">
            <v>48.800000000000004</v>
          </cell>
          <cell r="O57">
            <v>18.899999999999999</v>
          </cell>
          <cell r="P57">
            <v>146.80000000000001</v>
          </cell>
          <cell r="Q57">
            <v>95.8</v>
          </cell>
          <cell r="R57">
            <v>8.1000000000000014</v>
          </cell>
          <cell r="S57">
            <v>48.5</v>
          </cell>
          <cell r="T57">
            <v>20.5</v>
          </cell>
          <cell r="U57">
            <v>16.399999999999999</v>
          </cell>
          <cell r="V57">
            <v>47.4</v>
          </cell>
          <cell r="W57">
            <v>35.9</v>
          </cell>
          <cell r="X57">
            <v>6.9599999999999991</v>
          </cell>
          <cell r="Y57">
            <v>19.7</v>
          </cell>
          <cell r="Z57">
            <v>1781.8</v>
          </cell>
          <cell r="AA57">
            <v>20.9</v>
          </cell>
          <cell r="AB57">
            <v>143.80000000000001</v>
          </cell>
          <cell r="AC57">
            <v>36.200000000000003</v>
          </cell>
          <cell r="AD57">
            <v>40.1</v>
          </cell>
          <cell r="AE57">
            <v>2.6999999999999997</v>
          </cell>
          <cell r="AF57">
            <v>1547.4</v>
          </cell>
          <cell r="AG57">
            <v>86.699999999999989</v>
          </cell>
          <cell r="AH57">
            <v>6.2</v>
          </cell>
          <cell r="AI57">
            <v>23.1</v>
          </cell>
          <cell r="AJ57">
            <v>34.299999999999997</v>
          </cell>
          <cell r="AK57">
            <v>39.6</v>
          </cell>
          <cell r="AL57">
            <v>278.10000000000002</v>
          </cell>
        </row>
        <row r="58">
          <cell r="A58">
            <v>199105</v>
          </cell>
          <cell r="B58">
            <v>253.7</v>
          </cell>
          <cell r="C58">
            <v>12.4</v>
          </cell>
          <cell r="D58">
            <v>90.600000000000009</v>
          </cell>
          <cell r="E58">
            <v>934.60000000000014</v>
          </cell>
          <cell r="F58">
            <v>13.3</v>
          </cell>
          <cell r="G58">
            <v>28.3</v>
          </cell>
          <cell r="H58">
            <v>29.800000000000004</v>
          </cell>
          <cell r="I58">
            <v>378.8</v>
          </cell>
          <cell r="J58">
            <v>4.9000000000000004</v>
          </cell>
          <cell r="K58">
            <v>69.5</v>
          </cell>
          <cell r="L58">
            <v>115.5</v>
          </cell>
          <cell r="M58">
            <v>36.200000000000003</v>
          </cell>
          <cell r="N58">
            <v>57.800000000000004</v>
          </cell>
          <cell r="O58">
            <v>44.3</v>
          </cell>
          <cell r="P58">
            <v>177.4</v>
          </cell>
          <cell r="Q58">
            <v>118.69999999999999</v>
          </cell>
          <cell r="R58">
            <v>19</v>
          </cell>
          <cell r="S58">
            <v>58.9</v>
          </cell>
          <cell r="T58">
            <v>43.3</v>
          </cell>
          <cell r="U58">
            <v>20.9</v>
          </cell>
          <cell r="V58">
            <v>49.199999999999996</v>
          </cell>
          <cell r="W58">
            <v>84.1</v>
          </cell>
          <cell r="X58">
            <v>9.41</v>
          </cell>
          <cell r="Y58">
            <v>42</v>
          </cell>
          <cell r="Z58">
            <v>2126.8000000000002</v>
          </cell>
          <cell r="AA58">
            <v>25.099999999999998</v>
          </cell>
          <cell r="AB58">
            <v>176.4</v>
          </cell>
          <cell r="AC58">
            <v>53.6</v>
          </cell>
          <cell r="AD58">
            <v>48.1</v>
          </cell>
          <cell r="AE58">
            <v>3.3</v>
          </cell>
          <cell r="AF58">
            <v>1922.8000000000002</v>
          </cell>
          <cell r="AG58">
            <v>110.6</v>
          </cell>
          <cell r="AH58">
            <v>7.9</v>
          </cell>
          <cell r="AI58">
            <v>28.900000000000002</v>
          </cell>
          <cell r="AJ58">
            <v>45</v>
          </cell>
          <cell r="AK58">
            <v>49.7</v>
          </cell>
          <cell r="AL58">
            <v>347.5</v>
          </cell>
        </row>
        <row r="59">
          <cell r="A59">
            <v>199106</v>
          </cell>
          <cell r="B59">
            <v>421.1</v>
          </cell>
          <cell r="C59">
            <v>20.6</v>
          </cell>
          <cell r="D59">
            <v>163.10000000000002</v>
          </cell>
          <cell r="E59">
            <v>1163.3000000000002</v>
          </cell>
          <cell r="F59">
            <v>43.7</v>
          </cell>
          <cell r="G59">
            <v>32.4</v>
          </cell>
          <cell r="H59">
            <v>33.6</v>
          </cell>
          <cell r="I59">
            <v>449.8</v>
          </cell>
          <cell r="J59">
            <v>6.4</v>
          </cell>
          <cell r="K59">
            <v>80.3</v>
          </cell>
          <cell r="L59">
            <v>127.5</v>
          </cell>
          <cell r="M59">
            <v>45</v>
          </cell>
          <cell r="N59">
            <v>66.800000000000011</v>
          </cell>
          <cell r="O59">
            <v>60.599999999999994</v>
          </cell>
          <cell r="P59">
            <v>206.4</v>
          </cell>
          <cell r="Q59">
            <v>140.39999999999998</v>
          </cell>
          <cell r="R59">
            <v>30.8</v>
          </cell>
          <cell r="S59">
            <v>70</v>
          </cell>
          <cell r="T59">
            <v>75.099999999999994</v>
          </cell>
          <cell r="U59">
            <v>26.9</v>
          </cell>
          <cell r="V59">
            <v>49.4</v>
          </cell>
          <cell r="W59">
            <v>114.3</v>
          </cell>
          <cell r="X59">
            <v>11.86</v>
          </cell>
          <cell r="Y59">
            <v>59.8</v>
          </cell>
          <cell r="Z59">
            <v>2599.4</v>
          </cell>
          <cell r="AA59">
            <v>32.099999999999994</v>
          </cell>
          <cell r="AB59">
            <v>214.2</v>
          </cell>
          <cell r="AC59">
            <v>57.300000000000004</v>
          </cell>
          <cell r="AD59">
            <v>55.9</v>
          </cell>
          <cell r="AE59">
            <v>3.8</v>
          </cell>
          <cell r="AF59">
            <v>2275.3000000000002</v>
          </cell>
          <cell r="AG59">
            <v>133.4</v>
          </cell>
          <cell r="AH59">
            <v>9.7000000000000011</v>
          </cell>
          <cell r="AI59">
            <v>34.6</v>
          </cell>
          <cell r="AJ59">
            <v>54.4</v>
          </cell>
          <cell r="AK59">
            <v>59.300000000000004</v>
          </cell>
          <cell r="AL59">
            <v>415.9</v>
          </cell>
        </row>
        <row r="60">
          <cell r="A60">
            <v>199107</v>
          </cell>
          <cell r="B60">
            <v>655</v>
          </cell>
          <cell r="C60">
            <v>26.400000000000002</v>
          </cell>
          <cell r="D60">
            <v>200.20000000000002</v>
          </cell>
          <cell r="E60">
            <v>1220.9000000000001</v>
          </cell>
          <cell r="F60">
            <v>81.599999999999994</v>
          </cell>
          <cell r="G60">
            <v>37.199999999999996</v>
          </cell>
          <cell r="H60">
            <v>37.800000000000004</v>
          </cell>
          <cell r="I60">
            <v>507.6</v>
          </cell>
          <cell r="J60">
            <v>8.3000000000000007</v>
          </cell>
          <cell r="K60">
            <v>88.7</v>
          </cell>
          <cell r="L60">
            <v>135.80000000000001</v>
          </cell>
          <cell r="M60">
            <v>53.5</v>
          </cell>
          <cell r="N60">
            <v>83.500000000000014</v>
          </cell>
          <cell r="O60">
            <v>65.599999999999994</v>
          </cell>
          <cell r="P60">
            <v>235.3</v>
          </cell>
          <cell r="Q60">
            <v>155.49999999999997</v>
          </cell>
          <cell r="R60">
            <v>40.1</v>
          </cell>
          <cell r="S60">
            <v>78.400000000000006</v>
          </cell>
          <cell r="T60">
            <v>102.39999999999999</v>
          </cell>
          <cell r="U60">
            <v>31.799999999999997</v>
          </cell>
          <cell r="V60">
            <v>49.8</v>
          </cell>
          <cell r="W60">
            <v>140.1</v>
          </cell>
          <cell r="X60">
            <v>14.07</v>
          </cell>
          <cell r="Y60">
            <v>73.2</v>
          </cell>
          <cell r="Z60">
            <v>3181.6000000000004</v>
          </cell>
          <cell r="AA60">
            <v>37.199999999999996</v>
          </cell>
          <cell r="AB60">
            <v>266.39999999999998</v>
          </cell>
          <cell r="AC60">
            <v>64.100000000000009</v>
          </cell>
          <cell r="AD60">
            <v>63.1</v>
          </cell>
          <cell r="AE60">
            <v>4.3</v>
          </cell>
          <cell r="AF60">
            <v>2638.8</v>
          </cell>
          <cell r="AG60">
            <v>156.9</v>
          </cell>
          <cell r="AH60">
            <v>11.4</v>
          </cell>
          <cell r="AI60">
            <v>40.4</v>
          </cell>
          <cell r="AJ60">
            <v>64.3</v>
          </cell>
          <cell r="AK60">
            <v>69.100000000000009</v>
          </cell>
          <cell r="AL60">
            <v>480.4</v>
          </cell>
        </row>
        <row r="61">
          <cell r="A61">
            <v>199108</v>
          </cell>
          <cell r="B61">
            <v>733.8</v>
          </cell>
          <cell r="C61">
            <v>30.700000000000003</v>
          </cell>
          <cell r="D61">
            <v>215.70000000000002</v>
          </cell>
          <cell r="E61">
            <v>1255.1000000000001</v>
          </cell>
          <cell r="F61">
            <v>100.5</v>
          </cell>
          <cell r="G61">
            <v>42.999999999999993</v>
          </cell>
          <cell r="H61">
            <v>43.800000000000004</v>
          </cell>
          <cell r="I61">
            <v>573.80000000000007</v>
          </cell>
          <cell r="J61">
            <v>10.600000000000001</v>
          </cell>
          <cell r="K61">
            <v>97.7</v>
          </cell>
          <cell r="L61">
            <v>143.4</v>
          </cell>
          <cell r="M61">
            <v>60.4</v>
          </cell>
          <cell r="N61">
            <v>98.90000000000002</v>
          </cell>
          <cell r="O61">
            <v>67.5</v>
          </cell>
          <cell r="P61">
            <v>271</v>
          </cell>
          <cell r="Q61">
            <v>169.79999999999998</v>
          </cell>
          <cell r="R61">
            <v>46</v>
          </cell>
          <cell r="S61">
            <v>84.4</v>
          </cell>
          <cell r="T61">
            <v>129.89999999999998</v>
          </cell>
          <cell r="U61">
            <v>34.9</v>
          </cell>
          <cell r="V61">
            <v>51.699999999999996</v>
          </cell>
          <cell r="W61">
            <v>169.4</v>
          </cell>
          <cell r="X61">
            <v>16.190000000000001</v>
          </cell>
          <cell r="Y61">
            <v>80.100000000000009</v>
          </cell>
          <cell r="Z61">
            <v>3787.9000000000005</v>
          </cell>
          <cell r="AA61">
            <v>41.9</v>
          </cell>
          <cell r="AB61">
            <v>302.2</v>
          </cell>
          <cell r="AC61">
            <v>68.400000000000006</v>
          </cell>
          <cell r="AD61">
            <v>70.099999999999994</v>
          </cell>
          <cell r="AE61">
            <v>4.8</v>
          </cell>
          <cell r="AF61">
            <v>3030.9</v>
          </cell>
          <cell r="AG61">
            <v>181.4</v>
          </cell>
          <cell r="AH61">
            <v>13</v>
          </cell>
          <cell r="AI61">
            <v>46</v>
          </cell>
          <cell r="AJ61">
            <v>74.099999999999994</v>
          </cell>
          <cell r="AK61">
            <v>78.800000000000011</v>
          </cell>
          <cell r="AL61">
            <v>543.5</v>
          </cell>
        </row>
        <row r="62">
          <cell r="A62">
            <v>199109</v>
          </cell>
          <cell r="B62">
            <v>756.19999999999993</v>
          </cell>
          <cell r="C62">
            <v>38.400000000000006</v>
          </cell>
          <cell r="D62">
            <v>222.70000000000002</v>
          </cell>
          <cell r="E62">
            <v>1293.0000000000002</v>
          </cell>
          <cell r="F62">
            <v>105.5</v>
          </cell>
          <cell r="G62">
            <v>48.499999999999993</v>
          </cell>
          <cell r="H62">
            <v>50.900000000000006</v>
          </cell>
          <cell r="I62">
            <v>639.00000000000011</v>
          </cell>
          <cell r="J62">
            <v>12.3</v>
          </cell>
          <cell r="K62">
            <v>103.10000000000001</v>
          </cell>
          <cell r="L62">
            <v>150.1</v>
          </cell>
          <cell r="M62">
            <v>67</v>
          </cell>
          <cell r="N62">
            <v>112.00000000000001</v>
          </cell>
          <cell r="O62">
            <v>68.5</v>
          </cell>
          <cell r="P62">
            <v>310.89999999999998</v>
          </cell>
          <cell r="Q62">
            <v>181.79999999999998</v>
          </cell>
          <cell r="R62">
            <v>49.8</v>
          </cell>
          <cell r="S62">
            <v>93.300000000000011</v>
          </cell>
          <cell r="T62">
            <v>153.39999999999998</v>
          </cell>
          <cell r="U62">
            <v>37.699999999999996</v>
          </cell>
          <cell r="V62">
            <v>51.9</v>
          </cell>
          <cell r="W62">
            <v>174.70000000000002</v>
          </cell>
          <cell r="X62">
            <v>17.150000000000002</v>
          </cell>
          <cell r="Y62">
            <v>82.600000000000009</v>
          </cell>
          <cell r="Z62">
            <v>4305.9000000000005</v>
          </cell>
          <cell r="AA62">
            <v>46.4</v>
          </cell>
          <cell r="AB62">
            <v>345.09999999999997</v>
          </cell>
          <cell r="AC62">
            <v>69.300000000000011</v>
          </cell>
          <cell r="AD62">
            <v>77.5</v>
          </cell>
          <cell r="AE62">
            <v>5.5</v>
          </cell>
          <cell r="AF62">
            <v>3392.1</v>
          </cell>
          <cell r="AG62">
            <v>207</v>
          </cell>
          <cell r="AH62">
            <v>14.5</v>
          </cell>
          <cell r="AI62">
            <v>51.5</v>
          </cell>
          <cell r="AJ62">
            <v>83.1</v>
          </cell>
          <cell r="AK62">
            <v>88.4</v>
          </cell>
          <cell r="AL62">
            <v>605</v>
          </cell>
        </row>
        <row r="63">
          <cell r="A63">
            <v>199110</v>
          </cell>
          <cell r="B63">
            <v>773.4</v>
          </cell>
          <cell r="C63">
            <v>43.800000000000004</v>
          </cell>
          <cell r="D63">
            <v>223.20000000000002</v>
          </cell>
          <cell r="E63">
            <v>1352.4000000000003</v>
          </cell>
          <cell r="F63">
            <v>112.6</v>
          </cell>
          <cell r="G63">
            <v>57.699999999999989</v>
          </cell>
          <cell r="H63">
            <v>57.600000000000009</v>
          </cell>
          <cell r="I63">
            <v>703.90000000000009</v>
          </cell>
          <cell r="J63">
            <v>15.700000000000001</v>
          </cell>
          <cell r="K63">
            <v>112.2</v>
          </cell>
          <cell r="L63">
            <v>156.19999999999999</v>
          </cell>
          <cell r="M63">
            <v>73.900000000000006</v>
          </cell>
          <cell r="N63">
            <v>123.20000000000002</v>
          </cell>
          <cell r="O63">
            <v>69.2</v>
          </cell>
          <cell r="P63">
            <v>346.79999999999995</v>
          </cell>
          <cell r="Q63">
            <v>195.1</v>
          </cell>
          <cell r="R63">
            <v>52.8</v>
          </cell>
          <cell r="S63">
            <v>99.800000000000011</v>
          </cell>
          <cell r="T63">
            <v>163.09999999999997</v>
          </cell>
          <cell r="U63">
            <v>41.199999999999996</v>
          </cell>
          <cell r="V63">
            <v>52.3</v>
          </cell>
          <cell r="W63">
            <v>175.20000000000002</v>
          </cell>
          <cell r="X63">
            <v>17.720000000000002</v>
          </cell>
          <cell r="Y63">
            <v>82.600000000000009</v>
          </cell>
          <cell r="Z63">
            <v>4791.8</v>
          </cell>
          <cell r="AA63">
            <v>52.699999999999996</v>
          </cell>
          <cell r="AB63">
            <v>381.59999999999997</v>
          </cell>
          <cell r="AC63">
            <v>69.900000000000006</v>
          </cell>
          <cell r="AD63">
            <v>86.7</v>
          </cell>
          <cell r="AE63">
            <v>5.7</v>
          </cell>
          <cell r="AF63">
            <v>3715.7999999999997</v>
          </cell>
          <cell r="AG63">
            <v>232.9</v>
          </cell>
          <cell r="AH63">
            <v>16</v>
          </cell>
          <cell r="AI63">
            <v>57.1</v>
          </cell>
          <cell r="AJ63">
            <v>92</v>
          </cell>
          <cell r="AK63">
            <v>97.9</v>
          </cell>
          <cell r="AL63">
            <v>664</v>
          </cell>
        </row>
        <row r="64">
          <cell r="A64">
            <v>199111</v>
          </cell>
          <cell r="B64">
            <v>794.1</v>
          </cell>
          <cell r="C64">
            <v>46.2</v>
          </cell>
          <cell r="D64">
            <v>224.8</v>
          </cell>
          <cell r="E64">
            <v>1401.2000000000003</v>
          </cell>
          <cell r="F64">
            <v>125.6</v>
          </cell>
          <cell r="G64">
            <v>66.999999999999986</v>
          </cell>
          <cell r="H64">
            <v>67.300000000000011</v>
          </cell>
          <cell r="I64">
            <v>757.00000000000011</v>
          </cell>
          <cell r="J64">
            <v>17.8</v>
          </cell>
          <cell r="K64">
            <v>123.3</v>
          </cell>
          <cell r="L64">
            <v>161.79999999999998</v>
          </cell>
          <cell r="M64">
            <v>80.5</v>
          </cell>
          <cell r="N64">
            <v>131.4</v>
          </cell>
          <cell r="O64">
            <v>69.8</v>
          </cell>
          <cell r="P64">
            <v>380.59999999999997</v>
          </cell>
          <cell r="Q64">
            <v>209.9</v>
          </cell>
          <cell r="R64">
            <v>54.099999999999994</v>
          </cell>
          <cell r="S64">
            <v>103.4</v>
          </cell>
          <cell r="T64">
            <v>168.39999999999998</v>
          </cell>
          <cell r="U64">
            <v>44.699999999999996</v>
          </cell>
          <cell r="V64">
            <v>54.099999999999994</v>
          </cell>
          <cell r="W64">
            <v>175.8</v>
          </cell>
          <cell r="X64">
            <v>18.160000000000004</v>
          </cell>
          <cell r="Y64">
            <v>82.600000000000009</v>
          </cell>
          <cell r="Z64">
            <v>5284.4000000000005</v>
          </cell>
          <cell r="AA64">
            <v>57.199999999999996</v>
          </cell>
          <cell r="AB64">
            <v>413.79999999999995</v>
          </cell>
          <cell r="AC64">
            <v>71.300000000000011</v>
          </cell>
          <cell r="AD64">
            <v>96.100000000000009</v>
          </cell>
          <cell r="AE64">
            <v>6</v>
          </cell>
          <cell r="AF64">
            <v>4059.2</v>
          </cell>
          <cell r="AG64">
            <v>259.10000000000002</v>
          </cell>
          <cell r="AH64">
            <v>17.399999999999999</v>
          </cell>
          <cell r="AI64">
            <v>62.800000000000004</v>
          </cell>
          <cell r="AJ64">
            <v>100.8</v>
          </cell>
          <cell r="AK64">
            <v>107.4</v>
          </cell>
          <cell r="AL64">
            <v>724.4</v>
          </cell>
        </row>
        <row r="65">
          <cell r="A65">
            <v>199112</v>
          </cell>
          <cell r="B65">
            <v>814.2</v>
          </cell>
          <cell r="C65">
            <v>47</v>
          </cell>
          <cell r="D65">
            <v>225.9</v>
          </cell>
          <cell r="E65">
            <v>1453.6000000000004</v>
          </cell>
          <cell r="F65">
            <v>127</v>
          </cell>
          <cell r="G65">
            <v>77.09999999999998</v>
          </cell>
          <cell r="H65">
            <v>76.200000000000017</v>
          </cell>
          <cell r="I65">
            <v>809.40000000000009</v>
          </cell>
          <cell r="J65">
            <v>20.100000000000001</v>
          </cell>
          <cell r="K65">
            <v>131.6</v>
          </cell>
          <cell r="L65">
            <v>168.99999999999997</v>
          </cell>
          <cell r="M65">
            <v>87.3</v>
          </cell>
          <cell r="N65">
            <v>143.4</v>
          </cell>
          <cell r="O65">
            <v>69.8</v>
          </cell>
          <cell r="P65">
            <v>410.7</v>
          </cell>
          <cell r="Q65">
            <v>224.3</v>
          </cell>
          <cell r="R65">
            <v>54.699999999999996</v>
          </cell>
          <cell r="S65">
            <v>108.80000000000001</v>
          </cell>
          <cell r="T65">
            <v>173.7</v>
          </cell>
          <cell r="U65">
            <v>46.9</v>
          </cell>
          <cell r="V65">
            <v>56.099999999999994</v>
          </cell>
          <cell r="W65">
            <v>176.4</v>
          </cell>
          <cell r="X65">
            <v>18.680000000000003</v>
          </cell>
          <cell r="Y65">
            <v>82.600000000000009</v>
          </cell>
          <cell r="Z65">
            <v>5792.2000000000007</v>
          </cell>
          <cell r="AA65">
            <v>64.699999999999989</v>
          </cell>
          <cell r="AB65">
            <v>433.9</v>
          </cell>
          <cell r="AC65">
            <v>73.000000000000014</v>
          </cell>
          <cell r="AD65">
            <v>106.10000000000001</v>
          </cell>
          <cell r="AE65">
            <v>6.6</v>
          </cell>
          <cell r="AF65">
            <v>4403.0999999999995</v>
          </cell>
          <cell r="AG65">
            <v>291.8</v>
          </cell>
          <cell r="AH65">
            <v>18.799999999999997</v>
          </cell>
          <cell r="AI65">
            <v>68.7</v>
          </cell>
          <cell r="AJ65">
            <v>109.39999999999999</v>
          </cell>
          <cell r="AK65">
            <v>117</v>
          </cell>
          <cell r="AL65">
            <v>785.9</v>
          </cell>
        </row>
        <row r="66">
          <cell r="A66">
            <v>199201</v>
          </cell>
          <cell r="B66">
            <v>26.5</v>
          </cell>
          <cell r="C66">
            <v>2.1</v>
          </cell>
          <cell r="D66">
            <v>2.7</v>
          </cell>
          <cell r="E66">
            <v>68.5</v>
          </cell>
          <cell r="F66">
            <v>1.1000000000000001</v>
          </cell>
          <cell r="G66">
            <v>4.4000000000000004</v>
          </cell>
          <cell r="H66">
            <v>10.7</v>
          </cell>
          <cell r="I66">
            <v>63.3</v>
          </cell>
          <cell r="J66">
            <v>4</v>
          </cell>
          <cell r="K66">
            <v>13.9</v>
          </cell>
          <cell r="L66">
            <v>20.2</v>
          </cell>
          <cell r="M66">
            <v>7</v>
          </cell>
          <cell r="N66">
            <v>9.9</v>
          </cell>
          <cell r="O66">
            <v>1.1000000000000001</v>
          </cell>
          <cell r="P66">
            <v>23.1</v>
          </cell>
          <cell r="Q66">
            <v>13.8</v>
          </cell>
          <cell r="R66">
            <v>0.7</v>
          </cell>
          <cell r="S66">
            <v>5.6</v>
          </cell>
          <cell r="T66">
            <v>2</v>
          </cell>
          <cell r="U66">
            <v>4.3</v>
          </cell>
          <cell r="V66">
            <v>4.2</v>
          </cell>
          <cell r="W66">
            <v>0.4</v>
          </cell>
          <cell r="X66">
            <v>2.3199999999999998</v>
          </cell>
          <cell r="Y66">
            <v>0.2</v>
          </cell>
          <cell r="Z66">
            <v>447.8</v>
          </cell>
          <cell r="AA66">
            <v>6.6</v>
          </cell>
          <cell r="AB66">
            <v>28.7</v>
          </cell>
          <cell r="AC66">
            <v>6.6</v>
          </cell>
          <cell r="AD66">
            <v>9.1999999999999993</v>
          </cell>
          <cell r="AE66">
            <v>1</v>
          </cell>
          <cell r="AF66">
            <v>311</v>
          </cell>
          <cell r="AG66">
            <v>28.2</v>
          </cell>
          <cell r="AH66">
            <v>1.4</v>
          </cell>
          <cell r="AI66">
            <v>6.1</v>
          </cell>
          <cell r="AJ66">
            <v>8.9</v>
          </cell>
          <cell r="AK66">
            <v>8.9</v>
          </cell>
          <cell r="AL66">
            <v>72.3</v>
          </cell>
        </row>
        <row r="67">
          <cell r="A67">
            <v>199202</v>
          </cell>
          <cell r="B67">
            <v>68</v>
          </cell>
          <cell r="C67">
            <v>3.5</v>
          </cell>
          <cell r="D67">
            <v>5.0999999999999996</v>
          </cell>
          <cell r="E67">
            <v>137</v>
          </cell>
          <cell r="F67">
            <v>1.8</v>
          </cell>
          <cell r="G67">
            <v>9.4</v>
          </cell>
          <cell r="H67">
            <v>16.100000000000001</v>
          </cell>
          <cell r="I67">
            <v>131.5</v>
          </cell>
          <cell r="J67">
            <v>4.9000000000000004</v>
          </cell>
          <cell r="K67">
            <v>27.700000000000003</v>
          </cell>
          <cell r="L67">
            <v>32.200000000000003</v>
          </cell>
          <cell r="M67">
            <v>13.6</v>
          </cell>
          <cell r="N67">
            <v>17.100000000000001</v>
          </cell>
          <cell r="O67">
            <v>3.5</v>
          </cell>
          <cell r="P67">
            <v>49.7</v>
          </cell>
          <cell r="Q67">
            <v>29.3</v>
          </cell>
          <cell r="R67">
            <v>1</v>
          </cell>
          <cell r="S67">
            <v>12.3</v>
          </cell>
          <cell r="T67">
            <v>3.3</v>
          </cell>
          <cell r="U67">
            <v>10.199999999999999</v>
          </cell>
          <cell r="V67">
            <v>12.7</v>
          </cell>
          <cell r="W67">
            <v>1</v>
          </cell>
          <cell r="X67">
            <v>4.0999999999999996</v>
          </cell>
          <cell r="Y67">
            <v>4.4000000000000004</v>
          </cell>
          <cell r="Z67">
            <v>821.40000000000009</v>
          </cell>
          <cell r="AA67">
            <v>13.1</v>
          </cell>
          <cell r="AB67">
            <v>50.2</v>
          </cell>
          <cell r="AC67">
            <v>20.5</v>
          </cell>
          <cell r="AD67">
            <v>18.7</v>
          </cell>
          <cell r="AE67">
            <v>1.5</v>
          </cell>
          <cell r="AF67">
            <v>631.4</v>
          </cell>
          <cell r="AG67">
            <v>53.9</v>
          </cell>
          <cell r="AH67">
            <v>3</v>
          </cell>
          <cell r="AI67">
            <v>12</v>
          </cell>
          <cell r="AJ67">
            <v>17.600000000000001</v>
          </cell>
          <cell r="AK67">
            <v>17.5</v>
          </cell>
          <cell r="AL67">
            <v>143.19999999999999</v>
          </cell>
        </row>
        <row r="68">
          <cell r="A68">
            <v>199203</v>
          </cell>
          <cell r="B68">
            <v>96.6</v>
          </cell>
          <cell r="C68">
            <v>5.0999999999999996</v>
          </cell>
          <cell r="D68">
            <v>9.8999999999999986</v>
          </cell>
          <cell r="E68">
            <v>221.1</v>
          </cell>
          <cell r="F68">
            <v>1.9000000000000001</v>
          </cell>
          <cell r="G68">
            <v>15.5</v>
          </cell>
          <cell r="H68">
            <v>19.8</v>
          </cell>
          <cell r="I68">
            <v>199.5</v>
          </cell>
          <cell r="J68">
            <v>5.8000000000000007</v>
          </cell>
          <cell r="K68">
            <v>41.2</v>
          </cell>
          <cell r="L68">
            <v>52.900000000000006</v>
          </cell>
          <cell r="M68">
            <v>20.6</v>
          </cell>
          <cell r="N68">
            <v>25.400000000000002</v>
          </cell>
          <cell r="O68">
            <v>6.9</v>
          </cell>
          <cell r="P68">
            <v>73.900000000000006</v>
          </cell>
          <cell r="Q68">
            <v>49.3</v>
          </cell>
          <cell r="R68">
            <v>2.5</v>
          </cell>
          <cell r="S68">
            <v>23.700000000000003</v>
          </cell>
          <cell r="T68">
            <v>6.3</v>
          </cell>
          <cell r="U68">
            <v>15.2</v>
          </cell>
          <cell r="V68">
            <v>29.9</v>
          </cell>
          <cell r="W68">
            <v>11.9</v>
          </cell>
          <cell r="X68">
            <v>5.8599999999999994</v>
          </cell>
          <cell r="Y68">
            <v>11.100000000000001</v>
          </cell>
          <cell r="Z68">
            <v>1124.9000000000001</v>
          </cell>
          <cell r="AA68">
            <v>19.8</v>
          </cell>
          <cell r="AB68">
            <v>72.400000000000006</v>
          </cell>
          <cell r="AC68">
            <v>39.1</v>
          </cell>
          <cell r="AD68">
            <v>28.9</v>
          </cell>
          <cell r="AE68">
            <v>2.1</v>
          </cell>
          <cell r="AF68">
            <v>932.09999999999991</v>
          </cell>
          <cell r="AG68">
            <v>78</v>
          </cell>
          <cell r="AH68">
            <v>4.7</v>
          </cell>
          <cell r="AI68">
            <v>18</v>
          </cell>
          <cell r="AJ68">
            <v>26.200000000000003</v>
          </cell>
          <cell r="AK68">
            <v>26.4</v>
          </cell>
          <cell r="AL68">
            <v>213.6</v>
          </cell>
        </row>
        <row r="69">
          <cell r="A69">
            <v>199204</v>
          </cell>
          <cell r="B69">
            <v>170</v>
          </cell>
          <cell r="C69">
            <v>7.1</v>
          </cell>
          <cell r="D69">
            <v>21.9</v>
          </cell>
          <cell r="E69">
            <v>364.79999999999995</v>
          </cell>
          <cell r="F69">
            <v>2.1</v>
          </cell>
          <cell r="G69">
            <v>21.7</v>
          </cell>
          <cell r="H69">
            <v>23</v>
          </cell>
          <cell r="I69">
            <v>270.8</v>
          </cell>
          <cell r="J69">
            <v>6.7000000000000011</v>
          </cell>
          <cell r="K69">
            <v>56.400000000000006</v>
          </cell>
          <cell r="L69">
            <v>79</v>
          </cell>
          <cell r="M69">
            <v>29.700000000000003</v>
          </cell>
          <cell r="N69">
            <v>36.300000000000004</v>
          </cell>
          <cell r="O69">
            <v>17.899999999999999</v>
          </cell>
          <cell r="P69">
            <v>104</v>
          </cell>
          <cell r="Q69">
            <v>70.599999999999994</v>
          </cell>
          <cell r="R69">
            <v>8.4</v>
          </cell>
          <cell r="S69">
            <v>39.6</v>
          </cell>
          <cell r="T69">
            <v>11.5</v>
          </cell>
          <cell r="U69">
            <v>20</v>
          </cell>
          <cell r="V69">
            <v>36</v>
          </cell>
          <cell r="W69">
            <v>33.700000000000003</v>
          </cell>
          <cell r="X69">
            <v>7.8899999999999988</v>
          </cell>
          <cell r="Y69">
            <v>30</v>
          </cell>
          <cell r="Z69">
            <v>1331.4</v>
          </cell>
          <cell r="AA69">
            <v>26.8</v>
          </cell>
          <cell r="AB69">
            <v>92.100000000000009</v>
          </cell>
          <cell r="AC69">
            <v>50.900000000000006</v>
          </cell>
          <cell r="AD69">
            <v>37.700000000000003</v>
          </cell>
          <cell r="AE69">
            <v>2.7</v>
          </cell>
          <cell r="AF69">
            <v>1214.5</v>
          </cell>
          <cell r="AG69">
            <v>102.4</v>
          </cell>
          <cell r="AH69">
            <v>6.3000000000000007</v>
          </cell>
          <cell r="AI69">
            <v>24.1</v>
          </cell>
          <cell r="AJ69">
            <v>34.800000000000004</v>
          </cell>
          <cell r="AK69">
            <v>35.200000000000003</v>
          </cell>
          <cell r="AL69">
            <v>282.2</v>
          </cell>
        </row>
        <row r="70">
          <cell r="A70">
            <v>199205</v>
          </cell>
          <cell r="B70">
            <v>273.10000000000002</v>
          </cell>
          <cell r="C70">
            <v>11.7</v>
          </cell>
          <cell r="D70">
            <v>61.5</v>
          </cell>
          <cell r="E70">
            <v>597.79999999999995</v>
          </cell>
          <cell r="F70">
            <v>5.8000000000000007</v>
          </cell>
          <cell r="G70">
            <v>28.1</v>
          </cell>
          <cell r="H70">
            <v>26.6</v>
          </cell>
          <cell r="I70">
            <v>322.60000000000002</v>
          </cell>
          <cell r="J70">
            <v>7.7000000000000011</v>
          </cell>
          <cell r="K70">
            <v>69.800000000000011</v>
          </cell>
          <cell r="L70">
            <v>100</v>
          </cell>
          <cell r="M70">
            <v>37.300000000000004</v>
          </cell>
          <cell r="N70">
            <v>48.2</v>
          </cell>
          <cell r="O70">
            <v>34.5</v>
          </cell>
          <cell r="P70">
            <v>132.69999999999999</v>
          </cell>
          <cell r="Q70">
            <v>93.5</v>
          </cell>
          <cell r="R70">
            <v>18.899999999999999</v>
          </cell>
          <cell r="S70">
            <v>52.5</v>
          </cell>
          <cell r="T70">
            <v>23.6</v>
          </cell>
          <cell r="U70">
            <v>26.4</v>
          </cell>
          <cell r="V70">
            <v>36.4</v>
          </cell>
          <cell r="W70">
            <v>60.1</v>
          </cell>
          <cell r="X70">
            <v>10.209999999999999</v>
          </cell>
          <cell r="Y70">
            <v>52</v>
          </cell>
          <cell r="Z70">
            <v>1613.9</v>
          </cell>
          <cell r="AA70">
            <v>33</v>
          </cell>
          <cell r="AB70">
            <v>113.30000000000001</v>
          </cell>
          <cell r="AC70">
            <v>59.000000000000007</v>
          </cell>
          <cell r="AD70">
            <v>45.2</v>
          </cell>
          <cell r="AE70">
            <v>3.2</v>
          </cell>
          <cell r="AF70">
            <v>1489</v>
          </cell>
          <cell r="AG70">
            <v>129.30000000000001</v>
          </cell>
          <cell r="AH70">
            <v>8</v>
          </cell>
          <cell r="AI70">
            <v>30.3</v>
          </cell>
          <cell r="AJ70">
            <v>44.5</v>
          </cell>
          <cell r="AK70">
            <v>44.1</v>
          </cell>
          <cell r="AL70">
            <v>346.6</v>
          </cell>
        </row>
        <row r="71">
          <cell r="A71">
            <v>199206</v>
          </cell>
          <cell r="B71">
            <v>454.40000000000003</v>
          </cell>
          <cell r="C71">
            <v>19.2</v>
          </cell>
          <cell r="D71">
            <v>91.5</v>
          </cell>
          <cell r="E71">
            <v>721.3</v>
          </cell>
          <cell r="F71">
            <v>23.6</v>
          </cell>
          <cell r="G71">
            <v>34.6</v>
          </cell>
          <cell r="H71">
            <v>29.900000000000002</v>
          </cell>
          <cell r="I71">
            <v>378.90000000000003</v>
          </cell>
          <cell r="J71">
            <v>8.5000000000000018</v>
          </cell>
          <cell r="K71">
            <v>80.800000000000011</v>
          </cell>
          <cell r="L71">
            <v>113.7</v>
          </cell>
          <cell r="M71">
            <v>43.800000000000004</v>
          </cell>
          <cell r="N71">
            <v>59.400000000000006</v>
          </cell>
          <cell r="O71">
            <v>44.3</v>
          </cell>
          <cell r="P71">
            <v>164.7</v>
          </cell>
          <cell r="Q71">
            <v>115.4</v>
          </cell>
          <cell r="R71">
            <v>31.099999999999998</v>
          </cell>
          <cell r="S71">
            <v>60.5</v>
          </cell>
          <cell r="T71">
            <v>42.2</v>
          </cell>
          <cell r="U71">
            <v>35</v>
          </cell>
          <cell r="V71">
            <v>37.799999999999997</v>
          </cell>
          <cell r="W71">
            <v>76.5</v>
          </cell>
          <cell r="X71">
            <v>12.68</v>
          </cell>
          <cell r="Y71">
            <v>69.5</v>
          </cell>
          <cell r="Z71">
            <v>1990.1000000000001</v>
          </cell>
          <cell r="AA71">
            <v>39.5</v>
          </cell>
          <cell r="AB71">
            <v>148.60000000000002</v>
          </cell>
          <cell r="AC71">
            <v>61.900000000000006</v>
          </cell>
          <cell r="AD71">
            <v>52.5</v>
          </cell>
          <cell r="AE71">
            <v>3.6</v>
          </cell>
          <cell r="AF71">
            <v>1797.2</v>
          </cell>
          <cell r="AG71">
            <v>157.80000000000001</v>
          </cell>
          <cell r="AH71">
            <v>9.6999999999999993</v>
          </cell>
          <cell r="AI71">
            <v>36.299999999999997</v>
          </cell>
          <cell r="AJ71">
            <v>54.1</v>
          </cell>
          <cell r="AK71">
            <v>52.8</v>
          </cell>
          <cell r="AL71">
            <v>406.70000000000005</v>
          </cell>
        </row>
        <row r="72">
          <cell r="A72">
            <v>199207</v>
          </cell>
          <cell r="B72">
            <v>669.6</v>
          </cell>
          <cell r="C72">
            <v>25</v>
          </cell>
          <cell r="D72">
            <v>113.8</v>
          </cell>
          <cell r="E72">
            <v>758.5</v>
          </cell>
          <cell r="F72">
            <v>45.6</v>
          </cell>
          <cell r="G72">
            <v>39.300000000000004</v>
          </cell>
          <cell r="H72">
            <v>35</v>
          </cell>
          <cell r="I72">
            <v>427.90000000000003</v>
          </cell>
          <cell r="J72">
            <v>9.8000000000000025</v>
          </cell>
          <cell r="K72">
            <v>91.200000000000017</v>
          </cell>
          <cell r="L72">
            <v>121.7</v>
          </cell>
          <cell r="M72">
            <v>52.5</v>
          </cell>
          <cell r="N72">
            <v>69.800000000000011</v>
          </cell>
          <cell r="O72">
            <v>46.3</v>
          </cell>
          <cell r="P72">
            <v>199.89999999999998</v>
          </cell>
          <cell r="Q72">
            <v>135.5</v>
          </cell>
          <cell r="R72">
            <v>40.799999999999997</v>
          </cell>
          <cell r="S72">
            <v>66.5</v>
          </cell>
          <cell r="T72">
            <v>65.099999999999994</v>
          </cell>
          <cell r="U72">
            <v>40.200000000000003</v>
          </cell>
          <cell r="V72">
            <v>41.699999999999996</v>
          </cell>
          <cell r="W72">
            <v>92.3</v>
          </cell>
          <cell r="X72">
            <v>13.719999999999999</v>
          </cell>
          <cell r="Y72">
            <v>79.900000000000006</v>
          </cell>
          <cell r="Z72">
            <v>2438.9</v>
          </cell>
          <cell r="AA72">
            <v>46.5</v>
          </cell>
          <cell r="AB72">
            <v>179.90000000000003</v>
          </cell>
          <cell r="AC72">
            <v>66.900000000000006</v>
          </cell>
          <cell r="AD72">
            <v>59.2</v>
          </cell>
          <cell r="AE72">
            <v>4.0999999999999996</v>
          </cell>
          <cell r="AF72">
            <v>2105.6999999999998</v>
          </cell>
          <cell r="AG72">
            <v>184.20000000000002</v>
          </cell>
          <cell r="AH72">
            <v>11.5</v>
          </cell>
          <cell r="AI72">
            <v>42.5</v>
          </cell>
          <cell r="AJ72">
            <v>64.400000000000006</v>
          </cell>
          <cell r="AK72">
            <v>61.8</v>
          </cell>
          <cell r="AL72">
            <v>466.20000000000005</v>
          </cell>
        </row>
        <row r="73">
          <cell r="A73">
            <v>199208</v>
          </cell>
          <cell r="B73">
            <v>731</v>
          </cell>
          <cell r="C73">
            <v>28.8</v>
          </cell>
          <cell r="D73">
            <v>122.3</v>
          </cell>
          <cell r="E73">
            <v>780.4</v>
          </cell>
          <cell r="F73">
            <v>55.400000000000006</v>
          </cell>
          <cell r="G73">
            <v>46.900000000000006</v>
          </cell>
          <cell r="H73">
            <v>41</v>
          </cell>
          <cell r="I73">
            <v>481.00000000000006</v>
          </cell>
          <cell r="J73">
            <v>11.300000000000002</v>
          </cell>
          <cell r="K73">
            <v>102.00000000000001</v>
          </cell>
          <cell r="L73">
            <v>128.80000000000001</v>
          </cell>
          <cell r="M73">
            <v>59.7</v>
          </cell>
          <cell r="N73">
            <v>82.000000000000014</v>
          </cell>
          <cell r="O73">
            <v>46.8</v>
          </cell>
          <cell r="P73">
            <v>233.79999999999998</v>
          </cell>
          <cell r="Q73">
            <v>154.30000000000001</v>
          </cell>
          <cell r="R73">
            <v>46.699999999999996</v>
          </cell>
          <cell r="S73">
            <v>72.5</v>
          </cell>
          <cell r="T73">
            <v>86.899999999999991</v>
          </cell>
          <cell r="U73">
            <v>44.300000000000004</v>
          </cell>
          <cell r="V73">
            <v>41.999999999999993</v>
          </cell>
          <cell r="W73">
            <v>101.3</v>
          </cell>
          <cell r="X73">
            <v>15.149999999999999</v>
          </cell>
          <cell r="Y73">
            <v>84</v>
          </cell>
          <cell r="Z73">
            <v>2943.7000000000003</v>
          </cell>
          <cell r="AA73">
            <v>52.2</v>
          </cell>
          <cell r="AB73">
            <v>212.10000000000002</v>
          </cell>
          <cell r="AC73">
            <v>72.100000000000009</v>
          </cell>
          <cell r="AD73">
            <v>65.8</v>
          </cell>
          <cell r="AE73">
            <v>4.3999999999999995</v>
          </cell>
          <cell r="AF73">
            <v>2408.5</v>
          </cell>
          <cell r="AG73">
            <v>211.50000000000003</v>
          </cell>
          <cell r="AH73">
            <v>13.2</v>
          </cell>
          <cell r="AI73">
            <v>48.5</v>
          </cell>
          <cell r="AJ73">
            <v>74.2</v>
          </cell>
          <cell r="AK73">
            <v>70.8</v>
          </cell>
          <cell r="AL73">
            <v>525.5</v>
          </cell>
        </row>
        <row r="74">
          <cell r="A74">
            <v>199209</v>
          </cell>
          <cell r="B74">
            <v>749.9</v>
          </cell>
          <cell r="C74">
            <v>34.299999999999997</v>
          </cell>
          <cell r="D74">
            <v>124.6</v>
          </cell>
          <cell r="E74">
            <v>830.5</v>
          </cell>
          <cell r="F74">
            <v>59.800000000000004</v>
          </cell>
          <cell r="G74">
            <v>53.900000000000006</v>
          </cell>
          <cell r="H74">
            <v>48.6</v>
          </cell>
          <cell r="I74">
            <v>533</v>
          </cell>
          <cell r="J74">
            <v>12.600000000000003</v>
          </cell>
          <cell r="K74">
            <v>111.70000000000002</v>
          </cell>
          <cell r="L74">
            <v>136.5</v>
          </cell>
          <cell r="M74">
            <v>66.8</v>
          </cell>
          <cell r="N74">
            <v>95.200000000000017</v>
          </cell>
          <cell r="O74">
            <v>47</v>
          </cell>
          <cell r="P74">
            <v>268</v>
          </cell>
          <cell r="Q74">
            <v>162</v>
          </cell>
          <cell r="R74">
            <v>49.8</v>
          </cell>
          <cell r="S74">
            <v>77</v>
          </cell>
          <cell r="T74">
            <v>99.499999999999986</v>
          </cell>
          <cell r="U74">
            <v>46.900000000000006</v>
          </cell>
          <cell r="V74">
            <v>42.099999999999994</v>
          </cell>
          <cell r="W74">
            <v>106.5</v>
          </cell>
          <cell r="X74">
            <v>16.16</v>
          </cell>
          <cell r="Y74">
            <v>85.6</v>
          </cell>
          <cell r="Z74">
            <v>3417.8</v>
          </cell>
          <cell r="AA74">
            <v>57.6</v>
          </cell>
          <cell r="AB74">
            <v>246.40000000000003</v>
          </cell>
          <cell r="AC74">
            <v>81.600000000000009</v>
          </cell>
          <cell r="AD74">
            <v>72.8</v>
          </cell>
          <cell r="AE74">
            <v>4.6999999999999993</v>
          </cell>
          <cell r="AF74">
            <v>2708</v>
          </cell>
          <cell r="AG74">
            <v>237.30000000000004</v>
          </cell>
          <cell r="AH74">
            <v>14.799999999999999</v>
          </cell>
          <cell r="AI74">
            <v>54.4</v>
          </cell>
          <cell r="AJ74">
            <v>83.8</v>
          </cell>
          <cell r="AK74">
            <v>79.7</v>
          </cell>
          <cell r="AL74">
            <v>585.29999999999995</v>
          </cell>
        </row>
        <row r="75">
          <cell r="A75">
            <v>199210</v>
          </cell>
          <cell r="B75">
            <v>797.6</v>
          </cell>
          <cell r="C75">
            <v>39.799999999999997</v>
          </cell>
          <cell r="D75">
            <v>126</v>
          </cell>
          <cell r="E75">
            <v>884.4</v>
          </cell>
          <cell r="F75">
            <v>64.5</v>
          </cell>
          <cell r="G75">
            <v>62.7</v>
          </cell>
          <cell r="H75">
            <v>56.6</v>
          </cell>
          <cell r="I75">
            <v>585.20000000000005</v>
          </cell>
          <cell r="J75">
            <v>14.600000000000003</v>
          </cell>
          <cell r="K75">
            <v>126.70000000000002</v>
          </cell>
          <cell r="L75">
            <v>143.6</v>
          </cell>
          <cell r="M75">
            <v>77.399999999999991</v>
          </cell>
          <cell r="N75">
            <v>109.80000000000001</v>
          </cell>
          <cell r="O75">
            <v>47.1</v>
          </cell>
          <cell r="P75">
            <v>309.8</v>
          </cell>
          <cell r="Q75">
            <v>170.2</v>
          </cell>
          <cell r="R75">
            <v>52</v>
          </cell>
          <cell r="S75">
            <v>81.099999999999994</v>
          </cell>
          <cell r="T75">
            <v>108.69999999999999</v>
          </cell>
          <cell r="U75">
            <v>50.000000000000007</v>
          </cell>
          <cell r="V75">
            <v>42.099999999999994</v>
          </cell>
          <cell r="W75">
            <v>107.2</v>
          </cell>
          <cell r="X75">
            <v>16.77</v>
          </cell>
          <cell r="Y75">
            <v>86.5</v>
          </cell>
          <cell r="Z75">
            <v>3886</v>
          </cell>
          <cell r="AA75">
            <v>62</v>
          </cell>
          <cell r="AB75">
            <v>275.40000000000003</v>
          </cell>
          <cell r="AC75">
            <v>86.4</v>
          </cell>
          <cell r="AD75">
            <v>81.5</v>
          </cell>
          <cell r="AE75">
            <v>4.8999999999999995</v>
          </cell>
          <cell r="AF75">
            <v>2961.8</v>
          </cell>
          <cell r="AG75">
            <v>264.10000000000002</v>
          </cell>
          <cell r="AH75">
            <v>16.399999999999999</v>
          </cell>
          <cell r="AI75">
            <v>60.4</v>
          </cell>
          <cell r="AJ75">
            <v>93.2</v>
          </cell>
          <cell r="AK75">
            <v>88.7</v>
          </cell>
          <cell r="AL75">
            <v>645.9</v>
          </cell>
        </row>
        <row r="76">
          <cell r="A76">
            <v>199211</v>
          </cell>
          <cell r="B76">
            <v>810.80000000000007</v>
          </cell>
          <cell r="C76">
            <v>40.799999999999997</v>
          </cell>
          <cell r="D76">
            <v>127.3</v>
          </cell>
          <cell r="E76">
            <v>934</v>
          </cell>
          <cell r="F76">
            <v>72.099999999999994</v>
          </cell>
          <cell r="G76">
            <v>70.2</v>
          </cell>
          <cell r="H76">
            <v>68.099999999999994</v>
          </cell>
          <cell r="I76">
            <v>643.20000000000005</v>
          </cell>
          <cell r="J76">
            <v>17.300000000000004</v>
          </cell>
          <cell r="K76">
            <v>137.50000000000003</v>
          </cell>
          <cell r="L76">
            <v>149.79999999999998</v>
          </cell>
          <cell r="M76">
            <v>85.699999999999989</v>
          </cell>
          <cell r="N76">
            <v>124.30000000000001</v>
          </cell>
          <cell r="O76">
            <v>47.6</v>
          </cell>
          <cell r="P76">
            <v>346.1</v>
          </cell>
          <cell r="Q76">
            <v>182</v>
          </cell>
          <cell r="R76">
            <v>53.1</v>
          </cell>
          <cell r="S76">
            <v>87.899999999999991</v>
          </cell>
          <cell r="T76">
            <v>115.1</v>
          </cell>
          <cell r="U76">
            <v>54.300000000000004</v>
          </cell>
          <cell r="V76">
            <v>42.099999999999994</v>
          </cell>
          <cell r="W76">
            <v>107.9</v>
          </cell>
          <cell r="X76">
            <v>17.3</v>
          </cell>
          <cell r="Y76">
            <v>86.5</v>
          </cell>
          <cell r="Z76">
            <v>4309.6000000000004</v>
          </cell>
          <cell r="AA76">
            <v>67.400000000000006</v>
          </cell>
          <cell r="AB76">
            <v>326.60000000000002</v>
          </cell>
          <cell r="AC76">
            <v>87.300000000000011</v>
          </cell>
          <cell r="AD76">
            <v>90.4</v>
          </cell>
          <cell r="AE76">
            <v>5.1999999999999993</v>
          </cell>
          <cell r="AF76">
            <v>3243.4</v>
          </cell>
          <cell r="AG76">
            <v>291.20000000000005</v>
          </cell>
          <cell r="AH76">
            <v>17.899999999999999</v>
          </cell>
          <cell r="AI76">
            <v>66.5</v>
          </cell>
          <cell r="AJ76">
            <v>101.7</v>
          </cell>
          <cell r="AK76">
            <v>97.7</v>
          </cell>
          <cell r="AL76">
            <v>706.4</v>
          </cell>
        </row>
        <row r="77">
          <cell r="A77">
            <v>199212</v>
          </cell>
          <cell r="B77">
            <v>829.40000000000009</v>
          </cell>
          <cell r="C77">
            <v>41.5</v>
          </cell>
          <cell r="D77">
            <v>127.89999999999999</v>
          </cell>
          <cell r="E77">
            <v>1003.1</v>
          </cell>
          <cell r="F77">
            <v>73.099999999999994</v>
          </cell>
          <cell r="G77">
            <v>79.600000000000009</v>
          </cell>
          <cell r="H77">
            <v>77.3</v>
          </cell>
          <cell r="I77">
            <v>699</v>
          </cell>
          <cell r="J77">
            <v>19.500000000000004</v>
          </cell>
          <cell r="K77">
            <v>149.70000000000002</v>
          </cell>
          <cell r="L77">
            <v>157.49999999999997</v>
          </cell>
          <cell r="M77">
            <v>93.799999999999983</v>
          </cell>
          <cell r="N77">
            <v>150.30000000000001</v>
          </cell>
          <cell r="O77">
            <v>49.7</v>
          </cell>
          <cell r="P77">
            <v>386.40000000000003</v>
          </cell>
          <cell r="Q77">
            <v>203.2</v>
          </cell>
          <cell r="R77">
            <v>53.6</v>
          </cell>
          <cell r="S77">
            <v>94.3</v>
          </cell>
          <cell r="T77">
            <v>121.3</v>
          </cell>
          <cell r="U77">
            <v>59.500000000000007</v>
          </cell>
          <cell r="V77">
            <v>43.399999999999991</v>
          </cell>
          <cell r="W77">
            <v>108</v>
          </cell>
          <cell r="X77">
            <v>17.66</v>
          </cell>
          <cell r="Y77">
            <v>86.5</v>
          </cell>
          <cell r="Z77">
            <v>4740.8</v>
          </cell>
          <cell r="AA77">
            <v>73.7</v>
          </cell>
          <cell r="AB77">
            <v>392</v>
          </cell>
          <cell r="AC77">
            <v>88.800000000000011</v>
          </cell>
          <cell r="AD77">
            <v>99.800000000000011</v>
          </cell>
          <cell r="AE77">
            <v>5.6</v>
          </cell>
          <cell r="AF77">
            <v>3525.1</v>
          </cell>
          <cell r="AG77">
            <v>320.20000000000005</v>
          </cell>
          <cell r="AH77">
            <v>19.399999999999999</v>
          </cell>
          <cell r="AI77">
            <v>72.8</v>
          </cell>
          <cell r="AJ77">
            <v>110.7</v>
          </cell>
          <cell r="AK77">
            <v>106.7</v>
          </cell>
          <cell r="AL77">
            <v>768.4</v>
          </cell>
        </row>
        <row r="78">
          <cell r="A78">
            <v>199301</v>
          </cell>
          <cell r="B78">
            <v>56.8</v>
          </cell>
          <cell r="C78">
            <v>1.4</v>
          </cell>
          <cell r="D78">
            <v>1</v>
          </cell>
          <cell r="E78">
            <v>59.4</v>
          </cell>
          <cell r="F78">
            <v>0.4</v>
          </cell>
          <cell r="G78">
            <v>6.2</v>
          </cell>
          <cell r="H78">
            <v>9.3000000000000007</v>
          </cell>
          <cell r="I78">
            <v>61.8</v>
          </cell>
          <cell r="J78">
            <v>1</v>
          </cell>
          <cell r="K78">
            <v>11.9</v>
          </cell>
          <cell r="L78">
            <v>13</v>
          </cell>
          <cell r="M78">
            <v>6.3</v>
          </cell>
          <cell r="N78">
            <v>10.7</v>
          </cell>
          <cell r="O78">
            <v>2.2000000000000002</v>
          </cell>
          <cell r="P78">
            <v>30.7</v>
          </cell>
          <cell r="Q78">
            <v>16</v>
          </cell>
          <cell r="R78">
            <v>0.3</v>
          </cell>
          <cell r="S78">
            <v>2.9</v>
          </cell>
          <cell r="T78">
            <v>4.5999999999999996</v>
          </cell>
          <cell r="U78">
            <v>6.1</v>
          </cell>
          <cell r="V78">
            <v>1.1000000000000001</v>
          </cell>
          <cell r="W78">
            <v>0.2</v>
          </cell>
          <cell r="X78">
            <v>0.8</v>
          </cell>
          <cell r="Y78">
            <v>1</v>
          </cell>
          <cell r="Z78">
            <v>397.1</v>
          </cell>
          <cell r="AA78">
            <v>5.8</v>
          </cell>
          <cell r="AB78">
            <v>19.3</v>
          </cell>
          <cell r="AC78">
            <v>3.5</v>
          </cell>
          <cell r="AD78">
            <v>12.3</v>
          </cell>
          <cell r="AE78">
            <v>0.6</v>
          </cell>
          <cell r="AF78">
            <v>307.89999999999998</v>
          </cell>
          <cell r="AG78">
            <v>23</v>
          </cell>
          <cell r="AH78">
            <v>1.4</v>
          </cell>
          <cell r="AI78">
            <v>6.1</v>
          </cell>
          <cell r="AJ78">
            <v>8.6999999999999993</v>
          </cell>
          <cell r="AK78">
            <v>9</v>
          </cell>
          <cell r="AL78">
            <v>68.400000000000006</v>
          </cell>
        </row>
        <row r="79">
          <cell r="A79">
            <v>199302</v>
          </cell>
          <cell r="B79">
            <v>106.69999999999999</v>
          </cell>
          <cell r="C79">
            <v>3.0999999999999996</v>
          </cell>
          <cell r="D79">
            <v>3.9</v>
          </cell>
          <cell r="E79">
            <v>139.1</v>
          </cell>
          <cell r="F79">
            <v>1.1000000000000001</v>
          </cell>
          <cell r="G79">
            <v>13.600000000000001</v>
          </cell>
          <cell r="H79">
            <v>15.100000000000001</v>
          </cell>
          <cell r="I79">
            <v>122.9</v>
          </cell>
          <cell r="J79">
            <v>2.2000000000000002</v>
          </cell>
          <cell r="K79">
            <v>24.1</v>
          </cell>
          <cell r="L79">
            <v>28</v>
          </cell>
          <cell r="M79">
            <v>12.6</v>
          </cell>
          <cell r="N79">
            <v>20.799999999999997</v>
          </cell>
          <cell r="O79">
            <v>4.2</v>
          </cell>
          <cell r="P79">
            <v>59.099999999999994</v>
          </cell>
          <cell r="Q79">
            <v>35.5</v>
          </cell>
          <cell r="R79">
            <v>0.6</v>
          </cell>
          <cell r="S79">
            <v>16.5</v>
          </cell>
          <cell r="T79">
            <v>7.1</v>
          </cell>
          <cell r="U79">
            <v>11.6</v>
          </cell>
          <cell r="V79">
            <v>10.6</v>
          </cell>
          <cell r="W79">
            <v>0.7</v>
          </cell>
          <cell r="X79">
            <v>2.8</v>
          </cell>
          <cell r="Y79">
            <v>4.7</v>
          </cell>
          <cell r="Z79">
            <v>721.3</v>
          </cell>
          <cell r="AA79">
            <v>12.8</v>
          </cell>
          <cell r="AB79">
            <v>49</v>
          </cell>
          <cell r="AC79">
            <v>14.7</v>
          </cell>
          <cell r="AD79">
            <v>25</v>
          </cell>
          <cell r="AE79">
            <v>1.5</v>
          </cell>
          <cell r="AF79">
            <v>619</v>
          </cell>
          <cell r="AG79">
            <v>48.2</v>
          </cell>
          <cell r="AH79">
            <v>2.9</v>
          </cell>
          <cell r="AI79">
            <v>12.2</v>
          </cell>
          <cell r="AJ79">
            <v>17.100000000000001</v>
          </cell>
          <cell r="AK79">
            <v>17.5</v>
          </cell>
          <cell r="AL79">
            <v>136.69999999999999</v>
          </cell>
        </row>
        <row r="80">
          <cell r="A80">
            <v>199303</v>
          </cell>
          <cell r="B80">
            <v>125.89999999999999</v>
          </cell>
          <cell r="C80">
            <v>4.5999999999999996</v>
          </cell>
          <cell r="D80">
            <v>11.4</v>
          </cell>
          <cell r="E80">
            <v>244.2</v>
          </cell>
          <cell r="F80">
            <v>1.4000000000000001</v>
          </cell>
          <cell r="G80">
            <v>21.700000000000003</v>
          </cell>
          <cell r="H80">
            <v>20</v>
          </cell>
          <cell r="I80">
            <v>180.10000000000002</v>
          </cell>
          <cell r="J80">
            <v>3.3000000000000003</v>
          </cell>
          <cell r="K80">
            <v>38.299999999999997</v>
          </cell>
          <cell r="L80">
            <v>49.9</v>
          </cell>
          <cell r="M80">
            <v>21</v>
          </cell>
          <cell r="N80">
            <v>31.699999999999996</v>
          </cell>
          <cell r="O80">
            <v>11.600000000000001</v>
          </cell>
          <cell r="P80">
            <v>90.5</v>
          </cell>
          <cell r="Q80">
            <v>54.4</v>
          </cell>
          <cell r="R80">
            <v>2.2000000000000002</v>
          </cell>
          <cell r="S80">
            <v>31.6</v>
          </cell>
          <cell r="T80">
            <v>12.2</v>
          </cell>
          <cell r="U80">
            <v>17.8</v>
          </cell>
          <cell r="V80">
            <v>32.5</v>
          </cell>
          <cell r="W80">
            <v>9</v>
          </cell>
          <cell r="X80">
            <v>5.5</v>
          </cell>
          <cell r="Y80">
            <v>10.100000000000001</v>
          </cell>
          <cell r="Z80">
            <v>979.09999999999991</v>
          </cell>
          <cell r="AA80">
            <v>18.3</v>
          </cell>
          <cell r="AB80">
            <v>71.400000000000006</v>
          </cell>
          <cell r="AC80">
            <v>25.9</v>
          </cell>
          <cell r="AD80">
            <v>38.6</v>
          </cell>
          <cell r="AE80">
            <v>1.9</v>
          </cell>
          <cell r="AF80">
            <v>951.1</v>
          </cell>
          <cell r="AG80">
            <v>70.099999999999994</v>
          </cell>
          <cell r="AH80">
            <v>4.5</v>
          </cell>
          <cell r="AI80">
            <v>18.5</v>
          </cell>
          <cell r="AJ80">
            <v>26.400000000000002</v>
          </cell>
          <cell r="AK80">
            <v>26.3</v>
          </cell>
          <cell r="AL80">
            <v>206.6</v>
          </cell>
        </row>
        <row r="81">
          <cell r="A81">
            <v>199304</v>
          </cell>
          <cell r="B81">
            <v>209.1</v>
          </cell>
          <cell r="C81">
            <v>7.1</v>
          </cell>
          <cell r="D81">
            <v>23.5</v>
          </cell>
          <cell r="E81">
            <v>464.5</v>
          </cell>
          <cell r="F81">
            <v>1.9000000000000001</v>
          </cell>
          <cell r="G81">
            <v>30.500000000000004</v>
          </cell>
          <cell r="H81">
            <v>24.5</v>
          </cell>
          <cell r="I81">
            <v>234.60000000000002</v>
          </cell>
          <cell r="J81">
            <v>4.5</v>
          </cell>
          <cell r="K81">
            <v>55.699999999999996</v>
          </cell>
          <cell r="L81">
            <v>79.7</v>
          </cell>
          <cell r="M81">
            <v>29.6</v>
          </cell>
          <cell r="N81">
            <v>43.099999999999994</v>
          </cell>
          <cell r="O81">
            <v>21.3</v>
          </cell>
          <cell r="P81">
            <v>117.7</v>
          </cell>
          <cell r="Q81">
            <v>76.400000000000006</v>
          </cell>
          <cell r="R81">
            <v>8</v>
          </cell>
          <cell r="S81">
            <v>46.3</v>
          </cell>
          <cell r="T81">
            <v>18.2</v>
          </cell>
          <cell r="U81">
            <v>23</v>
          </cell>
          <cell r="V81">
            <v>39</v>
          </cell>
          <cell r="W81">
            <v>26.3</v>
          </cell>
          <cell r="X81">
            <v>8.3000000000000007</v>
          </cell>
          <cell r="Y81">
            <v>24</v>
          </cell>
          <cell r="Z81">
            <v>1173.0999999999999</v>
          </cell>
          <cell r="AA81">
            <v>27</v>
          </cell>
          <cell r="AB81">
            <v>93.5</v>
          </cell>
          <cell r="AC81">
            <v>35.4</v>
          </cell>
          <cell r="AD81">
            <v>50.400000000000006</v>
          </cell>
          <cell r="AE81">
            <v>2.5</v>
          </cell>
          <cell r="AF81">
            <v>1311.7</v>
          </cell>
          <cell r="AG81">
            <v>91.3</v>
          </cell>
          <cell r="AH81">
            <v>6</v>
          </cell>
          <cell r="AI81">
            <v>24.7</v>
          </cell>
          <cell r="AJ81">
            <v>35.400000000000006</v>
          </cell>
          <cell r="AK81">
            <v>35.200000000000003</v>
          </cell>
          <cell r="AL81">
            <v>276.60000000000002</v>
          </cell>
        </row>
        <row r="82">
          <cell r="A82">
            <v>199305</v>
          </cell>
          <cell r="B82">
            <v>309</v>
          </cell>
          <cell r="C82">
            <v>12.1</v>
          </cell>
          <cell r="D82">
            <v>74.8</v>
          </cell>
          <cell r="E82">
            <v>834.3</v>
          </cell>
          <cell r="F82">
            <v>7.4</v>
          </cell>
          <cell r="G82">
            <v>40.5</v>
          </cell>
          <cell r="H82">
            <v>30</v>
          </cell>
          <cell r="I82">
            <v>285.5</v>
          </cell>
          <cell r="J82">
            <v>6.7</v>
          </cell>
          <cell r="K82">
            <v>71</v>
          </cell>
          <cell r="L82">
            <v>113</v>
          </cell>
          <cell r="M82">
            <v>39.200000000000003</v>
          </cell>
          <cell r="N82">
            <v>57.699999999999996</v>
          </cell>
          <cell r="O82">
            <v>46.8</v>
          </cell>
          <cell r="P82">
            <v>150.4</v>
          </cell>
          <cell r="Q82">
            <v>100.4</v>
          </cell>
          <cell r="R82">
            <v>18.8</v>
          </cell>
          <cell r="S82">
            <v>53.5</v>
          </cell>
          <cell r="T82">
            <v>33.4</v>
          </cell>
          <cell r="U82">
            <v>27.6</v>
          </cell>
          <cell r="V82">
            <v>39.700000000000003</v>
          </cell>
          <cell r="W82">
            <v>44.6</v>
          </cell>
          <cell r="X82">
            <v>10.700000000000001</v>
          </cell>
          <cell r="Y82">
            <v>42.6</v>
          </cell>
          <cell r="Z82">
            <v>1422.1999999999998</v>
          </cell>
          <cell r="AA82">
            <v>32.4</v>
          </cell>
          <cell r="AB82">
            <v>113.9</v>
          </cell>
          <cell r="AC82">
            <v>40.4</v>
          </cell>
          <cell r="AD82">
            <v>60.400000000000006</v>
          </cell>
          <cell r="AE82">
            <v>3.1</v>
          </cell>
          <cell r="AF82">
            <v>1659.9</v>
          </cell>
          <cell r="AG82">
            <v>114.9</v>
          </cell>
          <cell r="AH82">
            <v>7.6</v>
          </cell>
          <cell r="AI82">
            <v>31.1</v>
          </cell>
          <cell r="AJ82">
            <v>44.300000000000004</v>
          </cell>
          <cell r="AK82">
            <v>44.1</v>
          </cell>
          <cell r="AL82">
            <v>345.20000000000005</v>
          </cell>
        </row>
        <row r="83">
          <cell r="A83">
            <v>199306</v>
          </cell>
          <cell r="B83">
            <v>417.9</v>
          </cell>
          <cell r="C83">
            <v>19</v>
          </cell>
          <cell r="D83">
            <v>128.80000000000001</v>
          </cell>
          <cell r="E83">
            <v>1052.3</v>
          </cell>
          <cell r="F83">
            <v>39.200000000000003</v>
          </cell>
          <cell r="G83">
            <v>49.7</v>
          </cell>
          <cell r="H83">
            <v>33.799999999999997</v>
          </cell>
          <cell r="I83">
            <v>337.2</v>
          </cell>
          <cell r="J83">
            <v>8</v>
          </cell>
          <cell r="K83">
            <v>83.4</v>
          </cell>
          <cell r="L83">
            <v>128</v>
          </cell>
          <cell r="M83">
            <v>46.6</v>
          </cell>
          <cell r="N83">
            <v>83.8</v>
          </cell>
          <cell r="O83">
            <v>59.8</v>
          </cell>
          <cell r="P83">
            <v>189</v>
          </cell>
          <cell r="Q83">
            <v>120.9</v>
          </cell>
          <cell r="R83">
            <v>31</v>
          </cell>
          <cell r="S83">
            <v>67.900000000000006</v>
          </cell>
          <cell r="T83">
            <v>55.7</v>
          </cell>
          <cell r="U83">
            <v>33.9</v>
          </cell>
          <cell r="V83">
            <v>41.2</v>
          </cell>
          <cell r="W83">
            <v>55</v>
          </cell>
          <cell r="X83">
            <v>13.900000000000002</v>
          </cell>
          <cell r="Y83">
            <v>65</v>
          </cell>
          <cell r="Z83">
            <v>1681.8999999999999</v>
          </cell>
          <cell r="AA83">
            <v>41.2</v>
          </cell>
          <cell r="AB83">
            <v>162.4</v>
          </cell>
          <cell r="AC83">
            <v>47</v>
          </cell>
          <cell r="AD83">
            <v>70.100000000000009</v>
          </cell>
          <cell r="AE83">
            <v>3.5</v>
          </cell>
          <cell r="AF83">
            <v>2022.1000000000001</v>
          </cell>
          <cell r="AG83">
            <v>140.20000000000002</v>
          </cell>
          <cell r="AH83">
            <v>9.1999999999999993</v>
          </cell>
          <cell r="AI83">
            <v>37.4</v>
          </cell>
          <cell r="AJ83">
            <v>53.400000000000006</v>
          </cell>
          <cell r="AK83">
            <v>53</v>
          </cell>
          <cell r="AL83">
            <v>411.1</v>
          </cell>
        </row>
        <row r="84">
          <cell r="A84">
            <v>199307</v>
          </cell>
          <cell r="B84">
            <v>625.79999999999995</v>
          </cell>
          <cell r="C84">
            <v>24</v>
          </cell>
          <cell r="D84">
            <v>157.5</v>
          </cell>
          <cell r="E84">
            <v>1182.3999999999999</v>
          </cell>
          <cell r="F84">
            <v>67.300000000000011</v>
          </cell>
          <cell r="G84">
            <v>55.900000000000006</v>
          </cell>
          <cell r="H84">
            <v>36.599999999999994</v>
          </cell>
          <cell r="I84">
            <v>396</v>
          </cell>
          <cell r="J84">
            <v>9.4</v>
          </cell>
          <cell r="K84">
            <v>94.5</v>
          </cell>
          <cell r="L84">
            <v>139.4</v>
          </cell>
          <cell r="M84">
            <v>55.5</v>
          </cell>
          <cell r="N84">
            <v>107.9</v>
          </cell>
          <cell r="O84">
            <v>66.8</v>
          </cell>
          <cell r="P84">
            <v>227.3</v>
          </cell>
          <cell r="Q84">
            <v>140.80000000000001</v>
          </cell>
          <cell r="R84">
            <v>40.5</v>
          </cell>
          <cell r="S84">
            <v>77.600000000000009</v>
          </cell>
          <cell r="T84">
            <v>87.7</v>
          </cell>
          <cell r="U84">
            <v>38</v>
          </cell>
          <cell r="V84">
            <v>45.300000000000004</v>
          </cell>
          <cell r="W84">
            <v>65</v>
          </cell>
          <cell r="X84">
            <v>15.200000000000003</v>
          </cell>
          <cell r="Y84">
            <v>79.3</v>
          </cell>
          <cell r="Z84">
            <v>2045.6999999999998</v>
          </cell>
          <cell r="AA84">
            <v>53.5</v>
          </cell>
          <cell r="AB84">
            <v>215.8</v>
          </cell>
          <cell r="AC84">
            <v>50.6</v>
          </cell>
          <cell r="AD84">
            <v>79.100000000000009</v>
          </cell>
          <cell r="AE84">
            <v>3.8</v>
          </cell>
          <cell r="AF84">
            <v>2317.6000000000004</v>
          </cell>
          <cell r="AG84">
            <v>166.10000000000002</v>
          </cell>
          <cell r="AH84">
            <v>10.899999999999999</v>
          </cell>
          <cell r="AI84">
            <v>43.8</v>
          </cell>
          <cell r="AJ84">
            <v>63.100000000000009</v>
          </cell>
          <cell r="AK84">
            <v>62</v>
          </cell>
          <cell r="AL84">
            <v>476.1</v>
          </cell>
        </row>
        <row r="85">
          <cell r="A85">
            <v>199308</v>
          </cell>
          <cell r="B85">
            <v>745.9</v>
          </cell>
          <cell r="C85">
            <v>30.9</v>
          </cell>
          <cell r="D85">
            <v>174</v>
          </cell>
          <cell r="E85">
            <v>1233.8</v>
          </cell>
          <cell r="F85">
            <v>83.800000000000011</v>
          </cell>
          <cell r="G85">
            <v>66</v>
          </cell>
          <cell r="H85">
            <v>44.199999999999996</v>
          </cell>
          <cell r="I85">
            <v>447.9</v>
          </cell>
          <cell r="J85">
            <v>10.700000000000001</v>
          </cell>
          <cell r="K85">
            <v>104</v>
          </cell>
          <cell r="L85">
            <v>146</v>
          </cell>
          <cell r="M85">
            <v>63.4</v>
          </cell>
          <cell r="N85">
            <v>124.5</v>
          </cell>
          <cell r="O85">
            <v>68</v>
          </cell>
          <cell r="P85">
            <v>265.3</v>
          </cell>
          <cell r="Q85">
            <v>155.80000000000001</v>
          </cell>
          <cell r="R85">
            <v>46.4</v>
          </cell>
          <cell r="S85">
            <v>83.800000000000011</v>
          </cell>
          <cell r="T85">
            <v>115</v>
          </cell>
          <cell r="U85">
            <v>42.2</v>
          </cell>
          <cell r="V85">
            <v>45.6</v>
          </cell>
          <cell r="W85">
            <v>90.1</v>
          </cell>
          <cell r="X85">
            <v>16.200000000000003</v>
          </cell>
          <cell r="Y85">
            <v>82.6</v>
          </cell>
          <cell r="Z85">
            <v>2458.7999999999997</v>
          </cell>
          <cell r="AA85">
            <v>61.6</v>
          </cell>
          <cell r="AB85">
            <v>303.70000000000005</v>
          </cell>
          <cell r="AC85">
            <v>53.9</v>
          </cell>
          <cell r="AD85">
            <v>88.000000000000014</v>
          </cell>
          <cell r="AE85">
            <v>4</v>
          </cell>
          <cell r="AF85">
            <v>2618.4000000000005</v>
          </cell>
          <cell r="AG85">
            <v>193.70000000000002</v>
          </cell>
          <cell r="AH85">
            <v>12.499999999999998</v>
          </cell>
          <cell r="AI85">
            <v>50.099999999999994</v>
          </cell>
          <cell r="AJ85">
            <v>72.100000000000009</v>
          </cell>
          <cell r="AK85">
            <v>71</v>
          </cell>
          <cell r="AL85">
            <v>538.30000000000007</v>
          </cell>
        </row>
        <row r="86">
          <cell r="A86">
            <v>199309</v>
          </cell>
          <cell r="B86">
            <v>820</v>
          </cell>
          <cell r="C86">
            <v>39.099999999999994</v>
          </cell>
          <cell r="D86">
            <v>179.9</v>
          </cell>
          <cell r="E86">
            <v>1291.8</v>
          </cell>
          <cell r="F86">
            <v>91.200000000000017</v>
          </cell>
          <cell r="G86">
            <v>76.099999999999994</v>
          </cell>
          <cell r="H86">
            <v>52.5</v>
          </cell>
          <cell r="I86">
            <v>501.09999999999997</v>
          </cell>
          <cell r="J86">
            <v>12.200000000000001</v>
          </cell>
          <cell r="K86">
            <v>113.4</v>
          </cell>
          <cell r="L86">
            <v>154</v>
          </cell>
          <cell r="M86">
            <v>75.099999999999994</v>
          </cell>
          <cell r="N86">
            <v>138.5</v>
          </cell>
          <cell r="O86">
            <v>68.5</v>
          </cell>
          <cell r="P86">
            <v>309.40000000000003</v>
          </cell>
          <cell r="Q86">
            <v>162.70000000000002</v>
          </cell>
          <cell r="R86">
            <v>50.199999999999996</v>
          </cell>
          <cell r="S86">
            <v>86.4</v>
          </cell>
          <cell r="T86">
            <v>129.80000000000001</v>
          </cell>
          <cell r="U86">
            <v>45.1</v>
          </cell>
          <cell r="V86">
            <v>45.7</v>
          </cell>
          <cell r="W86">
            <v>92.6</v>
          </cell>
          <cell r="X86">
            <v>17.400000000000002</v>
          </cell>
          <cell r="Y86">
            <v>83.6</v>
          </cell>
          <cell r="Z86">
            <v>2920.3999999999996</v>
          </cell>
          <cell r="AA86">
            <v>70.900000000000006</v>
          </cell>
          <cell r="AB86">
            <v>386.30000000000007</v>
          </cell>
          <cell r="AC86">
            <v>59.3</v>
          </cell>
          <cell r="AD86">
            <v>97.40000000000002</v>
          </cell>
          <cell r="AE86">
            <v>4.5999999999999996</v>
          </cell>
          <cell r="AF86">
            <v>2907.3000000000006</v>
          </cell>
          <cell r="AG86">
            <v>219.9</v>
          </cell>
          <cell r="AH86">
            <v>13.999999999999998</v>
          </cell>
          <cell r="AI86">
            <v>56.399999999999991</v>
          </cell>
          <cell r="AJ86">
            <v>81.2</v>
          </cell>
          <cell r="AK86">
            <v>80</v>
          </cell>
          <cell r="AL86">
            <v>602.00000000000011</v>
          </cell>
        </row>
        <row r="87">
          <cell r="A87">
            <v>199310</v>
          </cell>
          <cell r="B87">
            <v>875.9</v>
          </cell>
          <cell r="C87">
            <v>44.699999999999996</v>
          </cell>
          <cell r="D87">
            <v>182.5</v>
          </cell>
          <cell r="E87">
            <v>1345.6</v>
          </cell>
          <cell r="F87">
            <v>96.500000000000014</v>
          </cell>
          <cell r="G87">
            <v>89.199999999999989</v>
          </cell>
          <cell r="H87">
            <v>62.2</v>
          </cell>
          <cell r="I87">
            <v>563.79999999999995</v>
          </cell>
          <cell r="J87">
            <v>13.100000000000001</v>
          </cell>
          <cell r="K87">
            <v>125.30000000000001</v>
          </cell>
          <cell r="L87">
            <v>160.30000000000001</v>
          </cell>
          <cell r="M87">
            <v>92.5</v>
          </cell>
          <cell r="N87">
            <v>159.9</v>
          </cell>
          <cell r="O87">
            <v>69.099999999999994</v>
          </cell>
          <cell r="P87">
            <v>352.70000000000005</v>
          </cell>
          <cell r="Q87">
            <v>171.20000000000002</v>
          </cell>
          <cell r="R87">
            <v>53.199999999999996</v>
          </cell>
          <cell r="S87">
            <v>88.9</v>
          </cell>
          <cell r="T87">
            <v>139.60000000000002</v>
          </cell>
          <cell r="U87">
            <v>47.2</v>
          </cell>
          <cell r="V87">
            <v>45.7</v>
          </cell>
          <cell r="W87">
            <v>94.6</v>
          </cell>
          <cell r="X87">
            <v>18.100000000000001</v>
          </cell>
          <cell r="Y87">
            <v>84.6</v>
          </cell>
          <cell r="Z87">
            <v>3391.4999999999995</v>
          </cell>
          <cell r="AA87">
            <v>79</v>
          </cell>
          <cell r="AB87">
            <v>476.70000000000005</v>
          </cell>
          <cell r="AC87">
            <v>62.5</v>
          </cell>
          <cell r="AD87">
            <v>109.10000000000002</v>
          </cell>
          <cell r="AE87">
            <v>5.3</v>
          </cell>
          <cell r="AF87">
            <v>3230.9000000000005</v>
          </cell>
          <cell r="AG87">
            <v>245.9</v>
          </cell>
          <cell r="AH87">
            <v>15.499999999999998</v>
          </cell>
          <cell r="AI87">
            <v>62.699999999999989</v>
          </cell>
          <cell r="AJ87">
            <v>89.600000000000009</v>
          </cell>
          <cell r="AK87">
            <v>89</v>
          </cell>
          <cell r="AL87">
            <v>667.20000000000016</v>
          </cell>
        </row>
        <row r="88">
          <cell r="A88">
            <v>199311</v>
          </cell>
          <cell r="B88">
            <v>909.4</v>
          </cell>
          <cell r="C88">
            <v>47.4</v>
          </cell>
          <cell r="D88">
            <v>185</v>
          </cell>
          <cell r="E88">
            <v>1408.6999999999998</v>
          </cell>
          <cell r="F88">
            <v>106.30000000000001</v>
          </cell>
          <cell r="G88">
            <v>99.399999999999991</v>
          </cell>
          <cell r="H88">
            <v>79.2</v>
          </cell>
          <cell r="I88">
            <v>631.69999999999993</v>
          </cell>
          <cell r="J88">
            <v>15.000000000000002</v>
          </cell>
          <cell r="K88">
            <v>137.20000000000002</v>
          </cell>
          <cell r="L88">
            <v>165.8</v>
          </cell>
          <cell r="M88">
            <v>111.5</v>
          </cell>
          <cell r="N88">
            <v>178.20000000000002</v>
          </cell>
          <cell r="O88">
            <v>72.899999999999991</v>
          </cell>
          <cell r="P88">
            <v>397.80000000000007</v>
          </cell>
          <cell r="Q88">
            <v>179.4</v>
          </cell>
          <cell r="R88">
            <v>54.499999999999993</v>
          </cell>
          <cell r="S88">
            <v>101.60000000000001</v>
          </cell>
          <cell r="T88">
            <v>147.50000000000003</v>
          </cell>
          <cell r="U88">
            <v>50.900000000000006</v>
          </cell>
          <cell r="V88">
            <v>45.7</v>
          </cell>
          <cell r="W88">
            <v>97.3</v>
          </cell>
          <cell r="X88">
            <v>18.700000000000003</v>
          </cell>
          <cell r="Y88">
            <v>85.399999999999991</v>
          </cell>
          <cell r="Z88">
            <v>3868.1999999999994</v>
          </cell>
          <cell r="AA88">
            <v>87.3</v>
          </cell>
          <cell r="AB88">
            <v>547.40000000000009</v>
          </cell>
          <cell r="AC88">
            <v>64.900000000000006</v>
          </cell>
          <cell r="AD88">
            <v>120.90000000000002</v>
          </cell>
          <cell r="AE88">
            <v>6.1</v>
          </cell>
          <cell r="AF88">
            <v>3621.1000000000004</v>
          </cell>
          <cell r="AG88">
            <v>272.7</v>
          </cell>
          <cell r="AH88">
            <v>17</v>
          </cell>
          <cell r="AI88">
            <v>69.099999999999994</v>
          </cell>
          <cell r="AJ88">
            <v>97.9</v>
          </cell>
          <cell r="AK88">
            <v>98</v>
          </cell>
          <cell r="AL88">
            <v>733.80000000000018</v>
          </cell>
        </row>
        <row r="89">
          <cell r="A89">
            <v>199312</v>
          </cell>
          <cell r="B89">
            <v>967.6</v>
          </cell>
          <cell r="C89">
            <v>49</v>
          </cell>
          <cell r="D89">
            <v>186.3</v>
          </cell>
          <cell r="E89">
            <v>1492.6999999999998</v>
          </cell>
          <cell r="F89">
            <v>108.10000000000001</v>
          </cell>
          <cell r="G89">
            <v>112.8</v>
          </cell>
          <cell r="H89">
            <v>92.9</v>
          </cell>
          <cell r="I89">
            <v>710.19999999999993</v>
          </cell>
          <cell r="J89">
            <v>16.600000000000001</v>
          </cell>
          <cell r="K89">
            <v>150.80000000000001</v>
          </cell>
          <cell r="L89">
            <v>173.5</v>
          </cell>
          <cell r="M89">
            <v>125.6</v>
          </cell>
          <cell r="N89">
            <v>197.60000000000002</v>
          </cell>
          <cell r="O89">
            <v>76.999999999999986</v>
          </cell>
          <cell r="P89">
            <v>438.50000000000006</v>
          </cell>
          <cell r="Q89">
            <v>192.1</v>
          </cell>
          <cell r="R89">
            <v>55.099999999999994</v>
          </cell>
          <cell r="S89">
            <v>113.00000000000001</v>
          </cell>
          <cell r="T89">
            <v>151.70000000000002</v>
          </cell>
          <cell r="U89">
            <v>55.2</v>
          </cell>
          <cell r="V89">
            <v>47.400000000000006</v>
          </cell>
          <cell r="W89">
            <v>97.8</v>
          </cell>
          <cell r="X89">
            <v>19.200000000000003</v>
          </cell>
          <cell r="Y89">
            <v>85.6</v>
          </cell>
          <cell r="Z89">
            <v>4342.6999999999989</v>
          </cell>
          <cell r="AA89">
            <v>97.3</v>
          </cell>
          <cell r="AB89">
            <v>586.10000000000014</v>
          </cell>
          <cell r="AC89">
            <v>72</v>
          </cell>
          <cell r="AD89">
            <v>133.50000000000003</v>
          </cell>
          <cell r="AE89">
            <v>7</v>
          </cell>
          <cell r="AF89">
            <v>4026.0000000000005</v>
          </cell>
          <cell r="AG89">
            <v>302.7</v>
          </cell>
          <cell r="AH89">
            <v>18.5</v>
          </cell>
          <cell r="AI89">
            <v>75.699999999999989</v>
          </cell>
          <cell r="AJ89">
            <v>106.60000000000001</v>
          </cell>
          <cell r="AK89">
            <v>107</v>
          </cell>
          <cell r="AL89">
            <v>802.70000000000016</v>
          </cell>
        </row>
        <row r="90">
          <cell r="A90">
            <v>199401</v>
          </cell>
          <cell r="B90">
            <v>78.197582697201057</v>
          </cell>
          <cell r="C90">
            <v>4.1643303261623856</v>
          </cell>
          <cell r="D90">
            <v>14.563728891973165</v>
          </cell>
          <cell r="E90">
            <v>111.08461716400643</v>
          </cell>
          <cell r="F90">
            <v>10.417938931297712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14.272484385843157</v>
          </cell>
          <cell r="X90">
            <v>0</v>
          </cell>
          <cell r="Y90">
            <v>7.0812861438815622</v>
          </cell>
          <cell r="Z90">
            <v>406.98322923895535</v>
          </cell>
          <cell r="AA90">
            <v>0</v>
          </cell>
          <cell r="AB90">
            <v>45.312664816099982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26.296275734443647</v>
          </cell>
          <cell r="AH90">
            <v>1.6424705065926466</v>
          </cell>
          <cell r="AI90">
            <v>6.4315868609761777</v>
          </cell>
          <cell r="AJ90">
            <v>0</v>
          </cell>
          <cell r="AK90">
            <v>9.9781286143881598</v>
          </cell>
          <cell r="AL90">
            <v>66.2504395095999</v>
          </cell>
        </row>
        <row r="91">
          <cell r="A91">
            <v>199402</v>
          </cell>
          <cell r="B91">
            <v>156.37379160948876</v>
          </cell>
          <cell r="C91">
            <v>8.3300039655001452</v>
          </cell>
          <cell r="D91">
            <v>29.091722105402297</v>
          </cell>
          <cell r="E91">
            <v>221.94939717440712</v>
          </cell>
          <cell r="F91">
            <v>20.851834565595119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28.494384121302545</v>
          </cell>
          <cell r="X91">
            <v>0</v>
          </cell>
          <cell r="Y91">
            <v>14.155672056616208</v>
          </cell>
          <cell r="Z91">
            <v>812.54991555919833</v>
          </cell>
          <cell r="AA91">
            <v>0</v>
          </cell>
          <cell r="AB91">
            <v>90.605492739482401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52.673402277379722</v>
          </cell>
          <cell r="AH91">
            <v>3.2854429620199057</v>
          </cell>
          <cell r="AI91">
            <v>12.877820505462136</v>
          </cell>
          <cell r="AJ91">
            <v>18.764883496040582</v>
          </cell>
          <cell r="AK91">
            <v>19.98707438269512</v>
          </cell>
          <cell r="AL91">
            <v>132.49730850373697</v>
          </cell>
        </row>
        <row r="92">
          <cell r="A92">
            <v>199403</v>
          </cell>
          <cell r="B92">
            <v>234.52862673686309</v>
          </cell>
          <cell r="C92">
            <v>12.497020918013279</v>
          </cell>
          <cell r="D92">
            <v>43.583979640287396</v>
          </cell>
          <cell r="E92">
            <v>332.59434003120208</v>
          </cell>
          <cell r="F92">
            <v>31.301686902892218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42.665699206378164</v>
          </cell>
          <cell r="X92">
            <v>0</v>
          </cell>
          <cell r="Y92">
            <v>21.223157738203938</v>
          </cell>
          <cell r="Z92">
            <v>1216.7000589607287</v>
          </cell>
          <cell r="AA92">
            <v>0</v>
          </cell>
          <cell r="AB92">
            <v>135.87848377014726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79.131379628808233</v>
          </cell>
          <cell r="AH92">
            <v>4.9289173662817776</v>
          </cell>
          <cell r="AI92">
            <v>19.338700933457876</v>
          </cell>
          <cell r="AJ92">
            <v>28.156413152937851</v>
          </cell>
          <cell r="AK92">
            <v>30.026837304920882</v>
          </cell>
          <cell r="AL92">
            <v>198.74060698241118</v>
          </cell>
        </row>
        <row r="93">
          <cell r="A93">
            <v>199404</v>
          </cell>
          <cell r="B93">
            <v>345.8286267368631</v>
          </cell>
          <cell r="C93">
            <v>16.097020918013278</v>
          </cell>
          <cell r="D93">
            <v>56.483979640287394</v>
          </cell>
          <cell r="E93">
            <v>646.19434003120205</v>
          </cell>
          <cell r="F93">
            <v>32.101686902892219</v>
          </cell>
          <cell r="G93">
            <v>9.9</v>
          </cell>
          <cell r="H93">
            <v>5.6</v>
          </cell>
          <cell r="I93">
            <v>64.3</v>
          </cell>
          <cell r="J93">
            <v>1.6</v>
          </cell>
          <cell r="K93">
            <v>17.399999999999999</v>
          </cell>
          <cell r="L93">
            <v>43.8</v>
          </cell>
          <cell r="M93">
            <v>15.5</v>
          </cell>
          <cell r="N93">
            <v>11.2</v>
          </cell>
          <cell r="O93">
            <v>13.1</v>
          </cell>
          <cell r="P93">
            <v>29.8</v>
          </cell>
          <cell r="Q93">
            <v>25.1</v>
          </cell>
          <cell r="R93">
            <v>7.9</v>
          </cell>
          <cell r="S93">
            <v>14.4</v>
          </cell>
          <cell r="T93">
            <v>11.1</v>
          </cell>
          <cell r="U93">
            <v>3.3</v>
          </cell>
          <cell r="V93">
            <v>7.5</v>
          </cell>
          <cell r="W93">
            <v>69.265699206378173</v>
          </cell>
          <cell r="X93">
            <v>1.3</v>
          </cell>
          <cell r="Y93">
            <v>37.023157738203935</v>
          </cell>
          <cell r="Z93">
            <v>1422.1000589607288</v>
          </cell>
          <cell r="AA93">
            <v>10</v>
          </cell>
          <cell r="AB93">
            <v>164.97848377014725</v>
          </cell>
          <cell r="AC93">
            <v>13.7</v>
          </cell>
          <cell r="AD93">
            <v>12.3</v>
          </cell>
          <cell r="AE93">
            <v>0.8</v>
          </cell>
          <cell r="AF93">
            <v>367.2</v>
          </cell>
          <cell r="AG93">
            <v>105.53137962880822</v>
          </cell>
          <cell r="AH93">
            <v>6.4289173662817776</v>
          </cell>
          <cell r="AI93">
            <v>25.538700933457875</v>
          </cell>
          <cell r="AJ93">
            <v>36.756413152937853</v>
          </cell>
          <cell r="AK93">
            <v>39.126837304920883</v>
          </cell>
          <cell r="AL93">
            <v>269.94060698241117</v>
          </cell>
        </row>
        <row r="94">
          <cell r="A94">
            <v>199405</v>
          </cell>
          <cell r="B94">
            <v>520.52862673686309</v>
          </cell>
          <cell r="C94">
            <v>22.19702091801328</v>
          </cell>
          <cell r="D94">
            <v>117.78397964028738</v>
          </cell>
          <cell r="E94">
            <v>1108.5943400312021</v>
          </cell>
          <cell r="F94">
            <v>39.401686902892216</v>
          </cell>
          <cell r="G94">
            <v>20.200000000000003</v>
          </cell>
          <cell r="H94">
            <v>11.899999999999999</v>
          </cell>
          <cell r="I94">
            <v>130.1</v>
          </cell>
          <cell r="J94">
            <v>3.3</v>
          </cell>
          <cell r="K94">
            <v>34.099999999999994</v>
          </cell>
          <cell r="L94">
            <v>64.8</v>
          </cell>
          <cell r="M94">
            <v>33.1</v>
          </cell>
          <cell r="N94">
            <v>20.399999999999999</v>
          </cell>
          <cell r="O94">
            <v>33.299999999999997</v>
          </cell>
          <cell r="P94">
            <v>67.5</v>
          </cell>
          <cell r="Q94">
            <v>50.400000000000006</v>
          </cell>
          <cell r="R94">
            <v>20.100000000000001</v>
          </cell>
          <cell r="S94">
            <v>20.399999999999999</v>
          </cell>
          <cell r="T94">
            <v>33.9</v>
          </cell>
          <cell r="U94">
            <v>7.1999999999999993</v>
          </cell>
          <cell r="V94">
            <v>8.8000000000000007</v>
          </cell>
          <cell r="W94">
            <v>119.36569920637817</v>
          </cell>
          <cell r="X94">
            <v>2.6</v>
          </cell>
          <cell r="Y94">
            <v>58.023157738203935</v>
          </cell>
          <cell r="Z94">
            <v>1778.5000589607289</v>
          </cell>
          <cell r="AA94">
            <v>24.3</v>
          </cell>
          <cell r="AB94">
            <v>215.57848377014724</v>
          </cell>
          <cell r="AC94">
            <v>18.7</v>
          </cell>
          <cell r="AD94">
            <v>27.700000000000003</v>
          </cell>
          <cell r="AE94">
            <v>1.4</v>
          </cell>
          <cell r="AF94">
            <v>745.3</v>
          </cell>
          <cell r="AG94">
            <v>133.83137962880824</v>
          </cell>
          <cell r="AH94">
            <v>7.9289173662817776</v>
          </cell>
          <cell r="AI94">
            <v>32.038700933457875</v>
          </cell>
          <cell r="AJ94">
            <v>45.55641315293785</v>
          </cell>
          <cell r="AK94">
            <v>48.42683730492088</v>
          </cell>
          <cell r="AL94">
            <v>341.04060698241119</v>
          </cell>
        </row>
        <row r="95">
          <cell r="A95">
            <v>199406</v>
          </cell>
          <cell r="B95">
            <v>1000.0286267368631</v>
          </cell>
          <cell r="C95">
            <v>29.497020918013281</v>
          </cell>
          <cell r="D95">
            <v>172.0839796402874</v>
          </cell>
          <cell r="E95">
            <v>1312.694340031202</v>
          </cell>
          <cell r="F95">
            <v>70.301686902892214</v>
          </cell>
          <cell r="G95">
            <v>29.900000000000002</v>
          </cell>
          <cell r="H95">
            <v>16.399999999999999</v>
          </cell>
          <cell r="I95">
            <v>192.1</v>
          </cell>
          <cell r="J95">
            <v>4.8</v>
          </cell>
          <cell r="K95">
            <v>50.099999999999994</v>
          </cell>
          <cell r="L95">
            <v>73.599999999999994</v>
          </cell>
          <cell r="M95">
            <v>53.2</v>
          </cell>
          <cell r="N95">
            <v>32.299999999999997</v>
          </cell>
          <cell r="O95">
            <v>43.199999999999996</v>
          </cell>
          <cell r="P95">
            <v>116.9</v>
          </cell>
          <cell r="Q95">
            <v>73.7</v>
          </cell>
          <cell r="R95">
            <v>35.799999999999997</v>
          </cell>
          <cell r="S95">
            <v>29</v>
          </cell>
          <cell r="T95">
            <v>64.099999999999994</v>
          </cell>
          <cell r="U95">
            <v>11.2</v>
          </cell>
          <cell r="V95">
            <v>10.200000000000001</v>
          </cell>
          <cell r="W95">
            <v>137.06569920637816</v>
          </cell>
          <cell r="X95">
            <v>4.9000000000000004</v>
          </cell>
          <cell r="Y95">
            <v>80.523157738203935</v>
          </cell>
          <cell r="Z95">
            <v>2211.1000589607288</v>
          </cell>
          <cell r="AA95">
            <v>38.5</v>
          </cell>
          <cell r="AB95">
            <v>277.07848377014727</v>
          </cell>
          <cell r="AC95">
            <v>28.5</v>
          </cell>
          <cell r="AD95">
            <v>38.1</v>
          </cell>
          <cell r="AE95">
            <v>2</v>
          </cell>
          <cell r="AF95">
            <v>1086.6999999999998</v>
          </cell>
          <cell r="AG95">
            <v>160.93137962880823</v>
          </cell>
          <cell r="AH95">
            <v>9.4289173662817767</v>
          </cell>
          <cell r="AI95">
            <v>38.538700933457875</v>
          </cell>
          <cell r="AJ95">
            <v>53.956413152937849</v>
          </cell>
          <cell r="AK95">
            <v>57.726837304920878</v>
          </cell>
          <cell r="AL95">
            <v>409.3406069824112</v>
          </cell>
        </row>
        <row r="96">
          <cell r="A96">
            <v>199407</v>
          </cell>
          <cell r="B96">
            <v>1255.7286267368631</v>
          </cell>
          <cell r="C96">
            <v>35.297020918013281</v>
          </cell>
          <cell r="D96">
            <v>191.9839796402874</v>
          </cell>
          <cell r="E96">
            <v>1395.8943400312021</v>
          </cell>
          <cell r="F96">
            <v>105.90168690289221</v>
          </cell>
          <cell r="G96">
            <v>39.1</v>
          </cell>
          <cell r="H96">
            <v>20.9</v>
          </cell>
          <cell r="I96">
            <v>261.60000000000002</v>
          </cell>
          <cell r="J96">
            <v>6.3</v>
          </cell>
          <cell r="K96">
            <v>67</v>
          </cell>
          <cell r="L96">
            <v>83.899999999999991</v>
          </cell>
          <cell r="M96">
            <v>71.900000000000006</v>
          </cell>
          <cell r="N96">
            <v>44.599999999999994</v>
          </cell>
          <cell r="O96">
            <v>47.8</v>
          </cell>
          <cell r="P96">
            <v>160.9</v>
          </cell>
          <cell r="Q96">
            <v>91.2</v>
          </cell>
          <cell r="R96">
            <v>48.5</v>
          </cell>
          <cell r="S96">
            <v>37.1</v>
          </cell>
          <cell r="T96">
            <v>101.6</v>
          </cell>
          <cell r="U96">
            <v>15.7</v>
          </cell>
          <cell r="V96">
            <v>11.500000000000002</v>
          </cell>
          <cell r="W96">
            <v>148.16569920637815</v>
          </cell>
          <cell r="X96">
            <v>6.6000000000000005</v>
          </cell>
          <cell r="Y96">
            <v>98.523157738203935</v>
          </cell>
          <cell r="Z96">
            <v>2700.0000589607289</v>
          </cell>
          <cell r="AA96">
            <v>49.4</v>
          </cell>
          <cell r="AB96">
            <v>316.1784837701473</v>
          </cell>
          <cell r="AC96">
            <v>33.6</v>
          </cell>
          <cell r="AD96">
            <v>48.2</v>
          </cell>
          <cell r="AE96">
            <v>2.4</v>
          </cell>
          <cell r="AF96">
            <v>1402.7999999999997</v>
          </cell>
          <cell r="AG96">
            <v>188.93137962880823</v>
          </cell>
          <cell r="AH96">
            <v>11.028917366281776</v>
          </cell>
          <cell r="AI96">
            <v>45.038700933457875</v>
          </cell>
          <cell r="AJ96">
            <v>62.756413152937853</v>
          </cell>
          <cell r="AK96">
            <v>67.226837304920878</v>
          </cell>
          <cell r="AL96">
            <v>475.8406069824112</v>
          </cell>
        </row>
        <row r="97">
          <cell r="A97">
            <v>199408</v>
          </cell>
          <cell r="B97">
            <v>1342.7286267368631</v>
          </cell>
          <cell r="C97">
            <v>43.997020918013277</v>
          </cell>
          <cell r="D97">
            <v>207.0839796402874</v>
          </cell>
          <cell r="E97">
            <v>1449.2943400312022</v>
          </cell>
          <cell r="F97">
            <v>127.40168690289221</v>
          </cell>
          <cell r="G97">
            <v>48.6</v>
          </cell>
          <cell r="H97">
            <v>28.099999999999998</v>
          </cell>
          <cell r="I97">
            <v>336.70000000000005</v>
          </cell>
          <cell r="J97">
            <v>7.8</v>
          </cell>
          <cell r="K97">
            <v>84.4</v>
          </cell>
          <cell r="L97">
            <v>94.899999999999991</v>
          </cell>
          <cell r="M97">
            <v>85.600000000000009</v>
          </cell>
          <cell r="N97">
            <v>58.499999999999993</v>
          </cell>
          <cell r="O97">
            <v>49.199999999999996</v>
          </cell>
          <cell r="P97">
            <v>201.3</v>
          </cell>
          <cell r="Q97">
            <v>104.8</v>
          </cell>
          <cell r="R97">
            <v>58.9</v>
          </cell>
          <cell r="S97">
            <v>42.7</v>
          </cell>
          <cell r="T97">
            <v>135.69999999999999</v>
          </cell>
          <cell r="U97">
            <v>19.399999999999999</v>
          </cell>
          <cell r="V97">
            <v>12.900000000000002</v>
          </cell>
          <cell r="W97">
            <v>168.76569920637814</v>
          </cell>
          <cell r="X97">
            <v>8</v>
          </cell>
          <cell r="Y97">
            <v>106.12315773820393</v>
          </cell>
          <cell r="Z97">
            <v>3297.7000589607287</v>
          </cell>
          <cell r="AA97">
            <v>62</v>
          </cell>
          <cell r="AB97">
            <v>373.97848377014731</v>
          </cell>
          <cell r="AC97">
            <v>41.2</v>
          </cell>
          <cell r="AD97">
            <v>59.5</v>
          </cell>
          <cell r="AE97">
            <v>2.8</v>
          </cell>
          <cell r="AF97">
            <v>1833.0999999999997</v>
          </cell>
          <cell r="AG97">
            <v>216.23137962880824</v>
          </cell>
          <cell r="AH97">
            <v>12.628917366281776</v>
          </cell>
          <cell r="AI97">
            <v>51.638700933457876</v>
          </cell>
          <cell r="AJ97">
            <v>71.55641315293785</v>
          </cell>
          <cell r="AK97">
            <v>76.92683730492088</v>
          </cell>
          <cell r="AL97">
            <v>541.84060698241115</v>
          </cell>
        </row>
        <row r="98">
          <cell r="A98">
            <v>199409</v>
          </cell>
          <cell r="B98">
            <v>1382.828626736863</v>
          </cell>
          <cell r="C98">
            <v>51.597020918013278</v>
          </cell>
          <cell r="D98">
            <v>214.9839796402874</v>
          </cell>
          <cell r="E98">
            <v>1510.2943400312022</v>
          </cell>
          <cell r="F98">
            <v>135.20168690289222</v>
          </cell>
          <cell r="G98">
            <v>58.7</v>
          </cell>
          <cell r="H98">
            <v>35.5</v>
          </cell>
          <cell r="I98">
            <v>399.40000000000003</v>
          </cell>
          <cell r="J98">
            <v>9.9</v>
          </cell>
          <cell r="K98">
            <v>101.60000000000001</v>
          </cell>
          <cell r="L98">
            <v>106.6</v>
          </cell>
          <cell r="M98">
            <v>105.9</v>
          </cell>
          <cell r="N98">
            <v>71</v>
          </cell>
          <cell r="O98">
            <v>50.3</v>
          </cell>
          <cell r="P98">
            <v>242.20000000000002</v>
          </cell>
          <cell r="Q98">
            <v>113.1</v>
          </cell>
          <cell r="R98">
            <v>64.2</v>
          </cell>
          <cell r="S98">
            <v>47.5</v>
          </cell>
          <cell r="T98">
            <v>149.89999999999998</v>
          </cell>
          <cell r="U98">
            <v>23.4</v>
          </cell>
          <cell r="V98">
            <v>14.400000000000002</v>
          </cell>
          <cell r="W98">
            <v>178.56569920637816</v>
          </cell>
          <cell r="X98">
            <v>8.6999999999999993</v>
          </cell>
          <cell r="Y98">
            <v>108.02315773820393</v>
          </cell>
          <cell r="Z98">
            <v>3821.6000589607288</v>
          </cell>
          <cell r="AA98">
            <v>72.3</v>
          </cell>
          <cell r="AB98">
            <v>428.97848377014731</v>
          </cell>
          <cell r="AC98">
            <v>47.800000000000004</v>
          </cell>
          <cell r="AD98">
            <v>68.8</v>
          </cell>
          <cell r="AE98">
            <v>3.0999999999999996</v>
          </cell>
          <cell r="AF98">
            <v>2188.6999999999998</v>
          </cell>
          <cell r="AG98">
            <v>245.83137962880824</v>
          </cell>
          <cell r="AH98">
            <v>14.128917366281776</v>
          </cell>
          <cell r="AI98">
            <v>58.238700933457878</v>
          </cell>
          <cell r="AJ98">
            <v>80.356413152937847</v>
          </cell>
          <cell r="AK98">
            <v>86.826837304920886</v>
          </cell>
          <cell r="AL98">
            <v>608.04060698241119</v>
          </cell>
        </row>
        <row r="99">
          <cell r="A99">
            <v>199410</v>
          </cell>
          <cell r="B99">
            <v>1433.928626736863</v>
          </cell>
          <cell r="C99">
            <v>56.69702091801328</v>
          </cell>
          <cell r="D99">
            <v>215.78397964028741</v>
          </cell>
          <cell r="E99">
            <v>1601.2943400312022</v>
          </cell>
          <cell r="F99">
            <v>143.80168690289221</v>
          </cell>
          <cell r="G99">
            <v>68.3</v>
          </cell>
          <cell r="H99">
            <v>45.7</v>
          </cell>
          <cell r="I99">
            <v>475.20000000000005</v>
          </cell>
          <cell r="J99">
            <v>13.100000000000001</v>
          </cell>
          <cell r="K99">
            <v>114.9</v>
          </cell>
          <cell r="L99">
            <v>118.39999999999999</v>
          </cell>
          <cell r="M99">
            <v>122.2</v>
          </cell>
          <cell r="N99">
            <v>84.5</v>
          </cell>
          <cell r="O99">
            <v>50.9</v>
          </cell>
          <cell r="P99">
            <v>285.10000000000002</v>
          </cell>
          <cell r="Q99">
            <v>128.1</v>
          </cell>
          <cell r="R99">
            <v>67.400000000000006</v>
          </cell>
          <cell r="S99">
            <v>52.1</v>
          </cell>
          <cell r="T99">
            <v>164.99999999999997</v>
          </cell>
          <cell r="U99">
            <v>26</v>
          </cell>
          <cell r="V99">
            <v>15.500000000000002</v>
          </cell>
          <cell r="W99">
            <v>185.26569920637814</v>
          </cell>
          <cell r="X99">
            <v>9.1</v>
          </cell>
          <cell r="Y99">
            <v>108.02315773820393</v>
          </cell>
          <cell r="Z99">
            <v>4395.5000589607289</v>
          </cell>
          <cell r="AA99">
            <v>83.399999999999991</v>
          </cell>
          <cell r="AB99">
            <v>477.1784837701473</v>
          </cell>
          <cell r="AC99">
            <v>58.400000000000006</v>
          </cell>
          <cell r="AD99">
            <v>80</v>
          </cell>
          <cell r="AE99">
            <v>3.3999999999999995</v>
          </cell>
          <cell r="AF99">
            <v>2571.7999999999997</v>
          </cell>
          <cell r="AG99">
            <v>277.43137962880826</v>
          </cell>
          <cell r="AH99">
            <v>15.628917366281776</v>
          </cell>
          <cell r="AI99">
            <v>64.838700933457872</v>
          </cell>
          <cell r="AJ99">
            <v>88.656413152937844</v>
          </cell>
          <cell r="AK99">
            <v>97.126837304920883</v>
          </cell>
          <cell r="AL99">
            <v>675.44060698241117</v>
          </cell>
        </row>
        <row r="100">
          <cell r="A100">
            <v>199411</v>
          </cell>
          <cell r="B100">
            <v>1461.928626736863</v>
          </cell>
          <cell r="C100">
            <v>60.997020918013277</v>
          </cell>
          <cell r="D100">
            <v>217.08397964028742</v>
          </cell>
          <cell r="E100">
            <v>1705.0943400312021</v>
          </cell>
          <cell r="F100">
            <v>153.30168690289221</v>
          </cell>
          <cell r="G100">
            <v>77.7</v>
          </cell>
          <cell r="H100">
            <v>58.7</v>
          </cell>
          <cell r="I100">
            <v>538.70000000000005</v>
          </cell>
          <cell r="J100">
            <v>18.200000000000003</v>
          </cell>
          <cell r="K100">
            <v>128.6</v>
          </cell>
          <cell r="L100">
            <v>131.79999999999998</v>
          </cell>
          <cell r="M100">
            <v>143.19999999999999</v>
          </cell>
          <cell r="N100">
            <v>103.7</v>
          </cell>
          <cell r="O100">
            <v>51.3</v>
          </cell>
          <cell r="P100">
            <v>343.90000000000003</v>
          </cell>
          <cell r="Q100">
            <v>141.4</v>
          </cell>
          <cell r="R100">
            <v>68.100000000000009</v>
          </cell>
          <cell r="S100">
            <v>58.300000000000004</v>
          </cell>
          <cell r="T100">
            <v>173.89999999999998</v>
          </cell>
          <cell r="U100">
            <v>29.8</v>
          </cell>
          <cell r="V100">
            <v>18.700000000000003</v>
          </cell>
          <cell r="W100">
            <v>186.76569920637814</v>
          </cell>
          <cell r="X100">
            <v>9.5</v>
          </cell>
          <cell r="Y100">
            <v>108.02315773820393</v>
          </cell>
          <cell r="Z100">
            <v>4946.3000589607291</v>
          </cell>
          <cell r="AA100">
            <v>91.399999999999991</v>
          </cell>
          <cell r="AB100">
            <v>537.47848377014725</v>
          </cell>
          <cell r="AC100">
            <v>66.2</v>
          </cell>
          <cell r="AD100">
            <v>92.5</v>
          </cell>
          <cell r="AE100">
            <v>3.6999999999999993</v>
          </cell>
          <cell r="AF100">
            <v>2999.2</v>
          </cell>
          <cell r="AG100">
            <v>309.33137962880824</v>
          </cell>
          <cell r="AH100">
            <v>17.128917366281776</v>
          </cell>
          <cell r="AI100">
            <v>71.438700933457866</v>
          </cell>
          <cell r="AJ100">
            <v>96.856413152937847</v>
          </cell>
          <cell r="AK100">
            <v>107.92683730492088</v>
          </cell>
          <cell r="AL100">
            <v>743.84060698241115</v>
          </cell>
        </row>
        <row r="101">
          <cell r="A101">
            <v>199412</v>
          </cell>
          <cell r="B101">
            <v>1488.928626736863</v>
          </cell>
          <cell r="C101">
            <v>63.297020918013274</v>
          </cell>
          <cell r="D101">
            <v>218.78397964028741</v>
          </cell>
          <cell r="E101">
            <v>1798.9943400312022</v>
          </cell>
          <cell r="F101">
            <v>156.0016869028922</v>
          </cell>
          <cell r="G101">
            <v>88.600000000000009</v>
          </cell>
          <cell r="H101">
            <v>77</v>
          </cell>
          <cell r="I101">
            <v>614.40000000000009</v>
          </cell>
          <cell r="J101">
            <v>20.300000000000004</v>
          </cell>
          <cell r="K101">
            <v>143.1</v>
          </cell>
          <cell r="L101">
            <v>146.99999999999997</v>
          </cell>
          <cell r="M101">
            <v>160.5</v>
          </cell>
          <cell r="N101">
            <v>113</v>
          </cell>
          <cell r="O101">
            <v>52.8</v>
          </cell>
          <cell r="P101">
            <v>408.1</v>
          </cell>
          <cell r="Q101">
            <v>151.5</v>
          </cell>
          <cell r="R101">
            <v>68.500000000000014</v>
          </cell>
          <cell r="S101">
            <v>68.800000000000011</v>
          </cell>
          <cell r="T101">
            <v>184.09999999999997</v>
          </cell>
          <cell r="U101">
            <v>34.4</v>
          </cell>
          <cell r="V101">
            <v>22.800000000000004</v>
          </cell>
          <cell r="W101">
            <v>187.96569920637813</v>
          </cell>
          <cell r="X101">
            <v>10.3</v>
          </cell>
          <cell r="Y101">
            <v>108.02315773820393</v>
          </cell>
          <cell r="Z101">
            <v>5462.1000589607293</v>
          </cell>
          <cell r="AA101">
            <v>104.89999999999999</v>
          </cell>
          <cell r="AB101">
            <v>580.7784837701472</v>
          </cell>
          <cell r="AC101">
            <v>73.600000000000009</v>
          </cell>
          <cell r="AD101">
            <v>105.7</v>
          </cell>
          <cell r="AE101">
            <v>4.2999999999999989</v>
          </cell>
          <cell r="AF101">
            <v>3424.7</v>
          </cell>
          <cell r="AG101">
            <v>347.93137962880826</v>
          </cell>
          <cell r="AH101">
            <v>18.628917366281776</v>
          </cell>
          <cell r="AI101">
            <v>78.238700933457864</v>
          </cell>
          <cell r="AJ101">
            <v>105.55641315293785</v>
          </cell>
          <cell r="AK101">
            <v>119.02683730492087</v>
          </cell>
          <cell r="AL101">
            <v>814.34060698241115</v>
          </cell>
        </row>
        <row r="102">
          <cell r="A102">
            <v>199501</v>
          </cell>
          <cell r="B102">
            <v>40.9</v>
          </cell>
          <cell r="C102">
            <v>2.7</v>
          </cell>
          <cell r="D102">
            <v>2.1</v>
          </cell>
          <cell r="E102">
            <v>126.6</v>
          </cell>
          <cell r="F102">
            <v>0.1</v>
          </cell>
          <cell r="G102">
            <v>8.3000000000000007</v>
          </cell>
          <cell r="H102">
            <v>11.8</v>
          </cell>
          <cell r="I102">
            <v>84</v>
          </cell>
          <cell r="J102">
            <v>1.4</v>
          </cell>
          <cell r="K102">
            <v>12</v>
          </cell>
          <cell r="L102">
            <v>19.3</v>
          </cell>
          <cell r="M102">
            <v>21.3</v>
          </cell>
          <cell r="N102">
            <v>13</v>
          </cell>
          <cell r="O102">
            <v>0.8</v>
          </cell>
          <cell r="P102">
            <v>40</v>
          </cell>
          <cell r="Q102">
            <v>17.399999999999999</v>
          </cell>
          <cell r="R102">
            <v>0.3</v>
          </cell>
          <cell r="S102">
            <v>13.2</v>
          </cell>
          <cell r="T102">
            <v>7.2</v>
          </cell>
          <cell r="U102">
            <v>6.7</v>
          </cell>
          <cell r="V102">
            <v>5</v>
          </cell>
          <cell r="W102">
            <v>1.3</v>
          </cell>
          <cell r="X102">
            <v>1.7</v>
          </cell>
          <cell r="Y102">
            <v>0</v>
          </cell>
          <cell r="Z102">
            <v>487.2</v>
          </cell>
          <cell r="AA102">
            <v>9</v>
          </cell>
          <cell r="AB102">
            <v>45.8</v>
          </cell>
          <cell r="AC102">
            <v>23.1</v>
          </cell>
          <cell r="AD102">
            <v>10.6</v>
          </cell>
          <cell r="AE102">
            <v>0.6</v>
          </cell>
          <cell r="AF102">
            <v>420.5</v>
          </cell>
          <cell r="AG102">
            <v>35.9</v>
          </cell>
          <cell r="AH102">
            <v>1.4</v>
          </cell>
          <cell r="AI102">
            <v>6.4</v>
          </cell>
          <cell r="AJ102">
            <v>8.3000000000000007</v>
          </cell>
          <cell r="AK102">
            <v>11.4</v>
          </cell>
          <cell r="AL102">
            <v>75.7</v>
          </cell>
        </row>
        <row r="103">
          <cell r="A103">
            <v>199502</v>
          </cell>
          <cell r="B103">
            <v>84.8</v>
          </cell>
          <cell r="C103">
            <v>5.2</v>
          </cell>
          <cell r="D103">
            <v>6.6</v>
          </cell>
          <cell r="E103">
            <v>273.7</v>
          </cell>
          <cell r="F103">
            <v>0.30000000000000004</v>
          </cell>
          <cell r="G103">
            <v>16.8</v>
          </cell>
          <cell r="H103">
            <v>18.899999999999999</v>
          </cell>
          <cell r="I103">
            <v>180.2</v>
          </cell>
          <cell r="J103">
            <v>3.0999999999999996</v>
          </cell>
          <cell r="K103">
            <v>26.5</v>
          </cell>
          <cell r="L103">
            <v>42.2</v>
          </cell>
          <cell r="M103">
            <v>37.5</v>
          </cell>
          <cell r="N103">
            <v>26.3</v>
          </cell>
          <cell r="O103">
            <v>3.4000000000000004</v>
          </cell>
          <cell r="P103">
            <v>77.2</v>
          </cell>
          <cell r="Q103">
            <v>37.099999999999994</v>
          </cell>
          <cell r="R103">
            <v>1</v>
          </cell>
          <cell r="S103">
            <v>33.099999999999994</v>
          </cell>
          <cell r="T103">
            <v>13.2</v>
          </cell>
          <cell r="U103">
            <v>12</v>
          </cell>
          <cell r="V103">
            <v>33.1</v>
          </cell>
          <cell r="W103">
            <v>5.8</v>
          </cell>
          <cell r="X103">
            <v>7.4</v>
          </cell>
          <cell r="Y103">
            <v>0.2</v>
          </cell>
          <cell r="Z103">
            <v>941</v>
          </cell>
          <cell r="AA103">
            <v>16.399999999999999</v>
          </cell>
          <cell r="AB103">
            <v>83.3</v>
          </cell>
          <cell r="AC103">
            <v>46.900000000000006</v>
          </cell>
          <cell r="AD103">
            <v>18.799999999999997</v>
          </cell>
          <cell r="AE103">
            <v>1.1000000000000001</v>
          </cell>
          <cell r="AF103">
            <v>819.2</v>
          </cell>
          <cell r="AG103">
            <v>68.900000000000006</v>
          </cell>
          <cell r="AH103">
            <v>2.9</v>
          </cell>
          <cell r="AI103">
            <v>12.8</v>
          </cell>
          <cell r="AJ103">
            <v>16.600000000000001</v>
          </cell>
          <cell r="AK103">
            <v>23</v>
          </cell>
          <cell r="AL103">
            <v>149.80000000000001</v>
          </cell>
        </row>
        <row r="104">
          <cell r="A104">
            <v>199503</v>
          </cell>
          <cell r="B104">
            <v>113.8</v>
          </cell>
          <cell r="C104">
            <v>8.1999999999999993</v>
          </cell>
          <cell r="D104">
            <v>11.8</v>
          </cell>
          <cell r="E104">
            <v>450.9</v>
          </cell>
          <cell r="F104">
            <v>0.60000000000000009</v>
          </cell>
          <cell r="G104">
            <v>26.9</v>
          </cell>
          <cell r="H104">
            <v>24.299999999999997</v>
          </cell>
          <cell r="I104">
            <v>262.89999999999998</v>
          </cell>
          <cell r="J104">
            <v>5.3</v>
          </cell>
          <cell r="K104">
            <v>45.4</v>
          </cell>
          <cell r="L104">
            <v>78.800000000000011</v>
          </cell>
          <cell r="M104">
            <v>53.9</v>
          </cell>
          <cell r="N104">
            <v>38</v>
          </cell>
          <cell r="O104">
            <v>12.700000000000001</v>
          </cell>
          <cell r="P104">
            <v>116.4</v>
          </cell>
          <cell r="Q104">
            <v>60.999999999999993</v>
          </cell>
          <cell r="R104">
            <v>3.7</v>
          </cell>
          <cell r="S104">
            <v>56.3</v>
          </cell>
          <cell r="T104">
            <v>22.299999999999997</v>
          </cell>
          <cell r="U104">
            <v>17.100000000000001</v>
          </cell>
          <cell r="V104">
            <v>52.2</v>
          </cell>
          <cell r="W104">
            <v>22.900000000000002</v>
          </cell>
          <cell r="X104">
            <v>9.6000000000000014</v>
          </cell>
          <cell r="Y104">
            <v>5.2</v>
          </cell>
          <cell r="Z104">
            <v>1427.2</v>
          </cell>
          <cell r="AA104">
            <v>23.599999999999998</v>
          </cell>
          <cell r="AB104">
            <v>122.9</v>
          </cell>
          <cell r="AC104">
            <v>59.7</v>
          </cell>
          <cell r="AD104">
            <v>29.599999999999998</v>
          </cell>
          <cell r="AE104">
            <v>1.6</v>
          </cell>
          <cell r="AF104">
            <v>1232.5</v>
          </cell>
          <cell r="AG104">
            <v>99.9</v>
          </cell>
          <cell r="AH104">
            <v>4.4000000000000004</v>
          </cell>
          <cell r="AI104">
            <v>19.3</v>
          </cell>
          <cell r="AJ104">
            <v>25.400000000000002</v>
          </cell>
          <cell r="AK104">
            <v>34.799999999999997</v>
          </cell>
          <cell r="AL104">
            <v>225.20000000000002</v>
          </cell>
        </row>
        <row r="105">
          <cell r="A105">
            <v>199504</v>
          </cell>
          <cell r="B105">
            <v>240.1</v>
          </cell>
          <cell r="C105">
            <v>12.1</v>
          </cell>
          <cell r="D105">
            <v>35.900000000000006</v>
          </cell>
          <cell r="E105">
            <v>823.2</v>
          </cell>
          <cell r="F105">
            <v>1.3</v>
          </cell>
          <cell r="G105">
            <v>38.5</v>
          </cell>
          <cell r="H105">
            <v>29.499999999999996</v>
          </cell>
          <cell r="I105">
            <v>344.79999999999995</v>
          </cell>
          <cell r="J105">
            <v>7.1</v>
          </cell>
          <cell r="K105">
            <v>65.400000000000006</v>
          </cell>
          <cell r="L105">
            <v>121.20000000000002</v>
          </cell>
          <cell r="M105">
            <v>68.3</v>
          </cell>
          <cell r="N105">
            <v>51.4</v>
          </cell>
          <cell r="O105">
            <v>27.5</v>
          </cell>
          <cell r="P105">
            <v>151</v>
          </cell>
          <cell r="Q105">
            <v>91.899999999999991</v>
          </cell>
          <cell r="R105">
            <v>12.7</v>
          </cell>
          <cell r="S105">
            <v>70.7</v>
          </cell>
          <cell r="T105">
            <v>34.9</v>
          </cell>
          <cell r="U105">
            <v>23.700000000000003</v>
          </cell>
          <cell r="V105">
            <v>65.5</v>
          </cell>
          <cell r="W105">
            <v>60.7</v>
          </cell>
          <cell r="X105">
            <v>10.700000000000001</v>
          </cell>
          <cell r="Y105">
            <v>19.899999999999999</v>
          </cell>
          <cell r="Z105">
            <v>1830.1</v>
          </cell>
          <cell r="AA105">
            <v>30.4</v>
          </cell>
          <cell r="AB105">
            <v>156.80000000000001</v>
          </cell>
          <cell r="AC105">
            <v>80.099999999999994</v>
          </cell>
          <cell r="AD105">
            <v>38.599999999999994</v>
          </cell>
          <cell r="AE105">
            <v>2.2000000000000002</v>
          </cell>
          <cell r="AF105">
            <v>1671.9</v>
          </cell>
          <cell r="AG105">
            <v>128.5</v>
          </cell>
          <cell r="AH105">
            <v>6</v>
          </cell>
          <cell r="AI105">
            <v>25.8</v>
          </cell>
          <cell r="AJ105">
            <v>33.900000000000006</v>
          </cell>
          <cell r="AK105">
            <v>46.9</v>
          </cell>
          <cell r="AL105">
            <v>300.40000000000003</v>
          </cell>
        </row>
        <row r="106">
          <cell r="A106">
            <v>199505</v>
          </cell>
          <cell r="B106">
            <v>468.1</v>
          </cell>
          <cell r="C106">
            <v>18.7</v>
          </cell>
          <cell r="D106">
            <v>97.300000000000011</v>
          </cell>
          <cell r="E106">
            <v>1390</v>
          </cell>
          <cell r="F106">
            <v>11.3</v>
          </cell>
          <cell r="G106">
            <v>51.4</v>
          </cell>
          <cell r="H106">
            <v>35.9</v>
          </cell>
          <cell r="I106">
            <v>434.49999999999994</v>
          </cell>
          <cell r="J106">
            <v>9.5</v>
          </cell>
          <cell r="K106">
            <v>86.4</v>
          </cell>
          <cell r="L106">
            <v>142.00000000000003</v>
          </cell>
          <cell r="M106">
            <v>80.399999999999991</v>
          </cell>
          <cell r="N106">
            <v>67.900000000000006</v>
          </cell>
          <cell r="O106">
            <v>50</v>
          </cell>
          <cell r="P106">
            <v>193.5</v>
          </cell>
          <cell r="Q106">
            <v>116.5</v>
          </cell>
          <cell r="R106">
            <v>27.1</v>
          </cell>
          <cell r="S106">
            <v>89.6</v>
          </cell>
          <cell r="T106">
            <v>59.4</v>
          </cell>
          <cell r="U106">
            <v>30.000000000000004</v>
          </cell>
          <cell r="V106">
            <v>68.599999999999994</v>
          </cell>
          <cell r="W106">
            <v>100.7</v>
          </cell>
          <cell r="X106">
            <v>12.200000000000001</v>
          </cell>
          <cell r="Y106">
            <v>50.4</v>
          </cell>
          <cell r="Z106">
            <v>2180</v>
          </cell>
          <cell r="AA106">
            <v>38.4</v>
          </cell>
          <cell r="AB106">
            <v>194</v>
          </cell>
          <cell r="AC106">
            <v>88.3</v>
          </cell>
          <cell r="AD106">
            <v>49.699999999999996</v>
          </cell>
          <cell r="AE106">
            <v>2.9000000000000004</v>
          </cell>
          <cell r="AF106">
            <v>2096.2000000000003</v>
          </cell>
          <cell r="AG106">
            <v>160.69999999999999</v>
          </cell>
          <cell r="AH106">
            <v>7.6</v>
          </cell>
          <cell r="AI106">
            <v>32.4</v>
          </cell>
          <cell r="AJ106">
            <v>42.900000000000006</v>
          </cell>
          <cell r="AK106">
            <v>59</v>
          </cell>
          <cell r="AL106">
            <v>373.80000000000007</v>
          </cell>
        </row>
        <row r="107">
          <cell r="A107">
            <v>199506</v>
          </cell>
          <cell r="B107">
            <v>735.3</v>
          </cell>
          <cell r="C107">
            <v>26</v>
          </cell>
          <cell r="D107">
            <v>166.5</v>
          </cell>
          <cell r="E107">
            <v>1710.1</v>
          </cell>
          <cell r="F107">
            <v>45</v>
          </cell>
          <cell r="G107">
            <v>64</v>
          </cell>
          <cell r="H107">
            <v>40.6</v>
          </cell>
          <cell r="I107">
            <v>516.9</v>
          </cell>
          <cell r="J107">
            <v>11.6</v>
          </cell>
          <cell r="K107">
            <v>104.30000000000001</v>
          </cell>
          <cell r="L107">
            <v>150.10000000000002</v>
          </cell>
          <cell r="M107">
            <v>93.499999999999986</v>
          </cell>
          <cell r="N107">
            <v>82.4</v>
          </cell>
          <cell r="O107">
            <v>66.3</v>
          </cell>
          <cell r="P107">
            <v>235.3</v>
          </cell>
          <cell r="Q107">
            <v>138.69999999999999</v>
          </cell>
          <cell r="R107">
            <v>40.299999999999997</v>
          </cell>
          <cell r="S107">
            <v>101.5</v>
          </cell>
          <cell r="T107">
            <v>88.7</v>
          </cell>
          <cell r="U107">
            <v>34.6</v>
          </cell>
          <cell r="V107">
            <v>69.599999999999994</v>
          </cell>
          <cell r="W107">
            <v>124.80000000000001</v>
          </cell>
          <cell r="X107">
            <v>17.200000000000003</v>
          </cell>
          <cell r="Y107">
            <v>76.7</v>
          </cell>
          <cell r="Z107">
            <v>2640.7</v>
          </cell>
          <cell r="AA107">
            <v>47</v>
          </cell>
          <cell r="AB107">
            <v>237.7</v>
          </cell>
          <cell r="AC107">
            <v>97.399999999999991</v>
          </cell>
          <cell r="AD107">
            <v>60.599999999999994</v>
          </cell>
          <cell r="AE107">
            <v>3.4000000000000004</v>
          </cell>
          <cell r="AF107">
            <v>2484.2000000000003</v>
          </cell>
          <cell r="AG107">
            <v>192.29999999999998</v>
          </cell>
          <cell r="AH107">
            <v>9.1999999999999993</v>
          </cell>
          <cell r="AI107">
            <v>39.1</v>
          </cell>
          <cell r="AJ107">
            <v>52.300000000000004</v>
          </cell>
          <cell r="AK107">
            <v>71.3</v>
          </cell>
          <cell r="AL107">
            <v>444.80000000000007</v>
          </cell>
        </row>
        <row r="108">
          <cell r="A108">
            <v>199507</v>
          </cell>
          <cell r="B108">
            <v>947.5</v>
          </cell>
          <cell r="C108">
            <v>32.1</v>
          </cell>
          <cell r="D108">
            <v>198.6</v>
          </cell>
          <cell r="E108">
            <v>1893.6</v>
          </cell>
          <cell r="F108">
            <v>81.900000000000006</v>
          </cell>
          <cell r="G108">
            <v>74.3</v>
          </cell>
          <cell r="H108">
            <v>44.7</v>
          </cell>
          <cell r="I108">
            <v>602</v>
          </cell>
          <cell r="J108">
            <v>13.8</v>
          </cell>
          <cell r="K108">
            <v>118.50000000000001</v>
          </cell>
          <cell r="L108">
            <v>163.50000000000003</v>
          </cell>
          <cell r="M108">
            <v>105.89999999999999</v>
          </cell>
          <cell r="N108">
            <v>98.5</v>
          </cell>
          <cell r="O108">
            <v>75.399999999999991</v>
          </cell>
          <cell r="P108">
            <v>280.2</v>
          </cell>
          <cell r="Q108">
            <v>165.89999999999998</v>
          </cell>
          <cell r="R108">
            <v>58.4</v>
          </cell>
          <cell r="S108">
            <v>111.6</v>
          </cell>
          <cell r="T108">
            <v>122.7</v>
          </cell>
          <cell r="U108">
            <v>37.6</v>
          </cell>
          <cell r="V108">
            <v>71.199999999999989</v>
          </cell>
          <cell r="W108">
            <v>152.9</v>
          </cell>
          <cell r="X108">
            <v>19.800000000000004</v>
          </cell>
          <cell r="Y108">
            <v>92.3</v>
          </cell>
          <cell r="Z108">
            <v>3224.2999999999997</v>
          </cell>
          <cell r="AA108">
            <v>53.1</v>
          </cell>
          <cell r="AB108">
            <v>304.2</v>
          </cell>
          <cell r="AC108">
            <v>104.69999999999999</v>
          </cell>
          <cell r="AD108">
            <v>71.5</v>
          </cell>
          <cell r="AE108">
            <v>3.7</v>
          </cell>
          <cell r="AF108">
            <v>2790.6000000000004</v>
          </cell>
          <cell r="AG108">
            <v>226.79999999999998</v>
          </cell>
          <cell r="AH108">
            <v>10.799999999999999</v>
          </cell>
          <cell r="AI108">
            <v>45.800000000000004</v>
          </cell>
          <cell r="AJ108">
            <v>61.5</v>
          </cell>
          <cell r="AK108">
            <v>83.6</v>
          </cell>
          <cell r="AL108">
            <v>514.70000000000005</v>
          </cell>
        </row>
        <row r="109">
          <cell r="A109">
            <v>199508</v>
          </cell>
          <cell r="B109">
            <v>1037.9000000000001</v>
          </cell>
          <cell r="C109">
            <v>39.6</v>
          </cell>
          <cell r="D109">
            <v>216.79999999999998</v>
          </cell>
          <cell r="E109">
            <v>1983.8999999999999</v>
          </cell>
          <cell r="F109">
            <v>97</v>
          </cell>
          <cell r="G109">
            <v>84.7</v>
          </cell>
          <cell r="H109">
            <v>51.400000000000006</v>
          </cell>
          <cell r="I109">
            <v>685.8</v>
          </cell>
          <cell r="J109">
            <v>16.8</v>
          </cell>
          <cell r="K109">
            <v>133.9</v>
          </cell>
          <cell r="L109">
            <v>176.30000000000004</v>
          </cell>
          <cell r="M109">
            <v>118.39999999999999</v>
          </cell>
          <cell r="N109">
            <v>109.5</v>
          </cell>
          <cell r="O109">
            <v>76.199999999999989</v>
          </cell>
          <cell r="P109">
            <v>334.2</v>
          </cell>
          <cell r="Q109">
            <v>189.39999999999998</v>
          </cell>
          <cell r="R109">
            <v>72.2</v>
          </cell>
          <cell r="S109">
            <v>122.8</v>
          </cell>
          <cell r="T109">
            <v>164.7</v>
          </cell>
          <cell r="U109">
            <v>39.700000000000003</v>
          </cell>
          <cell r="V109">
            <v>73.299999999999983</v>
          </cell>
          <cell r="W109">
            <v>181.6</v>
          </cell>
          <cell r="X109">
            <v>21.000000000000004</v>
          </cell>
          <cell r="Y109">
            <v>95.2</v>
          </cell>
          <cell r="Z109">
            <v>3894.2999999999997</v>
          </cell>
          <cell r="AA109">
            <v>64</v>
          </cell>
          <cell r="AB109">
            <v>363.4</v>
          </cell>
          <cell r="AC109">
            <v>112.39999999999999</v>
          </cell>
          <cell r="AD109">
            <v>83.4</v>
          </cell>
          <cell r="AE109">
            <v>3.9000000000000004</v>
          </cell>
          <cell r="AF109">
            <v>3154.5000000000005</v>
          </cell>
          <cell r="AG109">
            <v>261.79999999999995</v>
          </cell>
          <cell r="AH109">
            <v>12.399999999999999</v>
          </cell>
          <cell r="AI109">
            <v>52.6</v>
          </cell>
          <cell r="AJ109">
            <v>70.8</v>
          </cell>
          <cell r="AK109">
            <v>95.899999999999991</v>
          </cell>
          <cell r="AL109">
            <v>582.90000000000009</v>
          </cell>
        </row>
        <row r="110">
          <cell r="A110">
            <v>199509</v>
          </cell>
          <cell r="B110">
            <v>1066.5</v>
          </cell>
          <cell r="C110">
            <v>47.5</v>
          </cell>
          <cell r="D110">
            <v>224.49999999999997</v>
          </cell>
          <cell r="E110">
            <v>2072.6999999999998</v>
          </cell>
          <cell r="F110">
            <v>107.7</v>
          </cell>
          <cell r="G110">
            <v>97.7</v>
          </cell>
          <cell r="H110">
            <v>60.900000000000006</v>
          </cell>
          <cell r="I110">
            <v>782.3</v>
          </cell>
          <cell r="J110">
            <v>19.100000000000001</v>
          </cell>
          <cell r="K110">
            <v>144.6</v>
          </cell>
          <cell r="L110">
            <v>185.90000000000003</v>
          </cell>
          <cell r="M110">
            <v>129.6</v>
          </cell>
          <cell r="N110">
            <v>120.8</v>
          </cell>
          <cell r="O110">
            <v>76.499999999999986</v>
          </cell>
          <cell r="P110">
            <v>386.09999999999997</v>
          </cell>
          <cell r="Q110">
            <v>205.99999999999997</v>
          </cell>
          <cell r="R110">
            <v>77.100000000000009</v>
          </cell>
          <cell r="S110">
            <v>130</v>
          </cell>
          <cell r="T110">
            <v>182.79999999999998</v>
          </cell>
          <cell r="U110">
            <v>41.800000000000004</v>
          </cell>
          <cell r="V110">
            <v>74.299999999999983</v>
          </cell>
          <cell r="W110">
            <v>205.6</v>
          </cell>
          <cell r="X110">
            <v>21.500000000000004</v>
          </cell>
          <cell r="Y110">
            <v>96.2</v>
          </cell>
          <cell r="Z110">
            <v>4485.0999999999995</v>
          </cell>
          <cell r="AA110">
            <v>71.599999999999994</v>
          </cell>
          <cell r="AB110">
            <v>402.59999999999997</v>
          </cell>
          <cell r="AC110">
            <v>119.6</v>
          </cell>
          <cell r="AD110">
            <v>95.2</v>
          </cell>
          <cell r="AE110">
            <v>4.1000000000000005</v>
          </cell>
          <cell r="AF110">
            <v>3492.6000000000004</v>
          </cell>
          <cell r="AG110">
            <v>298.19999999999993</v>
          </cell>
          <cell r="AH110">
            <v>13.999999999999998</v>
          </cell>
          <cell r="AI110">
            <v>59.4</v>
          </cell>
          <cell r="AJ110">
            <v>80.099999999999994</v>
          </cell>
          <cell r="AK110">
            <v>107.99999999999999</v>
          </cell>
          <cell r="AL110">
            <v>650.90000000000009</v>
          </cell>
        </row>
        <row r="111">
          <cell r="A111">
            <v>199510</v>
          </cell>
          <cell r="B111">
            <v>1095</v>
          </cell>
          <cell r="C111">
            <v>52.5</v>
          </cell>
          <cell r="D111">
            <v>225.29999999999998</v>
          </cell>
          <cell r="E111">
            <v>2164.6</v>
          </cell>
          <cell r="F111">
            <v>120.8</v>
          </cell>
          <cell r="G111">
            <v>109.9</v>
          </cell>
          <cell r="H111">
            <v>74.100000000000009</v>
          </cell>
          <cell r="I111">
            <v>876.09999999999991</v>
          </cell>
          <cell r="J111">
            <v>21.6</v>
          </cell>
          <cell r="K111">
            <v>155.29999999999998</v>
          </cell>
          <cell r="L111">
            <v>196.70000000000005</v>
          </cell>
          <cell r="M111">
            <v>148.69999999999999</v>
          </cell>
          <cell r="N111">
            <v>133</v>
          </cell>
          <cell r="O111">
            <v>77.799999999999983</v>
          </cell>
          <cell r="P111">
            <v>439.29999999999995</v>
          </cell>
          <cell r="Q111">
            <v>219.09999999999997</v>
          </cell>
          <cell r="R111">
            <v>80.7</v>
          </cell>
          <cell r="S111">
            <v>139.1</v>
          </cell>
          <cell r="T111">
            <v>199.49999999999997</v>
          </cell>
          <cell r="U111">
            <v>43.900000000000006</v>
          </cell>
          <cell r="V111">
            <v>75.59999999999998</v>
          </cell>
          <cell r="W111">
            <v>211.5</v>
          </cell>
          <cell r="X111">
            <v>22.100000000000005</v>
          </cell>
          <cell r="Y111">
            <v>96.600000000000009</v>
          </cell>
          <cell r="Z111">
            <v>5104.9999999999991</v>
          </cell>
          <cell r="AA111">
            <v>85.199999999999989</v>
          </cell>
          <cell r="AB111">
            <v>439.49999999999994</v>
          </cell>
          <cell r="AC111">
            <v>132.6</v>
          </cell>
          <cell r="AD111">
            <v>108.9</v>
          </cell>
          <cell r="AE111">
            <v>4.4000000000000004</v>
          </cell>
          <cell r="AF111">
            <v>3888.0000000000005</v>
          </cell>
          <cell r="AG111">
            <v>333.99999999999994</v>
          </cell>
          <cell r="AH111">
            <v>15.599999999999998</v>
          </cell>
          <cell r="AI111">
            <v>66.2</v>
          </cell>
          <cell r="AJ111">
            <v>89</v>
          </cell>
          <cell r="AK111">
            <v>120.09999999999998</v>
          </cell>
          <cell r="AL111">
            <v>718.10000000000014</v>
          </cell>
        </row>
        <row r="112">
          <cell r="A112">
            <v>199511</v>
          </cell>
          <cell r="B112">
            <v>1114.0999999999999</v>
          </cell>
          <cell r="C112">
            <v>54.5</v>
          </cell>
          <cell r="D112">
            <v>226.39999999999998</v>
          </cell>
          <cell r="E112">
            <v>2254.2999999999997</v>
          </cell>
          <cell r="F112">
            <v>123.1</v>
          </cell>
          <cell r="G112">
            <v>123.9</v>
          </cell>
          <cell r="H112">
            <v>90.9</v>
          </cell>
          <cell r="I112">
            <v>963.49999999999989</v>
          </cell>
          <cell r="J112">
            <v>27.400000000000002</v>
          </cell>
          <cell r="K112">
            <v>170.29999999999998</v>
          </cell>
          <cell r="L112">
            <v>207.10000000000005</v>
          </cell>
          <cell r="M112">
            <v>162</v>
          </cell>
          <cell r="N112">
            <v>144.9</v>
          </cell>
          <cell r="O112">
            <v>78.699999999999989</v>
          </cell>
          <cell r="P112">
            <v>493.79999999999995</v>
          </cell>
          <cell r="Q112">
            <v>232.39999999999998</v>
          </cell>
          <cell r="R112">
            <v>82.3</v>
          </cell>
          <cell r="S112">
            <v>149.79999999999998</v>
          </cell>
          <cell r="T112">
            <v>219.39999999999998</v>
          </cell>
          <cell r="U112">
            <v>49.500000000000007</v>
          </cell>
          <cell r="V112">
            <v>78.499999999999986</v>
          </cell>
          <cell r="W112">
            <v>215.2</v>
          </cell>
          <cell r="X112">
            <v>22.400000000000006</v>
          </cell>
          <cell r="Y112">
            <v>96.7</v>
          </cell>
          <cell r="Z112">
            <v>5716.1999999999989</v>
          </cell>
          <cell r="AA112">
            <v>95.899999999999991</v>
          </cell>
          <cell r="AB112">
            <v>465.39999999999992</v>
          </cell>
          <cell r="AC112">
            <v>134.1</v>
          </cell>
          <cell r="AD112">
            <v>122.30000000000001</v>
          </cell>
          <cell r="AE112">
            <v>4.9000000000000004</v>
          </cell>
          <cell r="AF112">
            <v>4273.6000000000004</v>
          </cell>
          <cell r="AG112">
            <v>370.59999999999997</v>
          </cell>
          <cell r="AH112">
            <v>17.299999999999997</v>
          </cell>
          <cell r="AI112">
            <v>73</v>
          </cell>
          <cell r="AJ112">
            <v>98</v>
          </cell>
          <cell r="AK112">
            <v>132.09999999999997</v>
          </cell>
          <cell r="AL112">
            <v>786.70000000000016</v>
          </cell>
        </row>
        <row r="113">
          <cell r="A113">
            <v>199512</v>
          </cell>
          <cell r="B113">
            <v>1141.5999999999999</v>
          </cell>
          <cell r="C113">
            <v>55.5</v>
          </cell>
          <cell r="D113">
            <v>226.99999999999997</v>
          </cell>
          <cell r="E113">
            <v>2368.3999999999996</v>
          </cell>
          <cell r="F113">
            <v>125</v>
          </cell>
          <cell r="G113">
            <v>139.5</v>
          </cell>
          <cell r="H113">
            <v>106.7</v>
          </cell>
          <cell r="I113">
            <v>1066</v>
          </cell>
          <cell r="J113">
            <v>32.200000000000003</v>
          </cell>
          <cell r="K113">
            <v>184.7</v>
          </cell>
          <cell r="L113">
            <v>219.40000000000006</v>
          </cell>
          <cell r="M113">
            <v>170.7</v>
          </cell>
          <cell r="N113">
            <v>155.70000000000002</v>
          </cell>
          <cell r="O113">
            <v>86.999999999999986</v>
          </cell>
          <cell r="P113">
            <v>547.4</v>
          </cell>
          <cell r="Q113">
            <v>250.7</v>
          </cell>
          <cell r="R113">
            <v>83</v>
          </cell>
          <cell r="S113">
            <v>166.1</v>
          </cell>
          <cell r="T113">
            <v>229.39999999999998</v>
          </cell>
          <cell r="U113">
            <v>53.100000000000009</v>
          </cell>
          <cell r="V113">
            <v>81.399999999999991</v>
          </cell>
          <cell r="W113">
            <v>216.89999999999998</v>
          </cell>
          <cell r="X113">
            <v>22.700000000000006</v>
          </cell>
          <cell r="Y113">
            <v>96.7</v>
          </cell>
          <cell r="Z113">
            <v>6325.3999999999987</v>
          </cell>
          <cell r="AA113">
            <v>108.1</v>
          </cell>
          <cell r="AB113">
            <v>488.19999999999993</v>
          </cell>
          <cell r="AC113">
            <v>135.29999999999998</v>
          </cell>
          <cell r="AD113">
            <v>134.10000000000002</v>
          </cell>
          <cell r="AE113">
            <v>5.5</v>
          </cell>
          <cell r="AF113">
            <v>4681.6000000000004</v>
          </cell>
          <cell r="AG113">
            <v>410.79999999999995</v>
          </cell>
          <cell r="AH113">
            <v>18.899999999999999</v>
          </cell>
          <cell r="AI113">
            <v>80.099999999999994</v>
          </cell>
          <cell r="AJ113">
            <v>107.1</v>
          </cell>
          <cell r="AK113">
            <v>144.19999999999996</v>
          </cell>
          <cell r="AL113">
            <v>857.50000000000011</v>
          </cell>
        </row>
        <row r="114">
          <cell r="A114">
            <v>199601</v>
          </cell>
          <cell r="B114">
            <v>44.7</v>
          </cell>
          <cell r="C114">
            <v>1.8</v>
          </cell>
          <cell r="D114">
            <v>1</v>
          </cell>
          <cell r="E114">
            <v>74.7</v>
          </cell>
          <cell r="F114">
            <v>1.6</v>
          </cell>
          <cell r="G114">
            <v>10.9</v>
          </cell>
          <cell r="H114">
            <v>11.8</v>
          </cell>
          <cell r="I114">
            <v>106.5</v>
          </cell>
          <cell r="J114">
            <v>5.3</v>
          </cell>
          <cell r="K114">
            <v>24.6</v>
          </cell>
          <cell r="L114">
            <v>13.5</v>
          </cell>
          <cell r="M114">
            <v>10.9</v>
          </cell>
          <cell r="N114">
            <v>10</v>
          </cell>
          <cell r="O114">
            <v>0.6</v>
          </cell>
          <cell r="P114">
            <v>45.5</v>
          </cell>
          <cell r="Q114">
            <v>24.2</v>
          </cell>
          <cell r="R114">
            <v>0.3</v>
          </cell>
          <cell r="S114">
            <v>11.3</v>
          </cell>
          <cell r="T114">
            <v>9.4</v>
          </cell>
          <cell r="U114">
            <v>6.7</v>
          </cell>
          <cell r="V114">
            <v>7.7</v>
          </cell>
          <cell r="W114">
            <v>2.7</v>
          </cell>
          <cell r="X114">
            <v>1.7</v>
          </cell>
          <cell r="Y114">
            <v>0.1</v>
          </cell>
          <cell r="Z114">
            <v>551.9</v>
          </cell>
          <cell r="AA114">
            <v>8</v>
          </cell>
          <cell r="AB114">
            <v>32.299999999999997</v>
          </cell>
          <cell r="AC114">
            <v>10.5</v>
          </cell>
          <cell r="AD114">
            <v>10.9</v>
          </cell>
          <cell r="AE114">
            <v>0.9</v>
          </cell>
          <cell r="AF114">
            <v>425.9</v>
          </cell>
          <cell r="AG114">
            <v>35.1</v>
          </cell>
          <cell r="AH114">
            <v>1.5</v>
          </cell>
          <cell r="AI114">
            <v>6.6</v>
          </cell>
          <cell r="AJ114">
            <v>8.6</v>
          </cell>
          <cell r="AK114">
            <v>11.5</v>
          </cell>
          <cell r="AL114">
            <v>73.5</v>
          </cell>
        </row>
        <row r="115">
          <cell r="A115">
            <v>199602</v>
          </cell>
          <cell r="B115">
            <v>85.4</v>
          </cell>
          <cell r="C115">
            <v>4.7</v>
          </cell>
          <cell r="D115">
            <v>3.1</v>
          </cell>
          <cell r="E115">
            <v>179.8</v>
          </cell>
          <cell r="F115">
            <v>1.8</v>
          </cell>
          <cell r="G115">
            <v>22.1</v>
          </cell>
          <cell r="H115">
            <v>18.600000000000001</v>
          </cell>
          <cell r="I115">
            <v>226.8</v>
          </cell>
          <cell r="J115">
            <v>7.6999999999999993</v>
          </cell>
          <cell r="K115">
            <v>42</v>
          </cell>
          <cell r="L115">
            <v>36.299999999999997</v>
          </cell>
          <cell r="M115">
            <v>22</v>
          </cell>
          <cell r="N115">
            <v>19.2</v>
          </cell>
          <cell r="O115">
            <v>3.5</v>
          </cell>
          <cell r="P115">
            <v>96.9</v>
          </cell>
          <cell r="Q115">
            <v>45.599999999999994</v>
          </cell>
          <cell r="R115">
            <v>1.1000000000000001</v>
          </cell>
          <cell r="S115">
            <v>23.4</v>
          </cell>
          <cell r="T115">
            <v>18.700000000000003</v>
          </cell>
          <cell r="U115">
            <v>13.9</v>
          </cell>
          <cell r="V115">
            <v>32.6</v>
          </cell>
          <cell r="W115">
            <v>12.100000000000001</v>
          </cell>
          <cell r="X115">
            <v>7.4</v>
          </cell>
          <cell r="Y115">
            <v>0.4</v>
          </cell>
          <cell r="Z115">
            <v>1066.4000000000001</v>
          </cell>
          <cell r="AA115">
            <v>15.2</v>
          </cell>
          <cell r="AB115">
            <v>80.599999999999994</v>
          </cell>
          <cell r="AC115">
            <v>18.600000000000001</v>
          </cell>
          <cell r="AD115">
            <v>20.399999999999999</v>
          </cell>
          <cell r="AE115">
            <v>1.8</v>
          </cell>
          <cell r="AF115">
            <v>865.2</v>
          </cell>
          <cell r="AG115">
            <v>65.7</v>
          </cell>
          <cell r="AH115">
            <v>3.1</v>
          </cell>
          <cell r="AI115">
            <v>13.2</v>
          </cell>
          <cell r="AJ115">
            <v>17.100000000000001</v>
          </cell>
          <cell r="AK115">
            <v>22.6</v>
          </cell>
          <cell r="AL115">
            <v>150.5</v>
          </cell>
        </row>
        <row r="116">
          <cell r="A116">
            <v>199603</v>
          </cell>
          <cell r="B116">
            <v>138.10000000000002</v>
          </cell>
          <cell r="C116">
            <v>7.5</v>
          </cell>
          <cell r="D116">
            <v>8.1999999999999993</v>
          </cell>
          <cell r="E116">
            <v>358.8</v>
          </cell>
          <cell r="F116">
            <v>2.1</v>
          </cell>
          <cell r="G116">
            <v>34.6</v>
          </cell>
          <cell r="H116">
            <v>22.900000000000002</v>
          </cell>
          <cell r="I116">
            <v>327.8</v>
          </cell>
          <cell r="J116">
            <v>9.6999999999999993</v>
          </cell>
          <cell r="K116">
            <v>60.3</v>
          </cell>
          <cell r="L116">
            <v>64.400000000000006</v>
          </cell>
          <cell r="M116">
            <v>33.4</v>
          </cell>
          <cell r="N116">
            <v>30.2</v>
          </cell>
          <cell r="O116">
            <v>9.9</v>
          </cell>
          <cell r="P116">
            <v>146.80000000000001</v>
          </cell>
          <cell r="Q116">
            <v>74.699999999999989</v>
          </cell>
          <cell r="R116">
            <v>4.2</v>
          </cell>
          <cell r="S116">
            <v>56.5</v>
          </cell>
          <cell r="T116">
            <v>28.1</v>
          </cell>
          <cell r="U116">
            <v>19.5</v>
          </cell>
          <cell r="V116">
            <v>53</v>
          </cell>
          <cell r="W116">
            <v>31.6</v>
          </cell>
          <cell r="X116">
            <v>8.7000000000000011</v>
          </cell>
          <cell r="Y116">
            <v>4.5</v>
          </cell>
          <cell r="Z116">
            <v>1549.4</v>
          </cell>
          <cell r="AA116">
            <v>22</v>
          </cell>
          <cell r="AB116">
            <v>127.1</v>
          </cell>
          <cell r="AC116">
            <v>25.5</v>
          </cell>
          <cell r="AD116">
            <v>29.9</v>
          </cell>
          <cell r="AE116">
            <v>2.7</v>
          </cell>
          <cell r="AF116">
            <v>1295.2</v>
          </cell>
          <cell r="AG116">
            <v>97.9</v>
          </cell>
          <cell r="AH116">
            <v>4.7</v>
          </cell>
          <cell r="AI116">
            <v>19.899999999999999</v>
          </cell>
          <cell r="AJ116">
            <v>26.1</v>
          </cell>
          <cell r="AK116">
            <v>33.299999999999997</v>
          </cell>
          <cell r="AL116">
            <v>228.1</v>
          </cell>
        </row>
        <row r="117">
          <cell r="A117">
            <v>199604</v>
          </cell>
          <cell r="B117">
            <v>238.10000000000002</v>
          </cell>
          <cell r="C117">
            <v>11.5</v>
          </cell>
          <cell r="D117">
            <v>30.8</v>
          </cell>
          <cell r="E117">
            <v>766.2</v>
          </cell>
          <cell r="F117">
            <v>2.7</v>
          </cell>
          <cell r="G117">
            <v>46.900000000000006</v>
          </cell>
          <cell r="H117">
            <v>27.6</v>
          </cell>
          <cell r="I117">
            <v>430.1</v>
          </cell>
          <cell r="J117">
            <v>11.1</v>
          </cell>
          <cell r="K117">
            <v>83.5</v>
          </cell>
          <cell r="L117">
            <v>107.80000000000001</v>
          </cell>
          <cell r="M117">
            <v>41</v>
          </cell>
          <cell r="N117">
            <v>43.8</v>
          </cell>
          <cell r="O117">
            <v>26.799999999999997</v>
          </cell>
          <cell r="P117">
            <v>193.10000000000002</v>
          </cell>
          <cell r="Q117">
            <v>102.6</v>
          </cell>
          <cell r="R117">
            <v>14.899999999999999</v>
          </cell>
          <cell r="S117">
            <v>71.900000000000006</v>
          </cell>
          <cell r="T117">
            <v>42.6</v>
          </cell>
          <cell r="U117">
            <v>26.6</v>
          </cell>
          <cell r="V117">
            <v>73.3</v>
          </cell>
          <cell r="W117">
            <v>65.099999999999994</v>
          </cell>
          <cell r="X117">
            <v>11</v>
          </cell>
          <cell r="Y117">
            <v>27.3</v>
          </cell>
          <cell r="Z117">
            <v>1865.3000000000002</v>
          </cell>
          <cell r="AA117">
            <v>31.6</v>
          </cell>
          <cell r="AB117">
            <v>161.6</v>
          </cell>
          <cell r="AC117">
            <v>32.1</v>
          </cell>
          <cell r="AD117">
            <v>37.5</v>
          </cell>
          <cell r="AE117">
            <v>3.7</v>
          </cell>
          <cell r="AF117">
            <v>1779.4</v>
          </cell>
          <cell r="AG117">
            <v>128.9</v>
          </cell>
          <cell r="AH117">
            <v>6.4</v>
          </cell>
          <cell r="AI117">
            <v>26.599999999999998</v>
          </cell>
          <cell r="AJ117">
            <v>34.900000000000006</v>
          </cell>
          <cell r="AK117">
            <v>44.099999999999994</v>
          </cell>
          <cell r="AL117">
            <v>307.10000000000002</v>
          </cell>
        </row>
        <row r="118">
          <cell r="A118">
            <v>199605</v>
          </cell>
          <cell r="B118">
            <v>391.8</v>
          </cell>
          <cell r="C118">
            <v>21.7</v>
          </cell>
          <cell r="D118">
            <v>95.6</v>
          </cell>
          <cell r="E118">
            <v>1325.4</v>
          </cell>
          <cell r="F118">
            <v>12.8</v>
          </cell>
          <cell r="G118">
            <v>60.2</v>
          </cell>
          <cell r="H118">
            <v>33</v>
          </cell>
          <cell r="I118">
            <v>534.80000000000007</v>
          </cell>
          <cell r="J118">
            <v>13.899999999999999</v>
          </cell>
          <cell r="K118">
            <v>105.2</v>
          </cell>
          <cell r="L118">
            <v>133.9</v>
          </cell>
          <cell r="M118">
            <v>66.099999999999994</v>
          </cell>
          <cell r="N118">
            <v>59.099999999999994</v>
          </cell>
          <cell r="O118">
            <v>55.3</v>
          </cell>
          <cell r="P118">
            <v>244.70000000000002</v>
          </cell>
          <cell r="Q118">
            <v>129.1</v>
          </cell>
          <cell r="R118">
            <v>30.099999999999998</v>
          </cell>
          <cell r="S118">
            <v>85.800000000000011</v>
          </cell>
          <cell r="T118">
            <v>63.900000000000006</v>
          </cell>
          <cell r="U118">
            <v>32.9</v>
          </cell>
          <cell r="V118">
            <v>76.599999999999994</v>
          </cell>
          <cell r="W118">
            <v>114.39999999999999</v>
          </cell>
          <cell r="X118">
            <v>14.5</v>
          </cell>
          <cell r="Y118">
            <v>57.900000000000006</v>
          </cell>
          <cell r="Z118">
            <v>2218.2000000000003</v>
          </cell>
          <cell r="AA118">
            <v>43.900000000000006</v>
          </cell>
          <cell r="AB118">
            <v>207.1</v>
          </cell>
          <cell r="AC118">
            <v>39.300000000000004</v>
          </cell>
          <cell r="AD118">
            <v>45.4</v>
          </cell>
          <cell r="AE118">
            <v>4.7</v>
          </cell>
          <cell r="AF118">
            <v>2240.8000000000002</v>
          </cell>
          <cell r="AG118">
            <v>165</v>
          </cell>
          <cell r="AH118">
            <v>8.1</v>
          </cell>
          <cell r="AI118">
            <v>33.4</v>
          </cell>
          <cell r="AJ118">
            <v>44.300000000000004</v>
          </cell>
          <cell r="AK118">
            <v>54.699999999999996</v>
          </cell>
          <cell r="AL118">
            <v>384.5</v>
          </cell>
        </row>
        <row r="119">
          <cell r="A119">
            <v>199606</v>
          </cell>
          <cell r="B119">
            <v>692.90000000000009</v>
          </cell>
          <cell r="C119">
            <v>31.4</v>
          </cell>
          <cell r="D119">
            <v>180.89999999999998</v>
          </cell>
          <cell r="E119">
            <v>1683.2</v>
          </cell>
          <cell r="F119">
            <v>63.400000000000006</v>
          </cell>
          <cell r="G119">
            <v>73.600000000000009</v>
          </cell>
          <cell r="H119">
            <v>38</v>
          </cell>
          <cell r="I119">
            <v>641.6</v>
          </cell>
          <cell r="J119">
            <v>16.2</v>
          </cell>
          <cell r="K119">
            <v>125.80000000000001</v>
          </cell>
          <cell r="L119">
            <v>145</v>
          </cell>
          <cell r="M119">
            <v>83.199999999999989</v>
          </cell>
          <cell r="N119">
            <v>71.399999999999991</v>
          </cell>
          <cell r="O119">
            <v>77.5</v>
          </cell>
          <cell r="P119">
            <v>302.70000000000005</v>
          </cell>
          <cell r="Q119">
            <v>159.69999999999999</v>
          </cell>
          <cell r="R119">
            <v>48.599999999999994</v>
          </cell>
          <cell r="S119">
            <v>98.4</v>
          </cell>
          <cell r="T119">
            <v>91.600000000000009</v>
          </cell>
          <cell r="U119">
            <v>38.6</v>
          </cell>
          <cell r="V119">
            <v>78.099999999999994</v>
          </cell>
          <cell r="W119">
            <v>148.19999999999999</v>
          </cell>
          <cell r="X119">
            <v>18.399999999999999</v>
          </cell>
          <cell r="Y119">
            <v>89.800000000000011</v>
          </cell>
          <cell r="Z119">
            <v>2594.8000000000002</v>
          </cell>
          <cell r="AA119">
            <v>52.600000000000009</v>
          </cell>
          <cell r="AB119">
            <v>276.89999999999998</v>
          </cell>
          <cell r="AC119">
            <v>45.6</v>
          </cell>
          <cell r="AD119">
            <v>54.9</v>
          </cell>
          <cell r="AE119">
            <v>5.6000000000000005</v>
          </cell>
          <cell r="AF119">
            <v>2671.7000000000003</v>
          </cell>
          <cell r="AG119">
            <v>201.3</v>
          </cell>
          <cell r="AH119">
            <v>9.9</v>
          </cell>
          <cell r="AI119">
            <v>40.5</v>
          </cell>
          <cell r="AJ119">
            <v>53.400000000000006</v>
          </cell>
          <cell r="AK119">
            <v>65.199999999999989</v>
          </cell>
          <cell r="AL119">
            <v>459.2</v>
          </cell>
        </row>
        <row r="120">
          <cell r="A120">
            <v>199607</v>
          </cell>
          <cell r="B120">
            <v>937.60000000000014</v>
          </cell>
          <cell r="C120">
            <v>42.4</v>
          </cell>
          <cell r="D120">
            <v>223.7</v>
          </cell>
          <cell r="E120">
            <v>1777.1000000000001</v>
          </cell>
          <cell r="F120">
            <v>107.80000000000001</v>
          </cell>
          <cell r="G120">
            <v>84.7</v>
          </cell>
          <cell r="H120">
            <v>42.6</v>
          </cell>
          <cell r="I120">
            <v>744.30000000000007</v>
          </cell>
          <cell r="J120">
            <v>18.5</v>
          </cell>
          <cell r="K120">
            <v>144.4</v>
          </cell>
          <cell r="L120">
            <v>156.30000000000001</v>
          </cell>
          <cell r="M120">
            <v>97.999999999999986</v>
          </cell>
          <cell r="N120">
            <v>88.199999999999989</v>
          </cell>
          <cell r="O120">
            <v>85.7</v>
          </cell>
          <cell r="P120">
            <v>357.70000000000005</v>
          </cell>
          <cell r="Q120">
            <v>186.79999999999998</v>
          </cell>
          <cell r="R120">
            <v>71.199999999999989</v>
          </cell>
          <cell r="S120">
            <v>108.5</v>
          </cell>
          <cell r="T120">
            <v>117.10000000000001</v>
          </cell>
          <cell r="U120">
            <v>44.6</v>
          </cell>
          <cell r="V120">
            <v>80.399999999999991</v>
          </cell>
          <cell r="W120">
            <v>171.2</v>
          </cell>
          <cell r="X120">
            <v>20.399999999999999</v>
          </cell>
          <cell r="Y120">
            <v>102.30000000000001</v>
          </cell>
          <cell r="Z120">
            <v>3102.6000000000004</v>
          </cell>
          <cell r="AA120">
            <v>58.300000000000011</v>
          </cell>
          <cell r="AB120">
            <v>347</v>
          </cell>
          <cell r="AC120">
            <v>62.5</v>
          </cell>
          <cell r="AD120">
            <v>67.099999999999994</v>
          </cell>
          <cell r="AE120">
            <v>6.1000000000000005</v>
          </cell>
          <cell r="AF120">
            <v>3039.9</v>
          </cell>
          <cell r="AG120">
            <v>238.4</v>
          </cell>
          <cell r="AH120">
            <v>11.700000000000001</v>
          </cell>
          <cell r="AI120">
            <v>47.6</v>
          </cell>
          <cell r="AJ120">
            <v>63.100000000000009</v>
          </cell>
          <cell r="AK120">
            <v>75.699999999999989</v>
          </cell>
          <cell r="AL120">
            <v>533.29999999999995</v>
          </cell>
        </row>
        <row r="121">
          <cell r="A121">
            <v>199608</v>
          </cell>
          <cell r="B121">
            <v>1053.4000000000001</v>
          </cell>
          <cell r="C121">
            <v>49.4</v>
          </cell>
          <cell r="D121">
            <v>243.5</v>
          </cell>
          <cell r="E121">
            <v>1847.7</v>
          </cell>
          <cell r="F121">
            <v>122.00000000000001</v>
          </cell>
          <cell r="G121">
            <v>94.5</v>
          </cell>
          <cell r="H121">
            <v>48.4</v>
          </cell>
          <cell r="I121">
            <v>849.30000000000007</v>
          </cell>
          <cell r="J121">
            <v>22.6</v>
          </cell>
          <cell r="K121">
            <v>163.80000000000001</v>
          </cell>
          <cell r="L121">
            <v>166.20000000000002</v>
          </cell>
          <cell r="M121">
            <v>121.6</v>
          </cell>
          <cell r="N121">
            <v>102.19999999999999</v>
          </cell>
          <cell r="O121">
            <v>87.9</v>
          </cell>
          <cell r="P121">
            <v>419.6</v>
          </cell>
          <cell r="Q121">
            <v>206.29999999999998</v>
          </cell>
          <cell r="R121">
            <v>93.199999999999989</v>
          </cell>
          <cell r="S121">
            <v>122</v>
          </cell>
          <cell r="T121">
            <v>153</v>
          </cell>
          <cell r="U121">
            <v>48.6</v>
          </cell>
          <cell r="V121">
            <v>82.399999999999991</v>
          </cell>
          <cell r="W121">
            <v>230.2</v>
          </cell>
          <cell r="X121">
            <v>21.299999999999997</v>
          </cell>
          <cell r="Y121">
            <v>105.70000000000002</v>
          </cell>
          <cell r="Z121">
            <v>3709.3</v>
          </cell>
          <cell r="AA121">
            <v>67.000000000000014</v>
          </cell>
          <cell r="AB121">
            <v>398.9</v>
          </cell>
          <cell r="AC121">
            <v>76.2</v>
          </cell>
          <cell r="AD121">
            <v>76.699999999999989</v>
          </cell>
          <cell r="AE121">
            <v>6.5000000000000009</v>
          </cell>
          <cell r="AF121">
            <v>3401.8</v>
          </cell>
          <cell r="AG121">
            <v>273.7</v>
          </cell>
          <cell r="AH121">
            <v>13.4</v>
          </cell>
          <cell r="AI121">
            <v>54.6</v>
          </cell>
          <cell r="AJ121">
            <v>72.800000000000011</v>
          </cell>
          <cell r="AK121">
            <v>86.299999999999983</v>
          </cell>
          <cell r="AL121">
            <v>606.19999999999993</v>
          </cell>
        </row>
        <row r="122">
          <cell r="A122">
            <v>199609</v>
          </cell>
          <cell r="B122">
            <v>1112.9000000000001</v>
          </cell>
          <cell r="C122">
            <v>56.6</v>
          </cell>
          <cell r="D122">
            <v>246.8</v>
          </cell>
          <cell r="E122">
            <v>1923.5</v>
          </cell>
          <cell r="F122">
            <v>128.9</v>
          </cell>
          <cell r="G122">
            <v>104.8</v>
          </cell>
          <cell r="H122">
            <v>58.599999999999994</v>
          </cell>
          <cell r="I122">
            <v>954.2</v>
          </cell>
          <cell r="J122">
            <v>25.900000000000002</v>
          </cell>
          <cell r="K122">
            <v>181.10000000000002</v>
          </cell>
          <cell r="L122">
            <v>174.8</v>
          </cell>
          <cell r="M122">
            <v>146.19999999999999</v>
          </cell>
          <cell r="N122">
            <v>117.29999999999998</v>
          </cell>
          <cell r="O122">
            <v>89.2</v>
          </cell>
          <cell r="P122">
            <v>483.1</v>
          </cell>
          <cell r="Q122">
            <v>215.7</v>
          </cell>
          <cell r="R122">
            <v>102.6</v>
          </cell>
          <cell r="S122">
            <v>131.4</v>
          </cell>
          <cell r="T122">
            <v>172.9</v>
          </cell>
          <cell r="U122">
            <v>50.6</v>
          </cell>
          <cell r="V122">
            <v>83.6</v>
          </cell>
          <cell r="W122">
            <v>251.1</v>
          </cell>
          <cell r="X122">
            <v>21.799999999999997</v>
          </cell>
          <cell r="Y122">
            <v>106.30000000000001</v>
          </cell>
          <cell r="Z122">
            <v>4301.9000000000005</v>
          </cell>
          <cell r="AA122">
            <v>85.300000000000011</v>
          </cell>
          <cell r="AB122">
            <v>445</v>
          </cell>
          <cell r="AC122">
            <v>84.8</v>
          </cell>
          <cell r="AD122">
            <v>86.1</v>
          </cell>
          <cell r="AE122">
            <v>6.9000000000000012</v>
          </cell>
          <cell r="AF122">
            <v>3767.4</v>
          </cell>
          <cell r="AG122">
            <v>307.59999999999997</v>
          </cell>
          <cell r="AH122">
            <v>15.1</v>
          </cell>
          <cell r="AI122">
            <v>61.6</v>
          </cell>
          <cell r="AJ122">
            <v>82.300000000000011</v>
          </cell>
          <cell r="AK122">
            <v>96.999999999999986</v>
          </cell>
          <cell r="AL122">
            <v>680.09999999999991</v>
          </cell>
        </row>
        <row r="123">
          <cell r="A123">
            <v>199610</v>
          </cell>
          <cell r="B123">
            <v>1153.5</v>
          </cell>
          <cell r="C123">
            <v>64.900000000000006</v>
          </cell>
          <cell r="D123">
            <v>248.10000000000002</v>
          </cell>
          <cell r="E123">
            <v>2015.4</v>
          </cell>
          <cell r="F123">
            <v>138.1</v>
          </cell>
          <cell r="G123">
            <v>116</v>
          </cell>
          <cell r="H123">
            <v>77.399999999999991</v>
          </cell>
          <cell r="I123">
            <v>1086.2</v>
          </cell>
          <cell r="J123">
            <v>28.6</v>
          </cell>
          <cell r="K123">
            <v>197.90000000000003</v>
          </cell>
          <cell r="L123">
            <v>182.9</v>
          </cell>
          <cell r="M123">
            <v>165.7</v>
          </cell>
          <cell r="N123">
            <v>131.99999999999997</v>
          </cell>
          <cell r="O123">
            <v>90.7</v>
          </cell>
          <cell r="P123">
            <v>550.20000000000005</v>
          </cell>
          <cell r="Q123">
            <v>229.79999999999998</v>
          </cell>
          <cell r="R123">
            <v>106</v>
          </cell>
          <cell r="S123">
            <v>142.70000000000002</v>
          </cell>
          <cell r="T123">
            <v>191.4</v>
          </cell>
          <cell r="U123">
            <v>54.2</v>
          </cell>
          <cell r="V123">
            <v>85</v>
          </cell>
          <cell r="W123">
            <v>265.7</v>
          </cell>
          <cell r="X123">
            <v>22.299999999999997</v>
          </cell>
          <cell r="Y123">
            <v>106.4</v>
          </cell>
          <cell r="Z123">
            <v>4926.8</v>
          </cell>
          <cell r="AA123">
            <v>99.300000000000011</v>
          </cell>
          <cell r="AB123">
            <v>489.8</v>
          </cell>
          <cell r="AC123">
            <v>93.8</v>
          </cell>
          <cell r="AD123">
            <v>100.19999999999999</v>
          </cell>
          <cell r="AE123">
            <v>7.4000000000000012</v>
          </cell>
          <cell r="AF123">
            <v>4165.3999999999996</v>
          </cell>
          <cell r="AG123">
            <v>341.49999999999994</v>
          </cell>
          <cell r="AH123">
            <v>16.8</v>
          </cell>
          <cell r="AI123">
            <v>68.599999999999994</v>
          </cell>
          <cell r="AJ123">
            <v>91.500000000000014</v>
          </cell>
          <cell r="AK123">
            <v>107.89999999999999</v>
          </cell>
          <cell r="AL123">
            <v>753.49999999999989</v>
          </cell>
        </row>
        <row r="124">
          <cell r="A124">
            <v>199611</v>
          </cell>
          <cell r="B124">
            <v>1177.2</v>
          </cell>
          <cell r="C124">
            <v>66.900000000000006</v>
          </cell>
          <cell r="D124">
            <v>249.3</v>
          </cell>
          <cell r="E124">
            <v>2152.6</v>
          </cell>
          <cell r="F124">
            <v>144.5</v>
          </cell>
          <cell r="G124">
            <v>125.7</v>
          </cell>
          <cell r="H124">
            <v>96.1</v>
          </cell>
          <cell r="I124">
            <v>1212.4000000000001</v>
          </cell>
          <cell r="J124">
            <v>35.6</v>
          </cell>
          <cell r="K124">
            <v>218.10000000000002</v>
          </cell>
          <cell r="L124">
            <v>192.9</v>
          </cell>
          <cell r="M124">
            <v>187.39999999999998</v>
          </cell>
          <cell r="N124">
            <v>149.19999999999996</v>
          </cell>
          <cell r="O124">
            <v>91.8</v>
          </cell>
          <cell r="P124">
            <v>624.30000000000007</v>
          </cell>
          <cell r="Q124">
            <v>245.6</v>
          </cell>
          <cell r="R124">
            <v>111.2</v>
          </cell>
          <cell r="S124">
            <v>152.10000000000002</v>
          </cell>
          <cell r="T124">
            <v>211.6</v>
          </cell>
          <cell r="U124">
            <v>59</v>
          </cell>
          <cell r="V124">
            <v>88.1</v>
          </cell>
          <cell r="W124">
            <v>268.2</v>
          </cell>
          <cell r="X124">
            <v>22.599999999999998</v>
          </cell>
          <cell r="Y124">
            <v>106.5</v>
          </cell>
          <cell r="Z124">
            <v>5538.1</v>
          </cell>
          <cell r="AA124">
            <v>113.00000000000001</v>
          </cell>
          <cell r="AB124">
            <v>525.6</v>
          </cell>
          <cell r="AC124">
            <v>101.39999999999999</v>
          </cell>
          <cell r="AD124">
            <v>113.89999999999999</v>
          </cell>
          <cell r="AE124">
            <v>8.3000000000000007</v>
          </cell>
          <cell r="AF124">
            <v>4545</v>
          </cell>
          <cell r="AG124">
            <v>372.79999999999995</v>
          </cell>
          <cell r="AH124">
            <v>18.600000000000001</v>
          </cell>
          <cell r="AI124">
            <v>75.699999999999989</v>
          </cell>
          <cell r="AJ124">
            <v>100.90000000000002</v>
          </cell>
          <cell r="AK124">
            <v>118.89999999999999</v>
          </cell>
          <cell r="AL124">
            <v>829.19999999999993</v>
          </cell>
        </row>
        <row r="125">
          <cell r="A125">
            <v>199612</v>
          </cell>
          <cell r="B125">
            <v>1203.2</v>
          </cell>
          <cell r="C125">
            <v>69</v>
          </cell>
          <cell r="D125">
            <v>250.8</v>
          </cell>
          <cell r="E125">
            <v>2308.9</v>
          </cell>
          <cell r="F125">
            <v>146.19999999999999</v>
          </cell>
          <cell r="G125">
            <v>136.4</v>
          </cell>
          <cell r="H125">
            <v>112.8</v>
          </cell>
          <cell r="I125">
            <v>1348</v>
          </cell>
          <cell r="J125">
            <v>41.800000000000004</v>
          </cell>
          <cell r="K125">
            <v>236.10000000000002</v>
          </cell>
          <cell r="L125">
            <v>202.70000000000002</v>
          </cell>
          <cell r="M125">
            <v>214.99999999999997</v>
          </cell>
          <cell r="N125">
            <v>163.99999999999997</v>
          </cell>
          <cell r="O125">
            <v>99.3</v>
          </cell>
          <cell r="P125">
            <v>702.90000000000009</v>
          </cell>
          <cell r="Q125">
            <v>265.39999999999998</v>
          </cell>
          <cell r="R125">
            <v>113.5</v>
          </cell>
          <cell r="S125">
            <v>172.90000000000003</v>
          </cell>
          <cell r="T125">
            <v>223.5</v>
          </cell>
          <cell r="U125">
            <v>64.400000000000006</v>
          </cell>
          <cell r="V125">
            <v>90.5</v>
          </cell>
          <cell r="W125">
            <v>268.59999999999997</v>
          </cell>
          <cell r="X125">
            <v>22.9</v>
          </cell>
          <cell r="Y125">
            <v>106.5</v>
          </cell>
          <cell r="Z125">
            <v>6119</v>
          </cell>
          <cell r="AA125">
            <v>127.60000000000001</v>
          </cell>
          <cell r="AB125">
            <v>559.70000000000005</v>
          </cell>
          <cell r="AC125">
            <v>106.3</v>
          </cell>
          <cell r="AD125">
            <v>128.1</v>
          </cell>
          <cell r="AE125">
            <v>9.4</v>
          </cell>
          <cell r="AF125">
            <v>4940.3999999999996</v>
          </cell>
          <cell r="AG125">
            <v>410.49999999999994</v>
          </cell>
          <cell r="AH125">
            <v>20.3</v>
          </cell>
          <cell r="AI125">
            <v>82.999999999999986</v>
          </cell>
          <cell r="AJ125">
            <v>110.10000000000002</v>
          </cell>
          <cell r="AK125">
            <v>130</v>
          </cell>
          <cell r="AL125">
            <v>904.9</v>
          </cell>
        </row>
        <row r="126">
          <cell r="A126">
            <v>199701</v>
          </cell>
          <cell r="B126">
            <v>124.8</v>
          </cell>
          <cell r="C126">
            <v>2.2999999999999998</v>
          </cell>
          <cell r="D126">
            <v>1.4</v>
          </cell>
          <cell r="E126">
            <v>84</v>
          </cell>
          <cell r="F126">
            <v>0.1</v>
          </cell>
          <cell r="G126">
            <v>12.5</v>
          </cell>
          <cell r="H126">
            <v>13.9</v>
          </cell>
          <cell r="I126">
            <v>115.9</v>
          </cell>
          <cell r="J126">
            <v>4.5</v>
          </cell>
          <cell r="K126">
            <v>34.4</v>
          </cell>
          <cell r="L126">
            <v>21.3</v>
          </cell>
          <cell r="M126">
            <v>30.2</v>
          </cell>
          <cell r="N126">
            <v>17.3</v>
          </cell>
          <cell r="O126">
            <v>0.4</v>
          </cell>
          <cell r="P126">
            <v>63</v>
          </cell>
          <cell r="Q126">
            <v>22.5</v>
          </cell>
          <cell r="R126">
            <v>1.1000000000000001</v>
          </cell>
          <cell r="S126">
            <v>11.7</v>
          </cell>
          <cell r="T126">
            <v>8.8000000000000007</v>
          </cell>
          <cell r="U126">
            <v>7.4</v>
          </cell>
          <cell r="V126">
            <v>10.1</v>
          </cell>
          <cell r="W126">
            <v>0.8</v>
          </cell>
          <cell r="X126">
            <v>0.6</v>
          </cell>
          <cell r="Y126">
            <v>0</v>
          </cell>
          <cell r="Z126">
            <v>565.1</v>
          </cell>
          <cell r="AA126">
            <v>9.6999999999999993</v>
          </cell>
          <cell r="AB126">
            <v>71.099999999999994</v>
          </cell>
          <cell r="AC126">
            <v>20.100000000000001</v>
          </cell>
          <cell r="AD126">
            <v>11.8</v>
          </cell>
          <cell r="AE126">
            <v>1.2</v>
          </cell>
          <cell r="AF126">
            <v>435.8</v>
          </cell>
          <cell r="AG126">
            <v>36.299999999999997</v>
          </cell>
          <cell r="AH126">
            <v>1.7</v>
          </cell>
          <cell r="AI126">
            <v>6.7</v>
          </cell>
          <cell r="AJ126">
            <v>9.1999999999999993</v>
          </cell>
          <cell r="AK126">
            <v>11.2</v>
          </cell>
          <cell r="AL126">
            <v>80.2</v>
          </cell>
        </row>
        <row r="127">
          <cell r="A127">
            <v>199702</v>
          </cell>
          <cell r="B127">
            <v>180</v>
          </cell>
          <cell r="C127">
            <v>4.5</v>
          </cell>
          <cell r="D127">
            <v>4.5</v>
          </cell>
          <cell r="E127">
            <v>219.4</v>
          </cell>
          <cell r="F127">
            <v>0.6</v>
          </cell>
          <cell r="G127">
            <v>25.7</v>
          </cell>
          <cell r="H127">
            <v>23.9</v>
          </cell>
          <cell r="I127">
            <v>213.7</v>
          </cell>
          <cell r="J127">
            <v>7</v>
          </cell>
          <cell r="K127">
            <v>62.8</v>
          </cell>
          <cell r="L127">
            <v>42.400000000000006</v>
          </cell>
          <cell r="M127">
            <v>55.5</v>
          </cell>
          <cell r="N127">
            <v>32.700000000000003</v>
          </cell>
          <cell r="O127">
            <v>1.4</v>
          </cell>
          <cell r="P127">
            <v>116.6</v>
          </cell>
          <cell r="Q127">
            <v>46.1</v>
          </cell>
          <cell r="R127">
            <v>2.1</v>
          </cell>
          <cell r="S127">
            <v>27.1</v>
          </cell>
          <cell r="T127">
            <v>17</v>
          </cell>
          <cell r="U127">
            <v>14.100000000000001</v>
          </cell>
          <cell r="V127">
            <v>43.800000000000004</v>
          </cell>
          <cell r="W127">
            <v>17</v>
          </cell>
          <cell r="X127">
            <v>6.1</v>
          </cell>
          <cell r="Y127">
            <v>0.8</v>
          </cell>
          <cell r="Z127">
            <v>1111.0999999999999</v>
          </cell>
          <cell r="AA127">
            <v>17</v>
          </cell>
          <cell r="AB127">
            <v>146.5</v>
          </cell>
          <cell r="AC127">
            <v>54.800000000000004</v>
          </cell>
          <cell r="AD127">
            <v>22.1</v>
          </cell>
          <cell r="AE127">
            <v>2.2000000000000002</v>
          </cell>
          <cell r="AF127">
            <v>895.1</v>
          </cell>
          <cell r="AG127">
            <v>72.199999999999989</v>
          </cell>
          <cell r="AH127">
            <v>3.4</v>
          </cell>
          <cell r="AI127">
            <v>13.7</v>
          </cell>
          <cell r="AJ127">
            <v>17.5</v>
          </cell>
          <cell r="AK127">
            <v>22.5</v>
          </cell>
          <cell r="AL127">
            <v>162.30000000000001</v>
          </cell>
        </row>
        <row r="128">
          <cell r="A128">
            <v>199703</v>
          </cell>
          <cell r="B128">
            <v>312.10000000000002</v>
          </cell>
          <cell r="C128">
            <v>7.1</v>
          </cell>
          <cell r="D128">
            <v>10.7</v>
          </cell>
          <cell r="E128">
            <v>421.1</v>
          </cell>
          <cell r="F128">
            <v>0.8</v>
          </cell>
          <cell r="G128">
            <v>40.200000000000003</v>
          </cell>
          <cell r="H128">
            <v>30.599999999999998</v>
          </cell>
          <cell r="I128">
            <v>319.2</v>
          </cell>
          <cell r="J128">
            <v>10.199999999999999</v>
          </cell>
          <cell r="K128">
            <v>88.699999999999989</v>
          </cell>
          <cell r="L128">
            <v>76.900000000000006</v>
          </cell>
          <cell r="M128">
            <v>74.900000000000006</v>
          </cell>
          <cell r="N128">
            <v>49.800000000000004</v>
          </cell>
          <cell r="O128">
            <v>8.1</v>
          </cell>
          <cell r="P128">
            <v>166.1</v>
          </cell>
          <cell r="Q128">
            <v>74.7</v>
          </cell>
          <cell r="R128">
            <v>5.7</v>
          </cell>
          <cell r="S128">
            <v>56.6</v>
          </cell>
          <cell r="T128">
            <v>27.5</v>
          </cell>
          <cell r="U128">
            <v>20.700000000000003</v>
          </cell>
          <cell r="V128">
            <v>68.600000000000009</v>
          </cell>
          <cell r="W128">
            <v>33.200000000000003</v>
          </cell>
          <cell r="X128">
            <v>7.8</v>
          </cell>
          <cell r="Y128">
            <v>4.5999999999999996</v>
          </cell>
          <cell r="Z128">
            <v>1645.3</v>
          </cell>
          <cell r="AA128">
            <v>29.5</v>
          </cell>
          <cell r="AB128">
            <v>199.3</v>
          </cell>
          <cell r="AC128">
            <v>76.600000000000009</v>
          </cell>
          <cell r="AD128">
            <v>31.1</v>
          </cell>
          <cell r="AE128">
            <v>3.5</v>
          </cell>
          <cell r="AF128">
            <v>1333.3</v>
          </cell>
          <cell r="AG128">
            <v>106.6</v>
          </cell>
          <cell r="AH128">
            <v>5.0999999999999996</v>
          </cell>
          <cell r="AI128">
            <v>20.5</v>
          </cell>
          <cell r="AJ128">
            <v>26.2</v>
          </cell>
          <cell r="AK128">
            <v>33.299999999999997</v>
          </cell>
          <cell r="AL128">
            <v>244.9</v>
          </cell>
        </row>
        <row r="129">
          <cell r="A129">
            <v>199704</v>
          </cell>
          <cell r="B129">
            <v>479</v>
          </cell>
          <cell r="C129">
            <v>9.8999999999999986</v>
          </cell>
          <cell r="D129">
            <v>30.2</v>
          </cell>
          <cell r="E129">
            <v>863.3</v>
          </cell>
          <cell r="F129">
            <v>1.9000000000000001</v>
          </cell>
          <cell r="G129">
            <v>54.300000000000004</v>
          </cell>
          <cell r="H129">
            <v>35.599999999999994</v>
          </cell>
          <cell r="I129">
            <v>426.4</v>
          </cell>
          <cell r="J129">
            <v>13.5</v>
          </cell>
          <cell r="K129">
            <v>112.99999999999999</v>
          </cell>
          <cell r="L129">
            <v>132.30000000000001</v>
          </cell>
          <cell r="M129">
            <v>92.100000000000009</v>
          </cell>
          <cell r="N129">
            <v>82</v>
          </cell>
          <cell r="O129">
            <v>25.799999999999997</v>
          </cell>
          <cell r="P129">
            <v>213.3</v>
          </cell>
          <cell r="Q129">
            <v>105.9</v>
          </cell>
          <cell r="R129">
            <v>17.399999999999999</v>
          </cell>
          <cell r="S129">
            <v>72.3</v>
          </cell>
          <cell r="T129">
            <v>43.7</v>
          </cell>
          <cell r="U129">
            <v>28.300000000000004</v>
          </cell>
          <cell r="V129">
            <v>78.400000000000006</v>
          </cell>
          <cell r="W129">
            <v>52.900000000000006</v>
          </cell>
          <cell r="X129">
            <v>9.6</v>
          </cell>
          <cell r="Y129">
            <v>24.4</v>
          </cell>
          <cell r="Z129">
            <v>2133.9</v>
          </cell>
          <cell r="AA129">
            <v>44</v>
          </cell>
          <cell r="AB129">
            <v>245.5</v>
          </cell>
          <cell r="AC129">
            <v>85.600000000000009</v>
          </cell>
          <cell r="AD129">
            <v>41.7</v>
          </cell>
          <cell r="AE129">
            <v>4.7</v>
          </cell>
          <cell r="AF129">
            <v>1819.6999999999998</v>
          </cell>
          <cell r="AG129">
            <v>139.6</v>
          </cell>
          <cell r="AH129">
            <v>6.8</v>
          </cell>
          <cell r="AI129">
            <v>27.6</v>
          </cell>
          <cell r="AJ129">
            <v>35.4</v>
          </cell>
          <cell r="AK129">
            <v>45.3</v>
          </cell>
          <cell r="AL129">
            <v>327.7</v>
          </cell>
        </row>
        <row r="130">
          <cell r="A130">
            <v>199705</v>
          </cell>
          <cell r="B130">
            <v>743.4</v>
          </cell>
          <cell r="C130">
            <v>16.299999999999997</v>
          </cell>
          <cell r="D130">
            <v>92.8</v>
          </cell>
          <cell r="E130">
            <v>1441.3</v>
          </cell>
          <cell r="F130">
            <v>9.1999999999999993</v>
          </cell>
          <cell r="G130">
            <v>68.400000000000006</v>
          </cell>
          <cell r="H130">
            <v>40.899999999999991</v>
          </cell>
          <cell r="I130">
            <v>536.69999999999993</v>
          </cell>
          <cell r="J130">
            <v>17.2</v>
          </cell>
          <cell r="K130">
            <v>135.69999999999999</v>
          </cell>
          <cell r="L130">
            <v>180.5</v>
          </cell>
          <cell r="M130">
            <v>112.30000000000001</v>
          </cell>
          <cell r="N130">
            <v>105.8</v>
          </cell>
          <cell r="O130">
            <v>58.099999999999994</v>
          </cell>
          <cell r="P130">
            <v>266.7</v>
          </cell>
          <cell r="Q130">
            <v>134.4</v>
          </cell>
          <cell r="R130">
            <v>32.200000000000003</v>
          </cell>
          <cell r="S130">
            <v>86.2</v>
          </cell>
          <cell r="T130">
            <v>68.900000000000006</v>
          </cell>
          <cell r="U130">
            <v>37.700000000000003</v>
          </cell>
          <cell r="V130">
            <v>84.800000000000011</v>
          </cell>
          <cell r="W130">
            <v>81.300000000000011</v>
          </cell>
          <cell r="X130">
            <v>12.899999999999999</v>
          </cell>
          <cell r="Y130">
            <v>59.1</v>
          </cell>
          <cell r="Z130">
            <v>2676.3</v>
          </cell>
          <cell r="AA130">
            <v>56.6</v>
          </cell>
          <cell r="AB130">
            <v>292.8</v>
          </cell>
          <cell r="AC130">
            <v>106.70000000000002</v>
          </cell>
          <cell r="AD130">
            <v>53.7</v>
          </cell>
          <cell r="AE130">
            <v>5.7</v>
          </cell>
          <cell r="AF130">
            <v>2299.6999999999998</v>
          </cell>
          <cell r="AG130">
            <v>173.6</v>
          </cell>
          <cell r="AH130">
            <v>8.5</v>
          </cell>
          <cell r="AI130">
            <v>34.800000000000004</v>
          </cell>
          <cell r="AJ130">
            <v>45.5</v>
          </cell>
          <cell r="AK130">
            <v>58.099999999999994</v>
          </cell>
          <cell r="AL130">
            <v>408.9</v>
          </cell>
        </row>
        <row r="131">
          <cell r="A131">
            <v>199706</v>
          </cell>
          <cell r="B131">
            <v>1013</v>
          </cell>
          <cell r="C131">
            <v>26.799999999999997</v>
          </cell>
          <cell r="D131">
            <v>169.6</v>
          </cell>
          <cell r="E131">
            <v>1768.3</v>
          </cell>
          <cell r="F131">
            <v>48.400000000000006</v>
          </cell>
          <cell r="G131">
            <v>82.5</v>
          </cell>
          <cell r="H131">
            <v>46.29999999999999</v>
          </cell>
          <cell r="I131">
            <v>646.49999999999989</v>
          </cell>
          <cell r="J131">
            <v>21</v>
          </cell>
          <cell r="K131">
            <v>157</v>
          </cell>
          <cell r="L131">
            <v>190.5</v>
          </cell>
          <cell r="M131">
            <v>135.20000000000002</v>
          </cell>
          <cell r="N131">
            <v>127.6</v>
          </cell>
          <cell r="O131">
            <v>85</v>
          </cell>
          <cell r="P131">
            <v>327.09999999999997</v>
          </cell>
          <cell r="Q131">
            <v>167.10000000000002</v>
          </cell>
          <cell r="R131">
            <v>50.5</v>
          </cell>
          <cell r="S131">
            <v>99.5</v>
          </cell>
          <cell r="T131">
            <v>111.80000000000001</v>
          </cell>
          <cell r="U131">
            <v>46.800000000000004</v>
          </cell>
          <cell r="V131">
            <v>89.000000000000014</v>
          </cell>
          <cell r="W131">
            <v>101.00000000000001</v>
          </cell>
          <cell r="X131">
            <v>15.999999999999998</v>
          </cell>
          <cell r="Y131">
            <v>93.800000000000011</v>
          </cell>
          <cell r="Z131">
            <v>3278.9</v>
          </cell>
          <cell r="AA131">
            <v>69.3</v>
          </cell>
          <cell r="AB131">
            <v>350.90000000000003</v>
          </cell>
          <cell r="AC131">
            <v>131.80000000000001</v>
          </cell>
          <cell r="AD131">
            <v>64.400000000000006</v>
          </cell>
          <cell r="AE131">
            <v>6.6000000000000005</v>
          </cell>
          <cell r="AF131">
            <v>2711.2999999999997</v>
          </cell>
          <cell r="AG131">
            <v>208</v>
          </cell>
          <cell r="AH131">
            <v>10.3</v>
          </cell>
          <cell r="AI131">
            <v>42.300000000000004</v>
          </cell>
          <cell r="AJ131">
            <v>56</v>
          </cell>
          <cell r="AK131">
            <v>71</v>
          </cell>
          <cell r="AL131">
            <v>487</v>
          </cell>
        </row>
        <row r="132">
          <cell r="A132">
            <v>199707</v>
          </cell>
          <cell r="B132">
            <v>1144.4000000000001</v>
          </cell>
          <cell r="C132">
            <v>37.4</v>
          </cell>
          <cell r="D132">
            <v>207.5</v>
          </cell>
          <cell r="E132">
            <v>1889.8</v>
          </cell>
          <cell r="F132">
            <v>88.600000000000009</v>
          </cell>
          <cell r="G132">
            <v>92.9</v>
          </cell>
          <cell r="H132">
            <v>51.999999999999993</v>
          </cell>
          <cell r="I132">
            <v>737.29999999999984</v>
          </cell>
          <cell r="J132">
            <v>23.8</v>
          </cell>
          <cell r="K132">
            <v>180</v>
          </cell>
          <cell r="L132">
            <v>204.6</v>
          </cell>
          <cell r="M132">
            <v>162.30000000000001</v>
          </cell>
          <cell r="N132">
            <v>151.69999999999999</v>
          </cell>
          <cell r="O132">
            <v>91.1</v>
          </cell>
          <cell r="P132">
            <v>395.5</v>
          </cell>
          <cell r="Q132">
            <v>198.40000000000003</v>
          </cell>
          <cell r="R132">
            <v>66.5</v>
          </cell>
          <cell r="S132">
            <v>114.3</v>
          </cell>
          <cell r="T132">
            <v>144.60000000000002</v>
          </cell>
          <cell r="U132">
            <v>55</v>
          </cell>
          <cell r="V132">
            <v>93.90000000000002</v>
          </cell>
          <cell r="W132">
            <v>123.80000000000001</v>
          </cell>
          <cell r="X132">
            <v>17.5</v>
          </cell>
          <cell r="Y132">
            <v>105.9</v>
          </cell>
          <cell r="Z132">
            <v>3868.2</v>
          </cell>
          <cell r="AA132">
            <v>80.7</v>
          </cell>
          <cell r="AB132">
            <v>407.6</v>
          </cell>
          <cell r="AC132">
            <v>158.10000000000002</v>
          </cell>
          <cell r="AD132">
            <v>76.5</v>
          </cell>
          <cell r="AE132">
            <v>7.2</v>
          </cell>
          <cell r="AF132">
            <v>3073.2</v>
          </cell>
          <cell r="AG132">
            <v>245.8</v>
          </cell>
          <cell r="AH132">
            <v>12.200000000000001</v>
          </cell>
          <cell r="AI132">
            <v>49.6</v>
          </cell>
          <cell r="AJ132">
            <v>66.7</v>
          </cell>
          <cell r="AK132">
            <v>83.8</v>
          </cell>
          <cell r="AL132">
            <v>563.6</v>
          </cell>
        </row>
        <row r="133">
          <cell r="A133">
            <v>199708</v>
          </cell>
          <cell r="B133">
            <v>1212.7</v>
          </cell>
          <cell r="C133">
            <v>46.599999999999994</v>
          </cell>
          <cell r="D133">
            <v>217.3</v>
          </cell>
          <cell r="E133">
            <v>1962.3999999999999</v>
          </cell>
          <cell r="F133">
            <v>107.5</v>
          </cell>
          <cell r="G133">
            <v>103.10000000000001</v>
          </cell>
          <cell r="H133">
            <v>58.29999999999999</v>
          </cell>
          <cell r="I133">
            <v>837.19999999999982</v>
          </cell>
          <cell r="J133">
            <v>26.5</v>
          </cell>
          <cell r="K133">
            <v>201.8</v>
          </cell>
          <cell r="L133">
            <v>211.79999999999998</v>
          </cell>
          <cell r="M133">
            <v>180.4</v>
          </cell>
          <cell r="N133">
            <v>173.2</v>
          </cell>
          <cell r="O133">
            <v>92.699999999999989</v>
          </cell>
          <cell r="P133">
            <v>454.8</v>
          </cell>
          <cell r="Q133">
            <v>230.00000000000003</v>
          </cell>
          <cell r="R133">
            <v>79.3</v>
          </cell>
          <cell r="S133">
            <v>125.1</v>
          </cell>
          <cell r="T133">
            <v>174.00000000000003</v>
          </cell>
          <cell r="U133">
            <v>57.3</v>
          </cell>
          <cell r="V133">
            <v>98.40000000000002</v>
          </cell>
          <cell r="W133">
            <v>138.30000000000001</v>
          </cell>
          <cell r="X133">
            <v>18.100000000000001</v>
          </cell>
          <cell r="Y133">
            <v>111.60000000000001</v>
          </cell>
          <cell r="Z133">
            <v>4483.3</v>
          </cell>
          <cell r="AA133">
            <v>92.7</v>
          </cell>
          <cell r="AB133">
            <v>444.6</v>
          </cell>
          <cell r="AC133">
            <v>177.3</v>
          </cell>
          <cell r="AD133">
            <v>89.6</v>
          </cell>
          <cell r="AE133">
            <v>7.7</v>
          </cell>
          <cell r="AF133">
            <v>3479.1</v>
          </cell>
          <cell r="AG133">
            <v>283.3</v>
          </cell>
          <cell r="AH133">
            <v>14.100000000000001</v>
          </cell>
          <cell r="AI133">
            <v>56.800000000000004</v>
          </cell>
          <cell r="AJ133">
            <v>77.400000000000006</v>
          </cell>
          <cell r="AK133">
            <v>96.6</v>
          </cell>
          <cell r="AL133">
            <v>638.9</v>
          </cell>
        </row>
        <row r="134">
          <cell r="A134">
            <v>199709</v>
          </cell>
          <cell r="B134">
            <v>1245.4000000000001</v>
          </cell>
          <cell r="C134">
            <v>53.699999999999996</v>
          </cell>
          <cell r="D134">
            <v>219.20000000000002</v>
          </cell>
          <cell r="E134">
            <v>2042.3</v>
          </cell>
          <cell r="F134">
            <v>114.1</v>
          </cell>
          <cell r="G134">
            <v>112.2</v>
          </cell>
          <cell r="H134">
            <v>69.699999999999989</v>
          </cell>
          <cell r="I134">
            <v>940.49999999999977</v>
          </cell>
          <cell r="J134">
            <v>31</v>
          </cell>
          <cell r="K134">
            <v>223.20000000000002</v>
          </cell>
          <cell r="L134">
            <v>217.49999999999997</v>
          </cell>
          <cell r="M134">
            <v>194.1</v>
          </cell>
          <cell r="N134">
            <v>197.5</v>
          </cell>
          <cell r="O134">
            <v>93.499999999999986</v>
          </cell>
          <cell r="P134">
            <v>524</v>
          </cell>
          <cell r="Q134">
            <v>258.10000000000002</v>
          </cell>
          <cell r="R134">
            <v>93</v>
          </cell>
          <cell r="S134">
            <v>141.9</v>
          </cell>
          <cell r="T134">
            <v>185.90000000000003</v>
          </cell>
          <cell r="U134">
            <v>60.099999999999994</v>
          </cell>
          <cell r="V134">
            <v>101.90000000000002</v>
          </cell>
          <cell r="W134">
            <v>140.80000000000001</v>
          </cell>
          <cell r="X134">
            <v>18.5</v>
          </cell>
          <cell r="Y134">
            <v>112.4</v>
          </cell>
          <cell r="Z134">
            <v>5131.8</v>
          </cell>
          <cell r="AA134">
            <v>106.2</v>
          </cell>
          <cell r="AB134">
            <v>493.40000000000003</v>
          </cell>
          <cell r="AC134">
            <v>188.3</v>
          </cell>
          <cell r="AD134">
            <v>100.5</v>
          </cell>
          <cell r="AE134">
            <v>8.1</v>
          </cell>
          <cell r="AF134">
            <v>3853.5</v>
          </cell>
          <cell r="AG134">
            <v>322</v>
          </cell>
          <cell r="AH134">
            <v>16</v>
          </cell>
          <cell r="AI134">
            <v>64.2</v>
          </cell>
          <cell r="AJ134">
            <v>87.800000000000011</v>
          </cell>
          <cell r="AK134">
            <v>109.5</v>
          </cell>
          <cell r="AL134">
            <v>715.5</v>
          </cell>
        </row>
        <row r="135">
          <cell r="A135">
            <v>199710</v>
          </cell>
          <cell r="B135">
            <v>1316.8000000000002</v>
          </cell>
          <cell r="C135">
            <v>57.8</v>
          </cell>
          <cell r="D135">
            <v>220.3</v>
          </cell>
          <cell r="E135">
            <v>2131.1999999999998</v>
          </cell>
          <cell r="F135">
            <v>120.39999999999999</v>
          </cell>
          <cell r="G135">
            <v>122.8</v>
          </cell>
          <cell r="H135">
            <v>90.699999999999989</v>
          </cell>
          <cell r="I135">
            <v>1073.9999999999998</v>
          </cell>
          <cell r="J135">
            <v>34</v>
          </cell>
          <cell r="K135">
            <v>242.8</v>
          </cell>
          <cell r="L135">
            <v>224.19999999999996</v>
          </cell>
          <cell r="M135">
            <v>208.1</v>
          </cell>
          <cell r="N135">
            <v>219.5</v>
          </cell>
          <cell r="O135">
            <v>94.09999999999998</v>
          </cell>
          <cell r="P135">
            <v>595.20000000000005</v>
          </cell>
          <cell r="Q135">
            <v>279.40000000000003</v>
          </cell>
          <cell r="R135">
            <v>95.3</v>
          </cell>
          <cell r="S135">
            <v>151.70000000000002</v>
          </cell>
          <cell r="T135">
            <v>196.70000000000005</v>
          </cell>
          <cell r="U135">
            <v>63.499999999999993</v>
          </cell>
          <cell r="V135">
            <v>103.70000000000002</v>
          </cell>
          <cell r="W135">
            <v>141.60000000000002</v>
          </cell>
          <cell r="X135">
            <v>18.899999999999999</v>
          </cell>
          <cell r="Y135">
            <v>112.80000000000001</v>
          </cell>
          <cell r="Z135">
            <v>5766.7</v>
          </cell>
          <cell r="AA135">
            <v>115.2</v>
          </cell>
          <cell r="AB135">
            <v>538.90000000000009</v>
          </cell>
          <cell r="AC135">
            <v>212.70000000000002</v>
          </cell>
          <cell r="AD135">
            <v>116.3</v>
          </cell>
          <cell r="AE135">
            <v>8.6</v>
          </cell>
          <cell r="AF135">
            <v>4212.6000000000004</v>
          </cell>
          <cell r="AG135">
            <v>361.6</v>
          </cell>
          <cell r="AH135">
            <v>17.899999999999999</v>
          </cell>
          <cell r="AI135">
            <v>71.5</v>
          </cell>
          <cell r="AJ135">
            <v>98.500000000000014</v>
          </cell>
          <cell r="AK135">
            <v>122.7</v>
          </cell>
          <cell r="AL135">
            <v>792.5</v>
          </cell>
        </row>
        <row r="136">
          <cell r="A136">
            <v>199711</v>
          </cell>
          <cell r="B136">
            <v>1362.4</v>
          </cell>
          <cell r="C136">
            <v>60.099999999999994</v>
          </cell>
          <cell r="D136">
            <v>221</v>
          </cell>
          <cell r="E136">
            <v>2243.5</v>
          </cell>
          <cell r="F136">
            <v>123.19999999999999</v>
          </cell>
          <cell r="G136">
            <v>134.69999999999999</v>
          </cell>
          <cell r="H136">
            <v>109.6</v>
          </cell>
          <cell r="I136">
            <v>1203.4999999999998</v>
          </cell>
          <cell r="J136">
            <v>36.9</v>
          </cell>
          <cell r="K136">
            <v>263.7</v>
          </cell>
          <cell r="L136">
            <v>229.69999999999996</v>
          </cell>
          <cell r="M136">
            <v>217.2</v>
          </cell>
          <cell r="N136">
            <v>238.5</v>
          </cell>
          <cell r="O136">
            <v>94.999999999999986</v>
          </cell>
          <cell r="P136">
            <v>675</v>
          </cell>
          <cell r="Q136">
            <v>300.20000000000005</v>
          </cell>
          <cell r="R136">
            <v>97.1</v>
          </cell>
          <cell r="S136">
            <v>160.9</v>
          </cell>
          <cell r="T136">
            <v>207.00000000000006</v>
          </cell>
          <cell r="U136">
            <v>67.899999999999991</v>
          </cell>
          <cell r="V136">
            <v>107.50000000000001</v>
          </cell>
          <cell r="W136">
            <v>142.80000000000001</v>
          </cell>
          <cell r="X136">
            <v>19.099999999999998</v>
          </cell>
          <cell r="Y136">
            <v>112.9</v>
          </cell>
          <cell r="Z136">
            <v>6356</v>
          </cell>
          <cell r="AA136">
            <v>126.9</v>
          </cell>
          <cell r="AB136">
            <v>576.60000000000014</v>
          </cell>
          <cell r="AC136">
            <v>233.9</v>
          </cell>
          <cell r="AD136">
            <v>129.5</v>
          </cell>
          <cell r="AE136">
            <v>9.2999999999999989</v>
          </cell>
          <cell r="AF136">
            <v>4576.8</v>
          </cell>
          <cell r="AG136">
            <v>400.90000000000003</v>
          </cell>
          <cell r="AH136">
            <v>19.7</v>
          </cell>
          <cell r="AI136">
            <v>78.900000000000006</v>
          </cell>
          <cell r="AJ136">
            <v>108.40000000000002</v>
          </cell>
          <cell r="AK136">
            <v>136</v>
          </cell>
          <cell r="AL136">
            <v>870.2</v>
          </cell>
        </row>
        <row r="137">
          <cell r="A137">
            <v>199712</v>
          </cell>
          <cell r="B137">
            <v>1459.8000000000002</v>
          </cell>
          <cell r="C137">
            <v>61.199999999999996</v>
          </cell>
          <cell r="D137">
            <v>221.6</v>
          </cell>
          <cell r="E137">
            <v>2398.1</v>
          </cell>
          <cell r="F137">
            <v>123.69999999999999</v>
          </cell>
          <cell r="G137">
            <v>146.6</v>
          </cell>
          <cell r="H137">
            <v>125.5</v>
          </cell>
          <cell r="I137">
            <v>1342.4999999999998</v>
          </cell>
          <cell r="J137">
            <v>41.5</v>
          </cell>
          <cell r="K137">
            <v>287.7</v>
          </cell>
          <cell r="L137">
            <v>234.69999999999996</v>
          </cell>
          <cell r="M137">
            <v>225.89999999999998</v>
          </cell>
          <cell r="N137">
            <v>256.3</v>
          </cell>
          <cell r="O137">
            <v>98.499999999999986</v>
          </cell>
          <cell r="P137">
            <v>752.3</v>
          </cell>
          <cell r="Q137">
            <v>325.70000000000005</v>
          </cell>
          <cell r="R137">
            <v>98.6</v>
          </cell>
          <cell r="S137">
            <v>168.6</v>
          </cell>
          <cell r="T137">
            <v>217.00000000000006</v>
          </cell>
          <cell r="U137">
            <v>72.8</v>
          </cell>
          <cell r="V137">
            <v>114.40000000000002</v>
          </cell>
          <cell r="W137">
            <v>145.80000000000001</v>
          </cell>
          <cell r="X137">
            <v>19.499999999999996</v>
          </cell>
          <cell r="Y137">
            <v>112.9</v>
          </cell>
          <cell r="Z137">
            <v>6930.3</v>
          </cell>
          <cell r="AA137">
            <v>144.70000000000002</v>
          </cell>
          <cell r="AB137">
            <v>605.80000000000018</v>
          </cell>
          <cell r="AC137">
            <v>249.9</v>
          </cell>
          <cell r="AD137">
            <v>143.80000000000001</v>
          </cell>
          <cell r="AE137">
            <v>10.399999999999999</v>
          </cell>
          <cell r="AF137">
            <v>4977.1000000000004</v>
          </cell>
          <cell r="AG137">
            <v>443.90000000000003</v>
          </cell>
          <cell r="AH137">
            <v>21.5</v>
          </cell>
          <cell r="AI137">
            <v>86.600000000000009</v>
          </cell>
          <cell r="AJ137">
            <v>118.20000000000002</v>
          </cell>
          <cell r="AK137">
            <v>149.4</v>
          </cell>
          <cell r="AL137">
            <v>948</v>
          </cell>
        </row>
        <row r="138">
          <cell r="A138">
            <v>199801</v>
          </cell>
          <cell r="B138">
            <v>90.8</v>
          </cell>
          <cell r="C138">
            <v>2.6</v>
          </cell>
          <cell r="D138">
            <v>0.7</v>
          </cell>
          <cell r="E138">
            <v>121.2</v>
          </cell>
          <cell r="F138">
            <v>0.1</v>
          </cell>
          <cell r="G138">
            <v>12.9</v>
          </cell>
          <cell r="H138">
            <v>13.1</v>
          </cell>
          <cell r="I138">
            <v>95.7</v>
          </cell>
          <cell r="J138">
            <v>2</v>
          </cell>
          <cell r="K138">
            <v>30</v>
          </cell>
          <cell r="L138">
            <v>21.6</v>
          </cell>
          <cell r="M138">
            <v>11.2</v>
          </cell>
          <cell r="N138">
            <v>12.8</v>
          </cell>
          <cell r="O138">
            <v>4.9000000000000004</v>
          </cell>
          <cell r="P138">
            <v>67.3</v>
          </cell>
          <cell r="Q138">
            <v>27.9</v>
          </cell>
          <cell r="R138">
            <v>1.3</v>
          </cell>
          <cell r="S138">
            <v>13</v>
          </cell>
          <cell r="T138">
            <v>9.5</v>
          </cell>
          <cell r="U138">
            <v>6.6</v>
          </cell>
          <cell r="V138">
            <v>12.8</v>
          </cell>
          <cell r="W138">
            <v>15.2</v>
          </cell>
          <cell r="X138">
            <v>1.3</v>
          </cell>
          <cell r="Y138">
            <v>0.1</v>
          </cell>
          <cell r="Z138">
            <v>499.4</v>
          </cell>
          <cell r="AA138">
            <v>7.5</v>
          </cell>
          <cell r="AB138">
            <v>72.900000000000006</v>
          </cell>
          <cell r="AC138">
            <v>9.8000000000000007</v>
          </cell>
          <cell r="AD138">
            <v>13.7</v>
          </cell>
          <cell r="AE138">
            <v>0.9</v>
          </cell>
          <cell r="AF138">
            <v>435</v>
          </cell>
          <cell r="AG138">
            <v>38.200000000000003</v>
          </cell>
          <cell r="AH138">
            <v>1.9</v>
          </cell>
          <cell r="AI138">
            <v>6.9</v>
          </cell>
          <cell r="AJ138">
            <v>9.6</v>
          </cell>
          <cell r="AK138">
            <v>12.8</v>
          </cell>
          <cell r="AL138">
            <v>84.1</v>
          </cell>
        </row>
        <row r="139">
          <cell r="A139">
            <v>199802</v>
          </cell>
          <cell r="B139">
            <v>157.1</v>
          </cell>
          <cell r="C139">
            <v>4.7</v>
          </cell>
          <cell r="D139">
            <v>3.8</v>
          </cell>
          <cell r="E139">
            <v>321.2</v>
          </cell>
          <cell r="F139">
            <v>0.30000000000000004</v>
          </cell>
          <cell r="G139">
            <v>27.8</v>
          </cell>
          <cell r="H139">
            <v>20.9</v>
          </cell>
          <cell r="I139">
            <v>207.10000000000002</v>
          </cell>
          <cell r="J139">
            <v>4.5999999999999996</v>
          </cell>
          <cell r="K139">
            <v>59.7</v>
          </cell>
          <cell r="L139">
            <v>57.1</v>
          </cell>
          <cell r="M139">
            <v>21.9</v>
          </cell>
          <cell r="N139">
            <v>27.8</v>
          </cell>
          <cell r="O139">
            <v>7.7</v>
          </cell>
          <cell r="P139">
            <v>140.89999999999998</v>
          </cell>
          <cell r="Q139">
            <v>58.3</v>
          </cell>
          <cell r="R139">
            <v>4.7</v>
          </cell>
          <cell r="S139">
            <v>26.7</v>
          </cell>
          <cell r="T139">
            <v>19.7</v>
          </cell>
          <cell r="U139">
            <v>11.399999999999999</v>
          </cell>
          <cell r="V139">
            <v>31.2</v>
          </cell>
          <cell r="W139">
            <v>34.5</v>
          </cell>
          <cell r="X139">
            <v>6.1</v>
          </cell>
          <cell r="Y139">
            <v>1.8</v>
          </cell>
          <cell r="Z139">
            <v>809.8</v>
          </cell>
          <cell r="AA139">
            <v>15.5</v>
          </cell>
          <cell r="AB139">
            <v>136.5</v>
          </cell>
          <cell r="AC139">
            <v>15.4</v>
          </cell>
          <cell r="AD139">
            <v>26</v>
          </cell>
          <cell r="AE139">
            <v>1.8</v>
          </cell>
          <cell r="AF139">
            <v>873.8</v>
          </cell>
          <cell r="AG139">
            <v>74.599999999999994</v>
          </cell>
          <cell r="AH139">
            <v>3.7</v>
          </cell>
          <cell r="AI139">
            <v>13.9</v>
          </cell>
          <cell r="AJ139">
            <v>18.899999999999999</v>
          </cell>
          <cell r="AK139">
            <v>25.6</v>
          </cell>
          <cell r="AL139">
            <v>168.1</v>
          </cell>
        </row>
        <row r="140">
          <cell r="A140">
            <v>199803</v>
          </cell>
          <cell r="B140">
            <v>261.60000000000002</v>
          </cell>
          <cell r="C140">
            <v>6.6</v>
          </cell>
          <cell r="D140">
            <v>11.899999999999999</v>
          </cell>
          <cell r="E140">
            <v>639.9</v>
          </cell>
          <cell r="F140">
            <v>0.5</v>
          </cell>
          <cell r="G140">
            <v>45.8</v>
          </cell>
          <cell r="H140">
            <v>27.099999999999998</v>
          </cell>
          <cell r="I140">
            <v>325.60000000000002</v>
          </cell>
          <cell r="J140">
            <v>6.3</v>
          </cell>
          <cell r="K140">
            <v>92.2</v>
          </cell>
          <cell r="L140">
            <v>103.1</v>
          </cell>
          <cell r="M140">
            <v>33.5</v>
          </cell>
          <cell r="N140">
            <v>41.7</v>
          </cell>
          <cell r="O140">
            <v>18.3</v>
          </cell>
          <cell r="P140">
            <v>214.2</v>
          </cell>
          <cell r="Q140">
            <v>83</v>
          </cell>
          <cell r="R140">
            <v>8.6</v>
          </cell>
          <cell r="S140">
            <v>36.700000000000003</v>
          </cell>
          <cell r="T140">
            <v>33.4</v>
          </cell>
          <cell r="U140">
            <v>19.2</v>
          </cell>
          <cell r="V140">
            <v>42.7</v>
          </cell>
          <cell r="W140">
            <v>58.1</v>
          </cell>
          <cell r="X140">
            <v>7.1</v>
          </cell>
          <cell r="Y140">
            <v>8.6</v>
          </cell>
          <cell r="Z140">
            <v>1062.0999999999999</v>
          </cell>
          <cell r="AA140">
            <v>22.9</v>
          </cell>
          <cell r="AB140">
            <v>183.8</v>
          </cell>
          <cell r="AC140">
            <v>20.9</v>
          </cell>
          <cell r="AD140">
            <v>39</v>
          </cell>
          <cell r="AE140">
            <v>2.6</v>
          </cell>
          <cell r="AF140">
            <v>1321.6999999999998</v>
          </cell>
          <cell r="AG140">
            <v>110.8</v>
          </cell>
          <cell r="AH140">
            <v>5.4</v>
          </cell>
          <cell r="AI140">
            <v>20.7</v>
          </cell>
          <cell r="AJ140">
            <v>28.799999999999997</v>
          </cell>
          <cell r="AK140">
            <v>38.1</v>
          </cell>
          <cell r="AL140">
            <v>254.7</v>
          </cell>
        </row>
        <row r="141">
          <cell r="A141">
            <v>199804</v>
          </cell>
          <cell r="B141">
            <v>374.8</v>
          </cell>
          <cell r="C141">
            <v>10.5</v>
          </cell>
          <cell r="D141">
            <v>40.5</v>
          </cell>
          <cell r="E141">
            <v>1250.5</v>
          </cell>
          <cell r="F141">
            <v>2.6</v>
          </cell>
          <cell r="G141">
            <v>63.599999999999994</v>
          </cell>
          <cell r="H141">
            <v>32.299999999999997</v>
          </cell>
          <cell r="I141">
            <v>432</v>
          </cell>
          <cell r="J141">
            <v>8.6</v>
          </cell>
          <cell r="K141">
            <v>115.2</v>
          </cell>
          <cell r="L141">
            <v>207.7</v>
          </cell>
          <cell r="M141">
            <v>43.6</v>
          </cell>
          <cell r="N141">
            <v>53.6</v>
          </cell>
          <cell r="O141">
            <v>40.200000000000003</v>
          </cell>
          <cell r="P141">
            <v>285.29999999999995</v>
          </cell>
          <cell r="Q141">
            <v>112.8</v>
          </cell>
          <cell r="R141">
            <v>17.899999999999999</v>
          </cell>
          <cell r="S141">
            <v>45.5</v>
          </cell>
          <cell r="T141">
            <v>53.3</v>
          </cell>
          <cell r="U141">
            <v>25.299999999999997</v>
          </cell>
          <cell r="V141">
            <v>47.6</v>
          </cell>
          <cell r="W141">
            <v>70.5</v>
          </cell>
          <cell r="X141">
            <v>8.6</v>
          </cell>
          <cell r="Y141">
            <v>32.5</v>
          </cell>
          <cell r="Z141">
            <v>1311.8</v>
          </cell>
          <cell r="AA141">
            <v>35.099999999999994</v>
          </cell>
          <cell r="AB141">
            <v>217.3</v>
          </cell>
          <cell r="AC141">
            <v>23.5</v>
          </cell>
          <cell r="AD141">
            <v>51.2</v>
          </cell>
          <cell r="AE141">
            <v>3.3</v>
          </cell>
          <cell r="AF141">
            <v>1771.2999999999997</v>
          </cell>
          <cell r="AG141">
            <v>143.80000000000001</v>
          </cell>
          <cell r="AH141">
            <v>7.2</v>
          </cell>
          <cell r="AI141">
            <v>27.799999999999997</v>
          </cell>
          <cell r="AJ141">
            <v>38.9</v>
          </cell>
          <cell r="AK141">
            <v>50.5</v>
          </cell>
          <cell r="AL141">
            <v>341.4</v>
          </cell>
        </row>
        <row r="142">
          <cell r="A142">
            <v>199805</v>
          </cell>
          <cell r="B142">
            <v>541.4</v>
          </cell>
          <cell r="C142">
            <v>18.399999999999999</v>
          </cell>
          <cell r="D142">
            <v>116.1</v>
          </cell>
          <cell r="E142">
            <v>1707.8</v>
          </cell>
          <cell r="F142">
            <v>24.5</v>
          </cell>
          <cell r="G142">
            <v>79.599999999999994</v>
          </cell>
          <cell r="H142">
            <v>37.599999999999994</v>
          </cell>
          <cell r="I142">
            <v>541.4</v>
          </cell>
          <cell r="J142">
            <v>12.6</v>
          </cell>
          <cell r="K142">
            <v>137.9</v>
          </cell>
          <cell r="L142">
            <v>235.5</v>
          </cell>
          <cell r="M142">
            <v>57.5</v>
          </cell>
          <cell r="N142">
            <v>66.8</v>
          </cell>
          <cell r="O142">
            <v>75.5</v>
          </cell>
          <cell r="P142">
            <v>365.99999999999994</v>
          </cell>
          <cell r="Q142">
            <v>136.19999999999999</v>
          </cell>
          <cell r="R142">
            <v>32.9</v>
          </cell>
          <cell r="S142">
            <v>51</v>
          </cell>
          <cell r="T142">
            <v>80</v>
          </cell>
          <cell r="U142">
            <v>32.099999999999994</v>
          </cell>
          <cell r="V142">
            <v>52.300000000000004</v>
          </cell>
          <cell r="W142">
            <v>75.8</v>
          </cell>
          <cell r="X142">
            <v>12.1</v>
          </cell>
          <cell r="Y142">
            <v>63.5</v>
          </cell>
          <cell r="Z142">
            <v>1708.6</v>
          </cell>
          <cell r="AA142">
            <v>45.899999999999991</v>
          </cell>
          <cell r="AB142">
            <v>275.7</v>
          </cell>
          <cell r="AC142">
            <v>26</v>
          </cell>
          <cell r="AD142">
            <v>65.8</v>
          </cell>
          <cell r="AE142">
            <v>4</v>
          </cell>
          <cell r="AF142">
            <v>2243.2999999999997</v>
          </cell>
          <cell r="AG142">
            <v>180.20000000000002</v>
          </cell>
          <cell r="AH142">
            <v>9</v>
          </cell>
          <cell r="AI142">
            <v>35.299999999999997</v>
          </cell>
          <cell r="AJ142">
            <v>49.8</v>
          </cell>
          <cell r="AK142">
            <v>63.4</v>
          </cell>
          <cell r="AL142">
            <v>428.9</v>
          </cell>
        </row>
        <row r="143">
          <cell r="A143">
            <v>199806</v>
          </cell>
          <cell r="B143">
            <v>907.7</v>
          </cell>
          <cell r="C143">
            <v>28.9</v>
          </cell>
          <cell r="D143">
            <v>190.3</v>
          </cell>
          <cell r="E143">
            <v>1926.8</v>
          </cell>
          <cell r="F143">
            <v>68.7</v>
          </cell>
          <cell r="G143">
            <v>94</v>
          </cell>
          <cell r="H143">
            <v>43.099999999999994</v>
          </cell>
          <cell r="I143">
            <v>659</v>
          </cell>
          <cell r="J143">
            <v>14.8</v>
          </cell>
          <cell r="K143">
            <v>158.5</v>
          </cell>
          <cell r="L143">
            <v>242.6</v>
          </cell>
          <cell r="M143">
            <v>68.3</v>
          </cell>
          <cell r="N143">
            <v>77.099999999999994</v>
          </cell>
          <cell r="O143">
            <v>103.2</v>
          </cell>
          <cell r="P143">
            <v>444.4</v>
          </cell>
          <cell r="Q143">
            <v>153.6</v>
          </cell>
          <cell r="R143">
            <v>50</v>
          </cell>
          <cell r="S143">
            <v>60.2</v>
          </cell>
          <cell r="T143">
            <v>113.6</v>
          </cell>
          <cell r="U143">
            <v>38.499999999999993</v>
          </cell>
          <cell r="V143">
            <v>56.300000000000004</v>
          </cell>
          <cell r="W143">
            <v>79.099999999999994</v>
          </cell>
          <cell r="X143">
            <v>16.7</v>
          </cell>
          <cell r="Y143">
            <v>99</v>
          </cell>
          <cell r="Z143">
            <v>2186.6999999999998</v>
          </cell>
          <cell r="AA143">
            <v>56.099999999999994</v>
          </cell>
          <cell r="AB143">
            <v>357</v>
          </cell>
          <cell r="AC143">
            <v>27.4</v>
          </cell>
          <cell r="AD143">
            <v>80</v>
          </cell>
          <cell r="AE143">
            <v>4.5999999999999996</v>
          </cell>
          <cell r="AF143">
            <v>2650.7999999999997</v>
          </cell>
          <cell r="AG143">
            <v>220</v>
          </cell>
          <cell r="AH143">
            <v>10.8</v>
          </cell>
          <cell r="AI143">
            <v>43.699999999999996</v>
          </cell>
          <cell r="AJ143">
            <v>60.8</v>
          </cell>
          <cell r="AK143">
            <v>76.7</v>
          </cell>
          <cell r="AL143">
            <v>514.69999999999993</v>
          </cell>
        </row>
        <row r="144">
          <cell r="A144">
            <v>199807</v>
          </cell>
          <cell r="B144">
            <v>1098.7</v>
          </cell>
          <cell r="C144">
            <v>38.099999999999994</v>
          </cell>
          <cell r="D144">
            <v>216.3</v>
          </cell>
          <cell r="E144">
            <v>1995.2</v>
          </cell>
          <cell r="F144">
            <v>109.7</v>
          </cell>
          <cell r="G144">
            <v>105.7</v>
          </cell>
          <cell r="H144">
            <v>47.8</v>
          </cell>
          <cell r="I144">
            <v>767.3</v>
          </cell>
          <cell r="J144">
            <v>17.600000000000001</v>
          </cell>
          <cell r="K144">
            <v>175.9</v>
          </cell>
          <cell r="L144">
            <v>246.9</v>
          </cell>
          <cell r="M144">
            <v>82.3</v>
          </cell>
          <cell r="N144">
            <v>90.8</v>
          </cell>
          <cell r="O144">
            <v>112.8</v>
          </cell>
          <cell r="P144">
            <v>514.9</v>
          </cell>
          <cell r="Q144">
            <v>162.29999999999998</v>
          </cell>
          <cell r="R144">
            <v>65.3</v>
          </cell>
          <cell r="S144">
            <v>67.600000000000009</v>
          </cell>
          <cell r="T144">
            <v>157.1</v>
          </cell>
          <cell r="U144">
            <v>44.699999999999996</v>
          </cell>
          <cell r="V144">
            <v>59.800000000000004</v>
          </cell>
          <cell r="W144">
            <v>80.399999999999991</v>
          </cell>
          <cell r="X144">
            <v>19</v>
          </cell>
          <cell r="Y144">
            <v>114.2</v>
          </cell>
          <cell r="Z144">
            <v>2770.7999999999997</v>
          </cell>
          <cell r="AA144">
            <v>67.099999999999994</v>
          </cell>
          <cell r="AB144">
            <v>423.2</v>
          </cell>
          <cell r="AC144">
            <v>29.2</v>
          </cell>
          <cell r="AD144">
            <v>93.4</v>
          </cell>
          <cell r="AE144">
            <v>5</v>
          </cell>
          <cell r="AF144">
            <v>3021.3999999999996</v>
          </cell>
          <cell r="AG144">
            <v>262.10000000000002</v>
          </cell>
          <cell r="AH144">
            <v>12.8</v>
          </cell>
          <cell r="AI144">
            <v>51.3</v>
          </cell>
          <cell r="AJ144">
            <v>72.3</v>
          </cell>
          <cell r="AK144">
            <v>89.9</v>
          </cell>
          <cell r="AL144">
            <v>597.19999999999993</v>
          </cell>
        </row>
        <row r="145">
          <cell r="A145">
            <v>199808</v>
          </cell>
          <cell r="B145">
            <v>1195.1000000000001</v>
          </cell>
          <cell r="C145">
            <v>48.399999999999991</v>
          </cell>
          <cell r="D145">
            <v>225.10000000000002</v>
          </cell>
          <cell r="E145">
            <v>2049.8000000000002</v>
          </cell>
          <cell r="F145">
            <v>126.2</v>
          </cell>
          <cell r="G145">
            <v>117.5</v>
          </cell>
          <cell r="H145">
            <v>52.5</v>
          </cell>
          <cell r="I145">
            <v>872.69999999999993</v>
          </cell>
          <cell r="J145">
            <v>19.200000000000003</v>
          </cell>
          <cell r="K145">
            <v>194.5</v>
          </cell>
          <cell r="L145">
            <v>257.2</v>
          </cell>
          <cell r="M145">
            <v>99</v>
          </cell>
          <cell r="N145">
            <v>106.2</v>
          </cell>
          <cell r="O145">
            <v>114.3</v>
          </cell>
          <cell r="P145">
            <v>585.79999999999995</v>
          </cell>
          <cell r="Q145">
            <v>166.6</v>
          </cell>
          <cell r="R145">
            <v>76.8</v>
          </cell>
          <cell r="S145">
            <v>77.000000000000014</v>
          </cell>
          <cell r="T145">
            <v>182.5</v>
          </cell>
          <cell r="U145">
            <v>49.8</v>
          </cell>
          <cell r="V145">
            <v>63.6</v>
          </cell>
          <cell r="W145">
            <v>82.699999999999989</v>
          </cell>
          <cell r="X145">
            <v>19.7</v>
          </cell>
          <cell r="Y145">
            <v>118.9</v>
          </cell>
          <cell r="Z145">
            <v>3423.2</v>
          </cell>
          <cell r="AA145">
            <v>83.5</v>
          </cell>
          <cell r="AB145">
            <v>463.9</v>
          </cell>
          <cell r="AC145">
            <v>34.700000000000003</v>
          </cell>
          <cell r="AD145">
            <v>106.4</v>
          </cell>
          <cell r="AE145">
            <v>5.4</v>
          </cell>
          <cell r="AF145">
            <v>3406.8999999999996</v>
          </cell>
          <cell r="AG145">
            <v>306.90000000000003</v>
          </cell>
          <cell r="AH145">
            <v>14.8</v>
          </cell>
          <cell r="AI145">
            <v>58.599999999999994</v>
          </cell>
          <cell r="AJ145">
            <v>83.2</v>
          </cell>
          <cell r="AK145">
            <v>103.10000000000001</v>
          </cell>
          <cell r="AL145">
            <v>676.9</v>
          </cell>
        </row>
        <row r="146">
          <cell r="A146">
            <v>199809</v>
          </cell>
          <cell r="B146">
            <v>1264.9000000000001</v>
          </cell>
          <cell r="C146">
            <v>57.999999999999993</v>
          </cell>
          <cell r="D146">
            <v>228.50000000000003</v>
          </cell>
          <cell r="E146">
            <v>2127.6000000000004</v>
          </cell>
          <cell r="F146">
            <v>130.80000000000001</v>
          </cell>
          <cell r="G146">
            <v>128.9</v>
          </cell>
          <cell r="H146">
            <v>64</v>
          </cell>
          <cell r="I146">
            <v>978.69999999999993</v>
          </cell>
          <cell r="J146">
            <v>21.800000000000004</v>
          </cell>
          <cell r="K146">
            <v>216.2</v>
          </cell>
          <cell r="L146">
            <v>268.8</v>
          </cell>
          <cell r="M146">
            <v>119.2</v>
          </cell>
          <cell r="N146">
            <v>132</v>
          </cell>
          <cell r="O146">
            <v>115</v>
          </cell>
          <cell r="P146">
            <v>661.59999999999991</v>
          </cell>
          <cell r="Q146">
            <v>173.2</v>
          </cell>
          <cell r="R146">
            <v>84.8</v>
          </cell>
          <cell r="S146">
            <v>86.90000000000002</v>
          </cell>
          <cell r="T146">
            <v>203.4</v>
          </cell>
          <cell r="U146">
            <v>53</v>
          </cell>
          <cell r="V146">
            <v>66.8</v>
          </cell>
          <cell r="W146">
            <v>85.1</v>
          </cell>
          <cell r="X146">
            <v>20.3</v>
          </cell>
          <cell r="Y146">
            <v>119.60000000000001</v>
          </cell>
          <cell r="Z146">
            <v>4015.8999999999996</v>
          </cell>
          <cell r="AA146">
            <v>93.4</v>
          </cell>
          <cell r="AB146">
            <v>507.09999999999997</v>
          </cell>
          <cell r="AC146">
            <v>57.400000000000006</v>
          </cell>
          <cell r="AD146">
            <v>121.60000000000001</v>
          </cell>
          <cell r="AE146">
            <v>5.7</v>
          </cell>
          <cell r="AF146">
            <v>3822.8999999999996</v>
          </cell>
          <cell r="AG146">
            <v>353.50000000000006</v>
          </cell>
          <cell r="AH146">
            <v>16.8</v>
          </cell>
          <cell r="AI146">
            <v>66.399999999999991</v>
          </cell>
          <cell r="AJ146">
            <v>93.5</v>
          </cell>
          <cell r="AK146">
            <v>116.10000000000001</v>
          </cell>
          <cell r="AL146">
            <v>756.5</v>
          </cell>
        </row>
        <row r="147">
          <cell r="A147">
            <v>199810</v>
          </cell>
          <cell r="B147">
            <v>1350.9</v>
          </cell>
          <cell r="C147">
            <v>63.399999999999991</v>
          </cell>
          <cell r="D147">
            <v>229.00000000000003</v>
          </cell>
          <cell r="E147">
            <v>2247.4000000000005</v>
          </cell>
          <cell r="F147">
            <v>139.80000000000001</v>
          </cell>
          <cell r="G147">
            <v>140.9</v>
          </cell>
          <cell r="H147">
            <v>82.7</v>
          </cell>
          <cell r="I147">
            <v>1077</v>
          </cell>
          <cell r="J147">
            <v>23.400000000000006</v>
          </cell>
          <cell r="K147">
            <v>245.79999999999998</v>
          </cell>
          <cell r="L147">
            <v>282.7</v>
          </cell>
          <cell r="M147">
            <v>134.30000000000001</v>
          </cell>
          <cell r="N147">
            <v>159.69999999999999</v>
          </cell>
          <cell r="O147">
            <v>115.2</v>
          </cell>
          <cell r="P147">
            <v>737.3</v>
          </cell>
          <cell r="Q147">
            <v>181.39999999999998</v>
          </cell>
          <cell r="R147">
            <v>88.5</v>
          </cell>
          <cell r="S147">
            <v>97.90000000000002</v>
          </cell>
          <cell r="T147">
            <v>215.1</v>
          </cell>
          <cell r="U147">
            <v>57.7</v>
          </cell>
          <cell r="V147">
            <v>69.099999999999994</v>
          </cell>
          <cell r="W147">
            <v>86.399999999999991</v>
          </cell>
          <cell r="X147">
            <v>20.7</v>
          </cell>
          <cell r="Y147">
            <v>119.80000000000001</v>
          </cell>
          <cell r="Z147">
            <v>4581.2</v>
          </cell>
          <cell r="AA147">
            <v>105.60000000000001</v>
          </cell>
          <cell r="AB147">
            <v>571.4</v>
          </cell>
          <cell r="AC147">
            <v>67.300000000000011</v>
          </cell>
          <cell r="AD147">
            <v>139.10000000000002</v>
          </cell>
          <cell r="AE147">
            <v>6.1000000000000005</v>
          </cell>
          <cell r="AF147">
            <v>4230.5999999999995</v>
          </cell>
          <cell r="AG147">
            <v>401.30000000000007</v>
          </cell>
          <cell r="AH147">
            <v>18.8</v>
          </cell>
          <cell r="AI147">
            <v>73.999999999999986</v>
          </cell>
          <cell r="AJ147">
            <v>103.8</v>
          </cell>
          <cell r="AK147">
            <v>128.9</v>
          </cell>
          <cell r="AL147">
            <v>835.7</v>
          </cell>
        </row>
        <row r="148">
          <cell r="A148">
            <v>199811</v>
          </cell>
          <cell r="B148">
            <v>1428.1000000000001</v>
          </cell>
          <cell r="C148">
            <v>65.8</v>
          </cell>
          <cell r="D148">
            <v>229.60000000000002</v>
          </cell>
          <cell r="E148">
            <v>2393.6000000000004</v>
          </cell>
          <cell r="F148">
            <v>145.4</v>
          </cell>
          <cell r="G148">
            <v>151.9</v>
          </cell>
          <cell r="H148">
            <v>108.6</v>
          </cell>
          <cell r="I148">
            <v>1196.9000000000001</v>
          </cell>
          <cell r="J148">
            <v>26.600000000000005</v>
          </cell>
          <cell r="K148">
            <v>276.5</v>
          </cell>
          <cell r="L148">
            <v>293.7</v>
          </cell>
          <cell r="M148">
            <v>152.9</v>
          </cell>
          <cell r="N148">
            <v>173.39999999999998</v>
          </cell>
          <cell r="O148">
            <v>115.4</v>
          </cell>
          <cell r="P148">
            <v>807</v>
          </cell>
          <cell r="Q148">
            <v>190.29999999999998</v>
          </cell>
          <cell r="R148">
            <v>89.2</v>
          </cell>
          <cell r="S148">
            <v>108.60000000000002</v>
          </cell>
          <cell r="T148">
            <v>224.6</v>
          </cell>
          <cell r="U148">
            <v>63.6</v>
          </cell>
          <cell r="V148">
            <v>71.099999999999994</v>
          </cell>
          <cell r="W148">
            <v>88.3</v>
          </cell>
          <cell r="X148">
            <v>21.099999999999998</v>
          </cell>
          <cell r="Y148">
            <v>119.9</v>
          </cell>
          <cell r="Z148">
            <v>5183.2</v>
          </cell>
          <cell r="AA148">
            <v>122</v>
          </cell>
          <cell r="AB148">
            <v>642.9</v>
          </cell>
          <cell r="AC148">
            <v>80.800000000000011</v>
          </cell>
          <cell r="AD148">
            <v>157.00000000000003</v>
          </cell>
          <cell r="AE148">
            <v>6.7</v>
          </cell>
          <cell r="AF148">
            <v>4639.0999999999995</v>
          </cell>
          <cell r="AG148">
            <v>445.70000000000005</v>
          </cell>
          <cell r="AH148">
            <v>20.7</v>
          </cell>
          <cell r="AI148">
            <v>82.199999999999989</v>
          </cell>
          <cell r="AJ148">
            <v>113.89999999999999</v>
          </cell>
          <cell r="AK148">
            <v>141.70000000000002</v>
          </cell>
          <cell r="AL148">
            <v>916.1</v>
          </cell>
        </row>
        <row r="149">
          <cell r="A149">
            <v>199812</v>
          </cell>
          <cell r="B149">
            <v>1548.8000000000002</v>
          </cell>
          <cell r="C149">
            <v>67.599999999999994</v>
          </cell>
          <cell r="D149">
            <v>230.39794520547949</v>
          </cell>
          <cell r="E149">
            <v>2589.3000000000002</v>
          </cell>
          <cell r="F149">
            <v>146.30000000000001</v>
          </cell>
          <cell r="G149">
            <v>165</v>
          </cell>
          <cell r="H149">
            <v>127.89999999999999</v>
          </cell>
          <cell r="I149">
            <v>1321.9</v>
          </cell>
          <cell r="J149">
            <v>29.900000000000006</v>
          </cell>
          <cell r="K149">
            <v>315.60000000000002</v>
          </cell>
          <cell r="L149">
            <v>303.7</v>
          </cell>
          <cell r="M149">
            <v>177.9</v>
          </cell>
          <cell r="N149">
            <v>221.59999999999997</v>
          </cell>
          <cell r="O149">
            <v>116.9</v>
          </cell>
          <cell r="P149">
            <v>884.1</v>
          </cell>
          <cell r="Q149">
            <v>208.49999999999997</v>
          </cell>
          <cell r="R149">
            <v>89.5</v>
          </cell>
          <cell r="S149">
            <v>126.80000000000003</v>
          </cell>
          <cell r="T149">
            <v>233.79999999999998</v>
          </cell>
          <cell r="U149">
            <v>68.2</v>
          </cell>
          <cell r="V149">
            <v>76.099999999999994</v>
          </cell>
          <cell r="W149">
            <v>95.3</v>
          </cell>
          <cell r="X149">
            <v>22.099999999999998</v>
          </cell>
          <cell r="Y149">
            <v>119.9</v>
          </cell>
          <cell r="Z149">
            <v>5705.3</v>
          </cell>
          <cell r="AA149">
            <v>137.9</v>
          </cell>
          <cell r="AB149">
            <v>702.5</v>
          </cell>
          <cell r="AC149">
            <v>96.100000000000009</v>
          </cell>
          <cell r="AD149">
            <v>173.20000000000002</v>
          </cell>
          <cell r="AE149">
            <v>7.4</v>
          </cell>
          <cell r="AF149">
            <v>5061.2999999999993</v>
          </cell>
          <cell r="AG149">
            <v>490.30000000000007</v>
          </cell>
          <cell r="AH149">
            <v>22.599999999999998</v>
          </cell>
          <cell r="AI149">
            <v>90.699999999999989</v>
          </cell>
          <cell r="AJ149">
            <v>123.89999999999999</v>
          </cell>
          <cell r="AK149">
            <v>154.50000000000003</v>
          </cell>
          <cell r="AL149">
            <v>998.1</v>
          </cell>
        </row>
        <row r="150">
          <cell r="A150">
            <v>199901</v>
          </cell>
          <cell r="B150">
            <v>207.1</v>
          </cell>
          <cell r="C150">
            <v>1.9</v>
          </cell>
          <cell r="D150">
            <v>0.7</v>
          </cell>
          <cell r="E150">
            <v>148</v>
          </cell>
          <cell r="F150">
            <v>0</v>
          </cell>
          <cell r="G150">
            <v>15.5</v>
          </cell>
          <cell r="H150">
            <v>13.9</v>
          </cell>
          <cell r="I150">
            <v>100.8</v>
          </cell>
          <cell r="J150">
            <v>3.5</v>
          </cell>
          <cell r="K150">
            <v>37.200000000000003</v>
          </cell>
          <cell r="L150">
            <v>24.9</v>
          </cell>
          <cell r="M150">
            <v>14.1</v>
          </cell>
          <cell r="N150">
            <v>28.2</v>
          </cell>
          <cell r="O150">
            <v>4.0999999999999996</v>
          </cell>
          <cell r="P150">
            <v>73.599999999999994</v>
          </cell>
          <cell r="Q150">
            <v>23.4</v>
          </cell>
          <cell r="R150">
            <v>0.4</v>
          </cell>
          <cell r="S150">
            <v>17.5</v>
          </cell>
          <cell r="T150">
            <v>9.5</v>
          </cell>
          <cell r="U150">
            <v>6.8</v>
          </cell>
          <cell r="V150">
            <v>10.4</v>
          </cell>
          <cell r="W150">
            <v>6.6</v>
          </cell>
          <cell r="X150">
            <v>1.2</v>
          </cell>
          <cell r="Y150">
            <v>0.3</v>
          </cell>
          <cell r="Z150">
            <v>488.7</v>
          </cell>
          <cell r="AA150">
            <v>9.1999999999999993</v>
          </cell>
          <cell r="AB150">
            <v>81.099999999999994</v>
          </cell>
          <cell r="AC150">
            <v>5.5</v>
          </cell>
          <cell r="AD150">
            <v>12.8</v>
          </cell>
          <cell r="AE150">
            <v>0.8</v>
          </cell>
          <cell r="AF150">
            <v>449.8</v>
          </cell>
          <cell r="AG150">
            <v>46</v>
          </cell>
          <cell r="AH150">
            <v>2.1</v>
          </cell>
          <cell r="AI150">
            <v>7.2</v>
          </cell>
          <cell r="AJ150">
            <v>9.5</v>
          </cell>
          <cell r="AK150">
            <v>13</v>
          </cell>
          <cell r="AL150">
            <v>84.4</v>
          </cell>
        </row>
        <row r="151">
          <cell r="A151">
            <v>199902</v>
          </cell>
          <cell r="B151">
            <v>294</v>
          </cell>
          <cell r="C151">
            <v>3.9</v>
          </cell>
          <cell r="D151">
            <v>4.7</v>
          </cell>
          <cell r="E151">
            <v>325.2</v>
          </cell>
          <cell r="F151">
            <v>0</v>
          </cell>
          <cell r="G151">
            <v>33.9</v>
          </cell>
          <cell r="H151">
            <v>22.9</v>
          </cell>
          <cell r="I151">
            <v>209.6</v>
          </cell>
          <cell r="J151">
            <v>7.2</v>
          </cell>
          <cell r="K151">
            <v>70.099999999999994</v>
          </cell>
          <cell r="L151">
            <v>61.1</v>
          </cell>
          <cell r="M151">
            <v>28.9</v>
          </cell>
          <cell r="N151">
            <v>53.599999999999994</v>
          </cell>
          <cell r="O151">
            <v>9.3999999999999986</v>
          </cell>
          <cell r="P151">
            <v>144.5</v>
          </cell>
          <cell r="Q151">
            <v>46.4</v>
          </cell>
          <cell r="R151">
            <v>2</v>
          </cell>
          <cell r="S151">
            <v>34.700000000000003</v>
          </cell>
          <cell r="T151">
            <v>21</v>
          </cell>
          <cell r="U151">
            <v>12.399999999999999</v>
          </cell>
          <cell r="V151">
            <v>36</v>
          </cell>
          <cell r="W151">
            <v>18.5</v>
          </cell>
          <cell r="X151">
            <v>4.3</v>
          </cell>
          <cell r="Y151">
            <v>1.9000000000000001</v>
          </cell>
          <cell r="Z151">
            <v>933.59999999999991</v>
          </cell>
          <cell r="AA151">
            <v>18.2</v>
          </cell>
          <cell r="AB151">
            <v>164.5</v>
          </cell>
          <cell r="AC151">
            <v>14</v>
          </cell>
          <cell r="AD151">
            <v>25.700000000000003</v>
          </cell>
          <cell r="AE151">
            <v>1.6</v>
          </cell>
          <cell r="AF151">
            <v>915.2</v>
          </cell>
          <cell r="AG151">
            <v>93.8</v>
          </cell>
          <cell r="AH151">
            <v>4.3000000000000007</v>
          </cell>
          <cell r="AI151">
            <v>14.7</v>
          </cell>
          <cell r="AJ151">
            <v>19.600000000000001</v>
          </cell>
          <cell r="AK151">
            <v>26.1</v>
          </cell>
          <cell r="AL151">
            <v>166.60000000000002</v>
          </cell>
        </row>
        <row r="152">
          <cell r="A152">
            <v>199903</v>
          </cell>
          <cell r="B152">
            <v>413.6</v>
          </cell>
          <cell r="C152">
            <v>7.1</v>
          </cell>
          <cell r="D152">
            <v>14.3</v>
          </cell>
          <cell r="E152">
            <v>630.09999999999991</v>
          </cell>
          <cell r="F152">
            <v>0</v>
          </cell>
          <cell r="G152">
            <v>52.7</v>
          </cell>
          <cell r="H152">
            <v>31.099999999999998</v>
          </cell>
          <cell r="I152">
            <v>328.4</v>
          </cell>
          <cell r="J152">
            <v>8.6</v>
          </cell>
          <cell r="K152">
            <v>100.3</v>
          </cell>
          <cell r="L152">
            <v>115.5</v>
          </cell>
          <cell r="M152">
            <v>40.4</v>
          </cell>
          <cell r="N152">
            <v>72.699999999999989</v>
          </cell>
          <cell r="O152">
            <v>15.799999999999999</v>
          </cell>
          <cell r="P152">
            <v>213.3</v>
          </cell>
          <cell r="Q152">
            <v>73.7</v>
          </cell>
          <cell r="R152">
            <v>7.1</v>
          </cell>
          <cell r="S152">
            <v>49.300000000000004</v>
          </cell>
          <cell r="T152">
            <v>36.799999999999997</v>
          </cell>
          <cell r="U152">
            <v>19.599999999999998</v>
          </cell>
          <cell r="V152">
            <v>56</v>
          </cell>
          <cell r="W152">
            <v>42</v>
          </cell>
          <cell r="X152">
            <v>5.9</v>
          </cell>
          <cell r="Y152">
            <v>8.8000000000000007</v>
          </cell>
          <cell r="Z152">
            <v>1418.8</v>
          </cell>
          <cell r="AA152">
            <v>27.4</v>
          </cell>
          <cell r="AB152">
            <v>217.5</v>
          </cell>
          <cell r="AC152">
            <v>16.2</v>
          </cell>
          <cell r="AD152">
            <v>37.200000000000003</v>
          </cell>
          <cell r="AE152">
            <v>2.4000000000000004</v>
          </cell>
          <cell r="AF152">
            <v>1380.6</v>
          </cell>
          <cell r="AG152">
            <v>140.6</v>
          </cell>
          <cell r="AH152">
            <v>6.7000000000000011</v>
          </cell>
          <cell r="AI152">
            <v>22.7</v>
          </cell>
          <cell r="AJ152">
            <v>30.5</v>
          </cell>
          <cell r="AK152">
            <v>39.400000000000006</v>
          </cell>
          <cell r="AL152">
            <v>254.00000000000003</v>
          </cell>
        </row>
        <row r="153">
          <cell r="A153">
            <v>199904</v>
          </cell>
          <cell r="B153">
            <v>573</v>
          </cell>
          <cell r="C153">
            <v>11.8</v>
          </cell>
          <cell r="D153">
            <v>36.6</v>
          </cell>
          <cell r="E153">
            <v>1143.8999999999999</v>
          </cell>
          <cell r="F153">
            <v>1.9</v>
          </cell>
          <cell r="G153">
            <v>70.400000000000006</v>
          </cell>
          <cell r="H153">
            <v>38.5</v>
          </cell>
          <cell r="I153">
            <v>435.5</v>
          </cell>
          <cell r="J153">
            <v>10.5</v>
          </cell>
          <cell r="K153">
            <v>125.69999999999999</v>
          </cell>
          <cell r="L153">
            <v>191.5</v>
          </cell>
          <cell r="M153">
            <v>49.4</v>
          </cell>
          <cell r="N153">
            <v>91.699999999999989</v>
          </cell>
          <cell r="O153">
            <v>32.1</v>
          </cell>
          <cell r="P153">
            <v>278.3</v>
          </cell>
          <cell r="Q153">
            <v>99.800000000000011</v>
          </cell>
          <cell r="R153">
            <v>21.7</v>
          </cell>
          <cell r="S153">
            <v>60.600000000000009</v>
          </cell>
          <cell r="T153">
            <v>62.4</v>
          </cell>
          <cell r="U153">
            <v>27</v>
          </cell>
          <cell r="V153">
            <v>67.7</v>
          </cell>
          <cell r="W153">
            <v>71.400000000000006</v>
          </cell>
          <cell r="X153">
            <v>7.5</v>
          </cell>
          <cell r="Y153">
            <v>30.5</v>
          </cell>
          <cell r="Z153">
            <v>1859.1</v>
          </cell>
          <cell r="AA153">
            <v>39.200000000000003</v>
          </cell>
          <cell r="AB153">
            <v>266.89999999999998</v>
          </cell>
          <cell r="AC153">
            <v>18.3</v>
          </cell>
          <cell r="AD153">
            <v>50.800000000000004</v>
          </cell>
          <cell r="AE153">
            <v>3.1000000000000005</v>
          </cell>
          <cell r="AF153">
            <v>1875.5</v>
          </cell>
          <cell r="AG153">
            <v>183.2</v>
          </cell>
          <cell r="AH153">
            <v>9.6000000000000014</v>
          </cell>
          <cell r="AI153">
            <v>30.5</v>
          </cell>
          <cell r="AJ153">
            <v>42.3</v>
          </cell>
          <cell r="AK153">
            <v>52.800000000000004</v>
          </cell>
          <cell r="AL153">
            <v>343.1</v>
          </cell>
        </row>
        <row r="154">
          <cell r="A154">
            <v>199905</v>
          </cell>
          <cell r="B154">
            <v>861.1</v>
          </cell>
          <cell r="C154">
            <v>19.3</v>
          </cell>
          <cell r="D154">
            <v>91.300000000000011</v>
          </cell>
          <cell r="E154">
            <v>1856.7999999999997</v>
          </cell>
          <cell r="F154">
            <v>16.8</v>
          </cell>
          <cell r="G154">
            <v>85.800000000000011</v>
          </cell>
          <cell r="H154">
            <v>44.3</v>
          </cell>
          <cell r="I154">
            <v>552.9</v>
          </cell>
          <cell r="J154">
            <v>13.2</v>
          </cell>
          <cell r="K154">
            <v>154.89999999999998</v>
          </cell>
          <cell r="L154">
            <v>241.6</v>
          </cell>
          <cell r="M154">
            <v>58.599999999999994</v>
          </cell>
          <cell r="N154">
            <v>111.19999999999999</v>
          </cell>
          <cell r="O154">
            <v>71.300000000000011</v>
          </cell>
          <cell r="P154">
            <v>346.6</v>
          </cell>
          <cell r="Q154">
            <v>125.10000000000001</v>
          </cell>
          <cell r="R154">
            <v>42.7</v>
          </cell>
          <cell r="S154">
            <v>75.300000000000011</v>
          </cell>
          <cell r="T154">
            <v>98.1</v>
          </cell>
          <cell r="U154">
            <v>35.299999999999997</v>
          </cell>
          <cell r="V154">
            <v>72.100000000000009</v>
          </cell>
          <cell r="W154">
            <v>89.4</v>
          </cell>
          <cell r="X154">
            <v>11.5</v>
          </cell>
          <cell r="Y154">
            <v>71.900000000000006</v>
          </cell>
          <cell r="Z154">
            <v>2362.7999999999997</v>
          </cell>
          <cell r="AA154">
            <v>52.300000000000004</v>
          </cell>
          <cell r="AB154">
            <v>317.7</v>
          </cell>
          <cell r="AC154">
            <v>20.3</v>
          </cell>
          <cell r="AD154">
            <v>64.7</v>
          </cell>
          <cell r="AE154">
            <v>3.6000000000000005</v>
          </cell>
          <cell r="AF154">
            <v>2368</v>
          </cell>
          <cell r="AG154">
            <v>229.6</v>
          </cell>
          <cell r="AH154">
            <v>12.700000000000001</v>
          </cell>
          <cell r="AI154">
            <v>38.700000000000003</v>
          </cell>
          <cell r="AJ154">
            <v>54.099999999999994</v>
          </cell>
          <cell r="AK154">
            <v>66.300000000000011</v>
          </cell>
          <cell r="AL154">
            <v>431.40000000000003</v>
          </cell>
        </row>
        <row r="155">
          <cell r="A155">
            <v>199906</v>
          </cell>
          <cell r="B155">
            <v>1279.3</v>
          </cell>
          <cell r="C155">
            <v>30</v>
          </cell>
          <cell r="D155">
            <v>175.60000000000002</v>
          </cell>
          <cell r="E155">
            <v>2285.1</v>
          </cell>
          <cell r="F155">
            <v>60.5</v>
          </cell>
          <cell r="G155">
            <v>98.500000000000014</v>
          </cell>
          <cell r="H155">
            <v>50.3</v>
          </cell>
          <cell r="I155">
            <v>655.9</v>
          </cell>
          <cell r="J155">
            <v>16.099999999999998</v>
          </cell>
          <cell r="K155">
            <v>181.7</v>
          </cell>
          <cell r="L155">
            <v>257.89999999999998</v>
          </cell>
          <cell r="M155">
            <v>70.099999999999994</v>
          </cell>
          <cell r="N155">
            <v>132.69999999999999</v>
          </cell>
          <cell r="O155">
            <v>105.80000000000001</v>
          </cell>
          <cell r="P155">
            <v>414</v>
          </cell>
          <cell r="Q155">
            <v>147.5</v>
          </cell>
          <cell r="R155">
            <v>65</v>
          </cell>
          <cell r="S155">
            <v>90.500000000000014</v>
          </cell>
          <cell r="T155">
            <v>139</v>
          </cell>
          <cell r="U155">
            <v>42.5</v>
          </cell>
          <cell r="V155">
            <v>75.7</v>
          </cell>
          <cell r="W155">
            <v>97.9</v>
          </cell>
          <cell r="X155">
            <v>15.6</v>
          </cell>
          <cell r="Y155">
            <v>110.80000000000001</v>
          </cell>
          <cell r="Z155">
            <v>2848.1</v>
          </cell>
          <cell r="AA155">
            <v>65.600000000000009</v>
          </cell>
          <cell r="AB155">
            <v>378.5</v>
          </cell>
          <cell r="AC155">
            <v>25.700000000000003</v>
          </cell>
          <cell r="AD155">
            <v>78.600000000000009</v>
          </cell>
          <cell r="AE155">
            <v>4.1000000000000005</v>
          </cell>
          <cell r="AF155">
            <v>2808.6</v>
          </cell>
          <cell r="AG155">
            <v>273.10000000000002</v>
          </cell>
          <cell r="AH155">
            <v>15.700000000000001</v>
          </cell>
          <cell r="AI155">
            <v>46.7</v>
          </cell>
          <cell r="AJ155">
            <v>66.099999999999994</v>
          </cell>
          <cell r="AK155">
            <v>79.900000000000006</v>
          </cell>
          <cell r="AL155">
            <v>517.80000000000007</v>
          </cell>
        </row>
        <row r="156">
          <cell r="A156">
            <v>199907</v>
          </cell>
          <cell r="B156">
            <v>1540.6</v>
          </cell>
          <cell r="C156">
            <v>39.700000000000003</v>
          </cell>
          <cell r="D156">
            <v>220.3</v>
          </cell>
          <cell r="E156">
            <v>2469.7999999999997</v>
          </cell>
          <cell r="F156">
            <v>113</v>
          </cell>
          <cell r="G156">
            <v>111.80000000000001</v>
          </cell>
          <cell r="H156">
            <v>57</v>
          </cell>
          <cell r="I156">
            <v>763.4</v>
          </cell>
          <cell r="J156">
            <v>19.899999999999999</v>
          </cell>
          <cell r="K156">
            <v>228.29999999999998</v>
          </cell>
          <cell r="L156">
            <v>267.59999999999997</v>
          </cell>
          <cell r="M156">
            <v>86.699999999999989</v>
          </cell>
          <cell r="N156">
            <v>153</v>
          </cell>
          <cell r="O156">
            <v>122.9</v>
          </cell>
          <cell r="P156">
            <v>486.2</v>
          </cell>
          <cell r="Q156">
            <v>163.4</v>
          </cell>
          <cell r="R156">
            <v>83.3</v>
          </cell>
          <cell r="S156">
            <v>102.10000000000001</v>
          </cell>
          <cell r="T156">
            <v>171.6</v>
          </cell>
          <cell r="U156">
            <v>48.1</v>
          </cell>
          <cell r="V156">
            <v>78.8</v>
          </cell>
          <cell r="W156">
            <v>103.4</v>
          </cell>
          <cell r="X156">
            <v>18.100000000000001</v>
          </cell>
          <cell r="Y156">
            <v>135.20000000000002</v>
          </cell>
          <cell r="Z156">
            <v>3362.8</v>
          </cell>
          <cell r="AA156">
            <v>80.600000000000009</v>
          </cell>
          <cell r="AB156">
            <v>482.4</v>
          </cell>
          <cell r="AC156">
            <v>44.400000000000006</v>
          </cell>
          <cell r="AD156">
            <v>92.2</v>
          </cell>
          <cell r="AE156">
            <v>4.4000000000000004</v>
          </cell>
          <cell r="AF156">
            <v>3199.2</v>
          </cell>
          <cell r="AG156">
            <v>315.90000000000003</v>
          </cell>
          <cell r="AH156">
            <v>18.5</v>
          </cell>
          <cell r="AI156">
            <v>54.900000000000006</v>
          </cell>
          <cell r="AJ156">
            <v>78</v>
          </cell>
          <cell r="AK156">
            <v>93.5</v>
          </cell>
          <cell r="AL156">
            <v>602.1</v>
          </cell>
        </row>
        <row r="157">
          <cell r="A157">
            <v>199908</v>
          </cell>
          <cell r="B157">
            <v>1649.6</v>
          </cell>
          <cell r="C157">
            <v>48.900000000000006</v>
          </cell>
          <cell r="D157">
            <v>234.20000000000002</v>
          </cell>
          <cell r="E157">
            <v>2571.7999999999997</v>
          </cell>
          <cell r="F157">
            <v>135.5</v>
          </cell>
          <cell r="G157">
            <v>123.30000000000001</v>
          </cell>
          <cell r="H157">
            <v>64.8</v>
          </cell>
          <cell r="I157">
            <v>867.3</v>
          </cell>
          <cell r="J157">
            <v>21.799999999999997</v>
          </cell>
          <cell r="K157">
            <v>258.79999999999995</v>
          </cell>
          <cell r="L157">
            <v>282.49999999999994</v>
          </cell>
          <cell r="M157">
            <v>100.79999999999998</v>
          </cell>
          <cell r="N157">
            <v>167.1</v>
          </cell>
          <cell r="O157">
            <v>126.80000000000001</v>
          </cell>
          <cell r="P157">
            <v>561.29999999999995</v>
          </cell>
          <cell r="Q157">
            <v>172.9</v>
          </cell>
          <cell r="R157">
            <v>97</v>
          </cell>
          <cell r="S157">
            <v>109.80000000000001</v>
          </cell>
          <cell r="T157">
            <v>199.79999999999998</v>
          </cell>
          <cell r="U157">
            <v>54.800000000000004</v>
          </cell>
          <cell r="V157">
            <v>81.3</v>
          </cell>
          <cell r="W157">
            <v>109</v>
          </cell>
          <cell r="X157">
            <v>19.400000000000002</v>
          </cell>
          <cell r="Y157">
            <v>143.20000000000002</v>
          </cell>
          <cell r="Z157">
            <v>3892.2000000000003</v>
          </cell>
          <cell r="AA157">
            <v>94.7</v>
          </cell>
          <cell r="AB157">
            <v>553.79999999999995</v>
          </cell>
          <cell r="AC157">
            <v>74.7</v>
          </cell>
          <cell r="AD157">
            <v>106.10000000000001</v>
          </cell>
          <cell r="AE157">
            <v>4.7</v>
          </cell>
          <cell r="AF157">
            <v>3594.2999999999997</v>
          </cell>
          <cell r="AG157">
            <v>360.70000000000005</v>
          </cell>
          <cell r="AH157">
            <v>21.1</v>
          </cell>
          <cell r="AI157">
            <v>62.400000000000006</v>
          </cell>
          <cell r="AJ157">
            <v>90.2</v>
          </cell>
          <cell r="AK157">
            <v>107.1</v>
          </cell>
          <cell r="AL157">
            <v>684.5</v>
          </cell>
        </row>
        <row r="158">
          <cell r="A158">
            <v>199909</v>
          </cell>
          <cell r="B158">
            <v>1716.5</v>
          </cell>
          <cell r="C158">
            <v>57.800000000000004</v>
          </cell>
          <cell r="D158">
            <v>246.9</v>
          </cell>
          <cell r="E158">
            <v>2666.4999999999995</v>
          </cell>
          <cell r="F158">
            <v>148.1</v>
          </cell>
          <cell r="G158">
            <v>132.80000000000001</v>
          </cell>
          <cell r="H158">
            <v>76.8</v>
          </cell>
          <cell r="I158">
            <v>975.4</v>
          </cell>
          <cell r="J158">
            <v>25.599999999999998</v>
          </cell>
          <cell r="K158">
            <v>281.89999999999998</v>
          </cell>
          <cell r="L158">
            <v>295.39999999999992</v>
          </cell>
          <cell r="M158">
            <v>117.79999999999998</v>
          </cell>
          <cell r="N158">
            <v>184.29999999999998</v>
          </cell>
          <cell r="O158">
            <v>128.4</v>
          </cell>
          <cell r="P158">
            <v>634</v>
          </cell>
          <cell r="Q158">
            <v>180.1</v>
          </cell>
          <cell r="R158">
            <v>105.5</v>
          </cell>
          <cell r="S158">
            <v>118.50000000000001</v>
          </cell>
          <cell r="T158">
            <v>221.39999999999998</v>
          </cell>
          <cell r="U158">
            <v>60.2</v>
          </cell>
          <cell r="V158">
            <v>84.3</v>
          </cell>
          <cell r="W158">
            <v>121.3</v>
          </cell>
          <cell r="X158">
            <v>20.3</v>
          </cell>
          <cell r="Y158">
            <v>144.4</v>
          </cell>
          <cell r="Z158">
            <v>4485.2000000000007</v>
          </cell>
          <cell r="AA158">
            <v>119</v>
          </cell>
          <cell r="AB158">
            <v>609.69999999999993</v>
          </cell>
          <cell r="AC158">
            <v>104.1</v>
          </cell>
          <cell r="AD158">
            <v>119.60000000000001</v>
          </cell>
          <cell r="AE158">
            <v>5.1000000000000005</v>
          </cell>
          <cell r="AF158">
            <v>4012.1</v>
          </cell>
          <cell r="AG158">
            <v>407.6</v>
          </cell>
          <cell r="AH158">
            <v>23.400000000000002</v>
          </cell>
          <cell r="AI158">
            <v>69.800000000000011</v>
          </cell>
          <cell r="AJ158">
            <v>101.7</v>
          </cell>
          <cell r="AK158">
            <v>120.8</v>
          </cell>
          <cell r="AL158">
            <v>765.4</v>
          </cell>
        </row>
        <row r="159">
          <cell r="A159">
            <v>199910</v>
          </cell>
          <cell r="B159">
            <v>1808.4</v>
          </cell>
          <cell r="C159">
            <v>64.7</v>
          </cell>
          <cell r="D159">
            <v>248.20000000000002</v>
          </cell>
          <cell r="E159">
            <v>2778.9999999999995</v>
          </cell>
          <cell r="F159">
            <v>159.6</v>
          </cell>
          <cell r="G159">
            <v>144.9</v>
          </cell>
          <cell r="H159">
            <v>98.5</v>
          </cell>
          <cell r="I159">
            <v>1079.0999999999999</v>
          </cell>
          <cell r="J159">
            <v>29.299999999999997</v>
          </cell>
          <cell r="K159">
            <v>309.09999999999997</v>
          </cell>
          <cell r="L159">
            <v>310.69999999999993</v>
          </cell>
          <cell r="M159">
            <v>133.49999999999997</v>
          </cell>
          <cell r="N159">
            <v>202.2</v>
          </cell>
          <cell r="O159">
            <v>129</v>
          </cell>
          <cell r="P159">
            <v>709.6</v>
          </cell>
          <cell r="Q159">
            <v>189</v>
          </cell>
          <cell r="R159">
            <v>111</v>
          </cell>
          <cell r="S159">
            <v>124.90000000000002</v>
          </cell>
          <cell r="T159">
            <v>237.59999999999997</v>
          </cell>
          <cell r="U159">
            <v>65.8</v>
          </cell>
          <cell r="V159">
            <v>87.5</v>
          </cell>
          <cell r="W159">
            <v>129.30000000000001</v>
          </cell>
          <cell r="X159">
            <v>20.8</v>
          </cell>
          <cell r="Y159">
            <v>144.70000000000002</v>
          </cell>
          <cell r="Z159">
            <v>5123.9000000000005</v>
          </cell>
          <cell r="AA159">
            <v>140.5</v>
          </cell>
          <cell r="AB159">
            <v>691.3</v>
          </cell>
          <cell r="AC159">
            <v>128.5</v>
          </cell>
          <cell r="AD159">
            <v>133.10000000000002</v>
          </cell>
          <cell r="AE159">
            <v>5.7</v>
          </cell>
          <cell r="AF159">
            <v>4428.3999999999996</v>
          </cell>
          <cell r="AG159">
            <v>456.5</v>
          </cell>
          <cell r="AH159">
            <v>25.500000000000004</v>
          </cell>
          <cell r="AI159">
            <v>77.200000000000017</v>
          </cell>
          <cell r="AJ159">
            <v>112.3</v>
          </cell>
          <cell r="AK159">
            <v>134.4</v>
          </cell>
          <cell r="AL159">
            <v>847</v>
          </cell>
        </row>
        <row r="160">
          <cell r="A160">
            <v>199911</v>
          </cell>
          <cell r="B160">
            <v>1882</v>
          </cell>
          <cell r="C160">
            <v>68.100000000000009</v>
          </cell>
          <cell r="D160">
            <v>249.10000000000002</v>
          </cell>
          <cell r="E160">
            <v>2921.1999999999994</v>
          </cell>
          <cell r="F160">
            <v>166.5</v>
          </cell>
          <cell r="G160">
            <v>157.4</v>
          </cell>
          <cell r="H160">
            <v>122</v>
          </cell>
          <cell r="I160">
            <v>1209.0999999999999</v>
          </cell>
          <cell r="J160">
            <v>33.9</v>
          </cell>
          <cell r="K160">
            <v>336.49999999999994</v>
          </cell>
          <cell r="L160">
            <v>324.69999999999993</v>
          </cell>
          <cell r="M160">
            <v>152.39999999999998</v>
          </cell>
          <cell r="N160">
            <v>222.6</v>
          </cell>
          <cell r="O160">
            <v>129.4</v>
          </cell>
          <cell r="P160">
            <v>782.5</v>
          </cell>
          <cell r="Q160">
            <v>202.9</v>
          </cell>
          <cell r="R160">
            <v>114.9</v>
          </cell>
          <cell r="S160">
            <v>136.50000000000003</v>
          </cell>
          <cell r="T160">
            <v>248.19999999999996</v>
          </cell>
          <cell r="U160">
            <v>72.399999999999991</v>
          </cell>
          <cell r="V160">
            <v>91.1</v>
          </cell>
          <cell r="W160">
            <v>131.5</v>
          </cell>
          <cell r="X160">
            <v>21</v>
          </cell>
          <cell r="Y160">
            <v>144.9</v>
          </cell>
          <cell r="Z160">
            <v>5720.4000000000005</v>
          </cell>
          <cell r="AA160">
            <v>157.4</v>
          </cell>
          <cell r="AB160">
            <v>751.3</v>
          </cell>
          <cell r="AC160">
            <v>155.19999999999999</v>
          </cell>
          <cell r="AD160">
            <v>146.70000000000002</v>
          </cell>
          <cell r="AE160">
            <v>6.3</v>
          </cell>
          <cell r="AF160">
            <v>4855.0999999999995</v>
          </cell>
          <cell r="AG160">
            <v>504.3</v>
          </cell>
          <cell r="AH160">
            <v>27.600000000000005</v>
          </cell>
          <cell r="AI160">
            <v>84.600000000000023</v>
          </cell>
          <cell r="AJ160">
            <v>122.8</v>
          </cell>
          <cell r="AK160">
            <v>147.9</v>
          </cell>
          <cell r="AL160">
            <v>929.7</v>
          </cell>
        </row>
        <row r="161">
          <cell r="A161">
            <v>199912</v>
          </cell>
          <cell r="B161">
            <v>1946.8</v>
          </cell>
          <cell r="C161">
            <v>69.800000000000011</v>
          </cell>
          <cell r="D161">
            <v>250.20000000000002</v>
          </cell>
          <cell r="E161">
            <v>3049.5999999999995</v>
          </cell>
          <cell r="F161">
            <v>168.7</v>
          </cell>
          <cell r="G161">
            <v>168.4</v>
          </cell>
          <cell r="H161">
            <v>142.19999999999999</v>
          </cell>
          <cell r="I161">
            <v>1344.1999999999998</v>
          </cell>
          <cell r="J161">
            <v>39.199999999999996</v>
          </cell>
          <cell r="K161">
            <v>364.59999999999997</v>
          </cell>
          <cell r="L161">
            <v>338.69999999999993</v>
          </cell>
          <cell r="M161">
            <v>165.99999999999997</v>
          </cell>
          <cell r="N161">
            <v>242</v>
          </cell>
          <cell r="O161">
            <v>130.30000000000001</v>
          </cell>
          <cell r="P161">
            <v>862.1</v>
          </cell>
          <cell r="Q161">
            <v>224.20000000000002</v>
          </cell>
          <cell r="R161">
            <v>116.30000000000001</v>
          </cell>
          <cell r="S161">
            <v>149.80000000000004</v>
          </cell>
          <cell r="T161">
            <v>258.49999999999994</v>
          </cell>
          <cell r="U161">
            <v>78.8</v>
          </cell>
          <cell r="V161">
            <v>97.8</v>
          </cell>
          <cell r="W161">
            <v>136</v>
          </cell>
          <cell r="X161">
            <v>21.4</v>
          </cell>
          <cell r="Y161">
            <v>145</v>
          </cell>
          <cell r="Z161">
            <v>6302.3</v>
          </cell>
          <cell r="AA161">
            <v>173.9</v>
          </cell>
          <cell r="AB161">
            <v>807.59999999999991</v>
          </cell>
          <cell r="AC161">
            <v>173.1</v>
          </cell>
          <cell r="AD161">
            <v>161.4</v>
          </cell>
          <cell r="AE161">
            <v>7</v>
          </cell>
          <cell r="AF161">
            <v>5284.9999999999991</v>
          </cell>
          <cell r="AG161">
            <v>553.4</v>
          </cell>
          <cell r="AH161">
            <v>29.800000000000004</v>
          </cell>
          <cell r="AI161">
            <v>93.200000000000017</v>
          </cell>
          <cell r="AJ161">
            <v>133.19999999999999</v>
          </cell>
          <cell r="AK161">
            <v>161.30000000000001</v>
          </cell>
          <cell r="AL161">
            <v>1013.3000000000001</v>
          </cell>
        </row>
        <row r="162">
          <cell r="A162">
            <v>200001</v>
          </cell>
          <cell r="B162">
            <v>100.9</v>
          </cell>
          <cell r="C162">
            <v>1.5</v>
          </cell>
          <cell r="D162">
            <v>1.3</v>
          </cell>
          <cell r="E162">
            <v>151.4</v>
          </cell>
          <cell r="F162">
            <v>0</v>
          </cell>
          <cell r="G162">
            <v>11.9</v>
          </cell>
          <cell r="H162">
            <v>16</v>
          </cell>
          <cell r="I162">
            <v>124.1</v>
          </cell>
          <cell r="J162">
            <v>2.5</v>
          </cell>
          <cell r="K162">
            <v>32</v>
          </cell>
          <cell r="L162">
            <v>25</v>
          </cell>
          <cell r="M162">
            <v>42.2</v>
          </cell>
          <cell r="N162">
            <v>20.6</v>
          </cell>
          <cell r="O162">
            <v>3.2</v>
          </cell>
          <cell r="P162">
            <v>76.599999999999994</v>
          </cell>
          <cell r="Q162">
            <v>31.3</v>
          </cell>
          <cell r="R162">
            <v>1.1000000000000001</v>
          </cell>
          <cell r="S162">
            <v>17.8</v>
          </cell>
          <cell r="T162">
            <v>9.9</v>
          </cell>
          <cell r="U162">
            <v>7.4</v>
          </cell>
          <cell r="V162">
            <v>9.9</v>
          </cell>
          <cell r="W162">
            <v>8.1</v>
          </cell>
          <cell r="X162">
            <v>2.7</v>
          </cell>
          <cell r="Y162">
            <v>0.3</v>
          </cell>
          <cell r="Z162">
            <v>625.20000000000005</v>
          </cell>
          <cell r="AA162">
            <v>11.1</v>
          </cell>
          <cell r="AB162">
            <v>65.099999999999994</v>
          </cell>
          <cell r="AC162">
            <v>16.3</v>
          </cell>
          <cell r="AD162">
            <v>13</v>
          </cell>
          <cell r="AE162">
            <v>0.8</v>
          </cell>
          <cell r="AF162">
            <v>468.2</v>
          </cell>
          <cell r="AG162">
            <v>49.9</v>
          </cell>
          <cell r="AH162">
            <v>2.2000000000000002</v>
          </cell>
          <cell r="AI162">
            <v>7.3</v>
          </cell>
          <cell r="AJ162">
            <v>10</v>
          </cell>
          <cell r="AK162">
            <v>13.4</v>
          </cell>
          <cell r="AL162">
            <v>88</v>
          </cell>
        </row>
        <row r="163">
          <cell r="A163" t="str">
            <v>FUENTE: MINAG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/>
      <sheetData sheetId="2"/>
      <sheetData sheetId="3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DATA"/>
      <sheetName val="Var% Volumen"/>
      <sheetName val="Menu"/>
      <sheetName val="Curva (2)"/>
      <sheetName val="CD"/>
      <sheetName val="Resumen"/>
    </sheetNames>
    <sheetDataSet>
      <sheetData sheetId="0" refreshError="1">
        <row r="6">
          <cell r="A6" t="str">
            <v>PREC79</v>
          </cell>
          <cell r="C6">
            <v>5.3439999999999998E-3</v>
          </cell>
          <cell r="H6">
            <v>3.8289999999999999E-3</v>
          </cell>
          <cell r="I6">
            <v>7.8859999999999998E-4</v>
          </cell>
          <cell r="O6" t="str">
            <v>PREC79</v>
          </cell>
          <cell r="P6">
            <v>0.134051</v>
          </cell>
          <cell r="Q6">
            <v>6.5038600000000002E-2</v>
          </cell>
          <cell r="R6">
            <v>0.15127589999999999</v>
          </cell>
          <cell r="S6">
            <v>8.1885799999999995E-2</v>
          </cell>
          <cell r="T6">
            <v>2.11524</v>
          </cell>
          <cell r="V6" t="str">
            <v>PROM79</v>
          </cell>
          <cell r="W6">
            <v>41.870108333333334</v>
          </cell>
          <cell r="X6">
            <v>18.40484166666667</v>
          </cell>
          <cell r="Y6">
            <v>4.1247666666666669</v>
          </cell>
          <cell r="Z6">
            <v>1.6163333333333334</v>
          </cell>
          <cell r="AA6">
            <v>7.1542500000000002</v>
          </cell>
          <cell r="AB6">
            <v>2.0364</v>
          </cell>
          <cell r="AC6">
            <v>2.673</v>
          </cell>
          <cell r="AD6">
            <v>0.80009166666666676</v>
          </cell>
          <cell r="AE6">
            <v>23.465266666666665</v>
          </cell>
          <cell r="AF6">
            <v>22.316666666666666</v>
          </cell>
          <cell r="AG6">
            <v>1.1486000000000001</v>
          </cell>
          <cell r="AI6" t="str">
            <v>POND79</v>
          </cell>
          <cell r="AJ6">
            <v>99.999999999999986</v>
          </cell>
          <cell r="AK6">
            <v>38.22901601352175</v>
          </cell>
          <cell r="AL6">
            <v>61.770983986478235</v>
          </cell>
          <cell r="AR6">
            <v>61.770983986478235</v>
          </cell>
          <cell r="AW6" t="str">
            <v>PREC79</v>
          </cell>
        </row>
        <row r="7">
          <cell r="A7">
            <v>197801</v>
          </cell>
          <cell r="B7">
            <v>25.1</v>
          </cell>
          <cell r="C7">
            <v>321.2</v>
          </cell>
          <cell r="D7">
            <v>107.7</v>
          </cell>
          <cell r="E7">
            <v>14.4</v>
          </cell>
          <cell r="F7">
            <v>31.8</v>
          </cell>
          <cell r="G7">
            <v>0</v>
          </cell>
          <cell r="H7">
            <v>2810.6</v>
          </cell>
          <cell r="I7">
            <v>0</v>
          </cell>
          <cell r="P7">
            <v>23.598267</v>
          </cell>
          <cell r="Q7">
            <v>97.493271000000007</v>
          </cell>
          <cell r="R7">
            <v>12.720815999999999</v>
          </cell>
          <cell r="S7">
            <v>26.534555999999998</v>
          </cell>
          <cell r="T7">
            <v>0</v>
          </cell>
          <cell r="W7">
            <v>12.499420228615236</v>
          </cell>
          <cell r="X7">
            <v>15.309999999999999</v>
          </cell>
          <cell r="Y7">
            <v>3.16</v>
          </cell>
          <cell r="Z7">
            <v>1.72</v>
          </cell>
          <cell r="AA7">
            <v>6.34</v>
          </cell>
          <cell r="AB7">
            <v>1.92</v>
          </cell>
          <cell r="AC7">
            <v>2.17</v>
          </cell>
          <cell r="AD7">
            <v>0</v>
          </cell>
          <cell r="AE7">
            <v>10.76</v>
          </cell>
          <cell r="AF7">
            <v>10.76</v>
          </cell>
          <cell r="AG7">
            <v>0</v>
          </cell>
          <cell r="AJ7">
            <v>60.125756574389435</v>
          </cell>
          <cell r="AK7">
            <v>83.184633029080643</v>
          </cell>
          <cell r="AL7">
            <v>45.855008395387223</v>
          </cell>
          <cell r="AR7">
            <v>45.855008395387223</v>
          </cell>
        </row>
        <row r="8">
          <cell r="A8">
            <v>197802</v>
          </cell>
          <cell r="B8">
            <v>25.4</v>
          </cell>
          <cell r="C8">
            <v>231.2</v>
          </cell>
          <cell r="D8">
            <v>95.7</v>
          </cell>
          <cell r="E8">
            <v>13.2</v>
          </cell>
          <cell r="F8">
            <v>27.8</v>
          </cell>
          <cell r="G8">
            <v>0</v>
          </cell>
          <cell r="H8">
            <v>2903</v>
          </cell>
          <cell r="I8">
            <v>0</v>
          </cell>
          <cell r="P8">
            <v>23.880317999999999</v>
          </cell>
          <cell r="Q8">
            <v>86.630511000000013</v>
          </cell>
          <cell r="R8">
            <v>11.660747999999998</v>
          </cell>
          <cell r="S8">
            <v>23.196875999999996</v>
          </cell>
          <cell r="T8">
            <v>0</v>
          </cell>
          <cell r="W8">
            <v>12.117777317952916</v>
          </cell>
          <cell r="X8">
            <v>13.73</v>
          </cell>
          <cell r="Y8">
            <v>3.2</v>
          </cell>
          <cell r="Z8">
            <v>1.24</v>
          </cell>
          <cell r="AA8">
            <v>5.63</v>
          </cell>
          <cell r="AB8">
            <v>1.76</v>
          </cell>
          <cell r="AC8">
            <v>1.9</v>
          </cell>
          <cell r="AD8">
            <v>0</v>
          </cell>
          <cell r="AE8">
            <v>11.12</v>
          </cell>
          <cell r="AF8">
            <v>11.12</v>
          </cell>
          <cell r="AG8">
            <v>0</v>
          </cell>
          <cell r="AJ8">
            <v>57.791590743417458</v>
          </cell>
          <cell r="AK8">
            <v>74.599935433656256</v>
          </cell>
          <cell r="AL8">
            <v>47.389190832407621</v>
          </cell>
          <cell r="AR8">
            <v>47.389190832407621</v>
          </cell>
        </row>
        <row r="9">
          <cell r="A9">
            <v>197803</v>
          </cell>
          <cell r="B9">
            <v>29.5</v>
          </cell>
          <cell r="C9">
            <v>321.7</v>
          </cell>
          <cell r="D9">
            <v>108.3</v>
          </cell>
          <cell r="E9">
            <v>13</v>
          </cell>
          <cell r="F9">
            <v>30.3</v>
          </cell>
          <cell r="G9">
            <v>0</v>
          </cell>
          <cell r="H9">
            <v>4369.5</v>
          </cell>
          <cell r="I9">
            <v>0</v>
          </cell>
          <cell r="P9">
            <v>27.735014999999997</v>
          </cell>
          <cell r="Q9">
            <v>98.036408999999992</v>
          </cell>
          <cell r="R9">
            <v>11.484069999999999</v>
          </cell>
          <cell r="S9">
            <v>25.282925999999996</v>
          </cell>
          <cell r="T9">
            <v>0</v>
          </cell>
          <cell r="W9">
            <v>16.30948082385126</v>
          </cell>
          <cell r="X9">
            <v>15.63</v>
          </cell>
          <cell r="Y9">
            <v>3.72</v>
          </cell>
          <cell r="Z9">
            <v>1.72</v>
          </cell>
          <cell r="AA9">
            <v>6.38</v>
          </cell>
          <cell r="AB9">
            <v>1.74</v>
          </cell>
          <cell r="AC9">
            <v>2.0699999999999998</v>
          </cell>
          <cell r="AD9">
            <v>0</v>
          </cell>
          <cell r="AE9">
            <v>16.73</v>
          </cell>
          <cell r="AF9">
            <v>16.73</v>
          </cell>
          <cell r="AG9">
            <v>0</v>
          </cell>
          <cell r="AJ9">
            <v>76.506120620125913</v>
          </cell>
          <cell r="AK9">
            <v>84.923305959799521</v>
          </cell>
          <cell r="AL9">
            <v>71.296867142642043</v>
          </cell>
          <cell r="AR9">
            <v>71.296867142642043</v>
          </cell>
        </row>
        <row r="10">
          <cell r="A10">
            <v>197804</v>
          </cell>
          <cell r="B10">
            <v>29.9</v>
          </cell>
          <cell r="C10">
            <v>236.8</v>
          </cell>
          <cell r="D10">
            <v>108.9</v>
          </cell>
          <cell r="E10">
            <v>13.8</v>
          </cell>
          <cell r="F10">
            <v>31.3</v>
          </cell>
          <cell r="G10">
            <v>0</v>
          </cell>
          <cell r="H10">
            <v>4440.2</v>
          </cell>
          <cell r="I10">
            <v>0</v>
          </cell>
          <cell r="P10">
            <v>28.111082999999997</v>
          </cell>
          <cell r="Q10">
            <v>98.579547000000005</v>
          </cell>
          <cell r="R10">
            <v>12.190782000000002</v>
          </cell>
          <cell r="S10">
            <v>26.117345999999998</v>
          </cell>
          <cell r="T10">
            <v>0</v>
          </cell>
          <cell r="W10">
            <v>16.399804448587705</v>
          </cell>
          <cell r="X10">
            <v>15.43</v>
          </cell>
          <cell r="Y10">
            <v>3.77</v>
          </cell>
          <cell r="Z10">
            <v>1.27</v>
          </cell>
          <cell r="AA10">
            <v>6.41</v>
          </cell>
          <cell r="AB10">
            <v>1.84</v>
          </cell>
          <cell r="AC10">
            <v>2.14</v>
          </cell>
          <cell r="AD10">
            <v>0</v>
          </cell>
          <cell r="AE10">
            <v>17</v>
          </cell>
          <cell r="AF10">
            <v>17</v>
          </cell>
          <cell r="AG10">
            <v>0</v>
          </cell>
          <cell r="AJ10">
            <v>76.80145684005528</v>
          </cell>
          <cell r="AK10">
            <v>83.836635378100226</v>
          </cell>
          <cell r="AL10">
            <v>72.44750397040734</v>
          </cell>
          <cell r="AR10">
            <v>72.44750397040734</v>
          </cell>
        </row>
        <row r="11">
          <cell r="A11">
            <v>197805</v>
          </cell>
          <cell r="B11">
            <v>29.1</v>
          </cell>
          <cell r="C11">
            <v>263.2</v>
          </cell>
          <cell r="D11">
            <v>110.3</v>
          </cell>
          <cell r="E11">
            <v>16</v>
          </cell>
          <cell r="F11">
            <v>33.4</v>
          </cell>
          <cell r="G11">
            <v>0</v>
          </cell>
          <cell r="H11">
            <v>4706.1000000000004</v>
          </cell>
          <cell r="I11">
            <v>0</v>
          </cell>
          <cell r="P11">
            <v>27.358946999999997</v>
          </cell>
          <cell r="Q11">
            <v>99.846868999999984</v>
          </cell>
          <cell r="R11">
            <v>14.13424</v>
          </cell>
          <cell r="S11">
            <v>27.869627999999999</v>
          </cell>
          <cell r="T11">
            <v>0</v>
          </cell>
          <cell r="W11">
            <v>17.243950974925507</v>
          </cell>
          <cell r="X11">
            <v>15.99</v>
          </cell>
          <cell r="Y11">
            <v>3.67</v>
          </cell>
          <cell r="Z11">
            <v>1.41</v>
          </cell>
          <cell r="AA11">
            <v>6.49</v>
          </cell>
          <cell r="AB11">
            <v>2.14</v>
          </cell>
          <cell r="AC11">
            <v>2.2799999999999998</v>
          </cell>
          <cell r="AD11">
            <v>0</v>
          </cell>
          <cell r="AE11">
            <v>18.02</v>
          </cell>
          <cell r="AF11">
            <v>18.02</v>
          </cell>
          <cell r="AG11">
            <v>0</v>
          </cell>
          <cell r="AJ11">
            <v>80.649734722562826</v>
          </cell>
          <cell r="AK11">
            <v>86.87931300685824</v>
          </cell>
          <cell r="AL11">
            <v>76.794354208631759</v>
          </cell>
          <cell r="AR11">
            <v>76.794354208631759</v>
          </cell>
        </row>
        <row r="12">
          <cell r="A12">
            <v>197806</v>
          </cell>
          <cell r="B12">
            <v>30.2</v>
          </cell>
          <cell r="C12">
            <v>343.7</v>
          </cell>
          <cell r="D12">
            <v>109.5</v>
          </cell>
          <cell r="E12">
            <v>15.2</v>
          </cell>
          <cell r="F12">
            <v>32.700000000000003</v>
          </cell>
          <cell r="G12">
            <v>0</v>
          </cell>
          <cell r="H12">
            <v>4461.8</v>
          </cell>
          <cell r="I12">
            <v>0</v>
          </cell>
          <cell r="P12">
            <v>28.393134</v>
          </cell>
          <cell r="Q12">
            <v>99.122685000000004</v>
          </cell>
          <cell r="R12">
            <v>13.427528000000001</v>
          </cell>
          <cell r="S12">
            <v>27.285533999999998</v>
          </cell>
          <cell r="T12">
            <v>0</v>
          </cell>
          <cell r="W12">
            <v>16.804751084702637</v>
          </cell>
          <cell r="X12">
            <v>16.36</v>
          </cell>
          <cell r="Y12">
            <v>3.81</v>
          </cell>
          <cell r="Z12">
            <v>1.84</v>
          </cell>
          <cell r="AA12">
            <v>6.45</v>
          </cell>
          <cell r="AB12">
            <v>2.0299999999999998</v>
          </cell>
          <cell r="AC12">
            <v>2.23</v>
          </cell>
          <cell r="AD12">
            <v>0</v>
          </cell>
          <cell r="AE12">
            <v>17.079999999999998</v>
          </cell>
          <cell r="AF12">
            <v>17.079999999999998</v>
          </cell>
          <cell r="AG12">
            <v>0</v>
          </cell>
          <cell r="AJ12">
            <v>78.943771442661131</v>
          </cell>
          <cell r="AK12">
            <v>88.889653583001916</v>
          </cell>
          <cell r="AL12">
            <v>72.788433400856306</v>
          </cell>
          <cell r="AR12">
            <v>72.788433400856306</v>
          </cell>
        </row>
        <row r="13">
          <cell r="A13">
            <v>197807</v>
          </cell>
          <cell r="B13">
            <v>29.9</v>
          </cell>
          <cell r="C13">
            <v>290.5</v>
          </cell>
          <cell r="D13">
            <v>109.7</v>
          </cell>
          <cell r="E13">
            <v>13.9</v>
          </cell>
          <cell r="F13">
            <v>32.299999999999997</v>
          </cell>
          <cell r="G13">
            <v>0</v>
          </cell>
          <cell r="H13">
            <v>4694.8999999999996</v>
          </cell>
          <cell r="I13">
            <v>0</v>
          </cell>
          <cell r="P13">
            <v>28.111082999999997</v>
          </cell>
          <cell r="Q13">
            <v>99.303731000000013</v>
          </cell>
          <cell r="R13">
            <v>12.279121</v>
          </cell>
          <cell r="S13">
            <v>26.951765999999992</v>
          </cell>
          <cell r="T13">
            <v>0</v>
          </cell>
          <cell r="W13">
            <v>17.165721958911988</v>
          </cell>
          <cell r="X13">
            <v>15.850000000000001</v>
          </cell>
          <cell r="Y13">
            <v>3.77</v>
          </cell>
          <cell r="Z13">
            <v>1.55</v>
          </cell>
          <cell r="AA13">
            <v>6.46</v>
          </cell>
          <cell r="AB13">
            <v>1.86</v>
          </cell>
          <cell r="AC13">
            <v>2.21</v>
          </cell>
          <cell r="AD13">
            <v>0</v>
          </cell>
          <cell r="AE13">
            <v>17.98</v>
          </cell>
          <cell r="AF13">
            <v>17.98</v>
          </cell>
          <cell r="AG13">
            <v>0</v>
          </cell>
          <cell r="AJ13">
            <v>80.253640561134475</v>
          </cell>
          <cell r="AK13">
            <v>86.118643599668744</v>
          </cell>
          <cell r="AL13">
            <v>76.623889493407276</v>
          </cell>
          <cell r="AR13">
            <v>76.623889493407276</v>
          </cell>
        </row>
        <row r="14">
          <cell r="A14">
            <v>197808</v>
          </cell>
          <cell r="B14">
            <v>22.6</v>
          </cell>
          <cell r="C14">
            <v>35.6</v>
          </cell>
          <cell r="D14">
            <v>95.3</v>
          </cell>
          <cell r="E14">
            <v>10</v>
          </cell>
          <cell r="F14">
            <v>23</v>
          </cell>
          <cell r="G14">
            <v>0</v>
          </cell>
          <cell r="H14">
            <v>5131.1000000000004</v>
          </cell>
          <cell r="I14">
            <v>0</v>
          </cell>
          <cell r="P14">
            <v>21.247842000000002</v>
          </cell>
          <cell r="Q14">
            <v>86.268418999999994</v>
          </cell>
          <cell r="R14">
            <v>8.8338999999999999</v>
          </cell>
          <cell r="S14">
            <v>19.191659999999999</v>
          </cell>
          <cell r="T14">
            <v>0</v>
          </cell>
          <cell r="W14">
            <v>16.557272604506089</v>
          </cell>
          <cell r="X14">
            <v>11.56</v>
          </cell>
          <cell r="Y14">
            <v>2.85</v>
          </cell>
          <cell r="Z14">
            <v>0.19</v>
          </cell>
          <cell r="AA14">
            <v>5.61</v>
          </cell>
          <cell r="AB14">
            <v>1.34</v>
          </cell>
          <cell r="AC14">
            <v>1.57</v>
          </cell>
          <cell r="AD14">
            <v>0</v>
          </cell>
          <cell r="AE14">
            <v>19.649999999999999</v>
          </cell>
          <cell r="AF14">
            <v>19.649999999999999</v>
          </cell>
          <cell r="AG14">
            <v>0</v>
          </cell>
          <cell r="AJ14">
            <v>75.738987423448378</v>
          </cell>
          <cell r="AK14">
            <v>62.80955962221897</v>
          </cell>
          <cell r="AL14">
            <v>83.740791354029639</v>
          </cell>
          <cell r="AR14">
            <v>83.740791354029639</v>
          </cell>
        </row>
        <row r="15">
          <cell r="A15">
            <v>197809</v>
          </cell>
          <cell r="B15">
            <v>35</v>
          </cell>
          <cell r="C15">
            <v>253.7</v>
          </cell>
          <cell r="D15">
            <v>108</v>
          </cell>
          <cell r="E15">
            <v>13.7</v>
          </cell>
          <cell r="F15">
            <v>32.1</v>
          </cell>
          <cell r="G15">
            <v>0</v>
          </cell>
          <cell r="H15">
            <v>5058.2</v>
          </cell>
          <cell r="I15">
            <v>0</v>
          </cell>
          <cell r="P15">
            <v>32.905949999999997</v>
          </cell>
          <cell r="Q15">
            <v>97.764840000000007</v>
          </cell>
          <cell r="R15">
            <v>12.102442999999999</v>
          </cell>
          <cell r="S15">
            <v>26.784881999999996</v>
          </cell>
          <cell r="T15">
            <v>0</v>
          </cell>
          <cell r="W15">
            <v>18.139025684364597</v>
          </cell>
          <cell r="X15">
            <v>16.150000000000002</v>
          </cell>
          <cell r="Y15">
            <v>4.41</v>
          </cell>
          <cell r="Z15">
            <v>1.36</v>
          </cell>
          <cell r="AA15">
            <v>6.36</v>
          </cell>
          <cell r="AB15">
            <v>1.83</v>
          </cell>
          <cell r="AC15">
            <v>2.19</v>
          </cell>
          <cell r="AD15">
            <v>0</v>
          </cell>
          <cell r="AE15">
            <v>19.37</v>
          </cell>
          <cell r="AF15">
            <v>19.37</v>
          </cell>
          <cell r="AG15">
            <v>0</v>
          </cell>
          <cell r="AJ15">
            <v>84.535871952223573</v>
          </cell>
          <cell r="AK15">
            <v>87.748649472217679</v>
          </cell>
          <cell r="AL15">
            <v>82.547538347458243</v>
          </cell>
          <cell r="AR15">
            <v>82.547538347458243</v>
          </cell>
        </row>
        <row r="16">
          <cell r="A16">
            <v>197810</v>
          </cell>
          <cell r="B16">
            <v>34.700000000000003</v>
          </cell>
          <cell r="C16">
            <v>354.9</v>
          </cell>
          <cell r="D16">
            <v>110.1</v>
          </cell>
          <cell r="E16">
            <v>13.4</v>
          </cell>
          <cell r="F16">
            <v>34.299999999999997</v>
          </cell>
          <cell r="G16">
            <v>0</v>
          </cell>
          <cell r="H16">
            <v>5517</v>
          </cell>
          <cell r="I16">
            <v>0</v>
          </cell>
          <cell r="P16">
            <v>32.623899000000002</v>
          </cell>
          <cell r="Q16">
            <v>99.665822999999989</v>
          </cell>
          <cell r="R16">
            <v>11.837426000000001</v>
          </cell>
          <cell r="S16">
            <v>28.620605999999995</v>
          </cell>
          <cell r="T16">
            <v>0</v>
          </cell>
          <cell r="W16">
            <v>19.499089721026674</v>
          </cell>
          <cell r="X16">
            <v>16.88</v>
          </cell>
          <cell r="Y16">
            <v>4.37</v>
          </cell>
          <cell r="Z16">
            <v>1.9</v>
          </cell>
          <cell r="AA16">
            <v>6.48</v>
          </cell>
          <cell r="AB16">
            <v>1.79</v>
          </cell>
          <cell r="AC16">
            <v>2.34</v>
          </cell>
          <cell r="AD16">
            <v>0</v>
          </cell>
          <cell r="AE16">
            <v>21.12</v>
          </cell>
          <cell r="AF16">
            <v>21.12</v>
          </cell>
          <cell r="AG16">
            <v>0</v>
          </cell>
          <cell r="AJ16">
            <v>90.658943392795805</v>
          </cell>
          <cell r="AK16">
            <v>91.714997095420074</v>
          </cell>
          <cell r="AL16">
            <v>90.005369638529586</v>
          </cell>
          <cell r="AR16">
            <v>90.005369638529586</v>
          </cell>
        </row>
        <row r="17">
          <cell r="A17">
            <v>197811</v>
          </cell>
          <cell r="B17">
            <v>37.799999999999997</v>
          </cell>
          <cell r="C17">
            <v>316.39999999999998</v>
          </cell>
          <cell r="D17">
            <v>108.5</v>
          </cell>
          <cell r="E17">
            <v>14.4</v>
          </cell>
          <cell r="F17">
            <v>34.200000000000003</v>
          </cell>
          <cell r="G17">
            <v>0</v>
          </cell>
          <cell r="H17">
            <v>5531.4</v>
          </cell>
          <cell r="I17">
            <v>0</v>
          </cell>
          <cell r="P17">
            <v>35.538425999999994</v>
          </cell>
          <cell r="Q17">
            <v>98.217454999999987</v>
          </cell>
          <cell r="R17">
            <v>12.720815999999999</v>
          </cell>
          <cell r="S17">
            <v>28.537163999999997</v>
          </cell>
          <cell r="T17">
            <v>0</v>
          </cell>
          <cell r="W17">
            <v>19.620256146648309</v>
          </cell>
          <cell r="X17">
            <v>17.100000000000001</v>
          </cell>
          <cell r="Y17">
            <v>4.76</v>
          </cell>
          <cell r="Z17">
            <v>1.69</v>
          </cell>
          <cell r="AA17">
            <v>6.39</v>
          </cell>
          <cell r="AB17">
            <v>1.92</v>
          </cell>
          <cell r="AC17">
            <v>2.34</v>
          </cell>
          <cell r="AD17">
            <v>0</v>
          </cell>
          <cell r="AE17">
            <v>21.18</v>
          </cell>
          <cell r="AF17">
            <v>21.18</v>
          </cell>
          <cell r="AG17">
            <v>0</v>
          </cell>
          <cell r="AJ17">
            <v>91.273855808472931</v>
          </cell>
          <cell r="AK17">
            <v>92.910334735289297</v>
          </cell>
          <cell r="AL17">
            <v>90.261066711366311</v>
          </cell>
          <cell r="AR17">
            <v>90.261066711366311</v>
          </cell>
        </row>
        <row r="18">
          <cell r="A18">
            <v>197812</v>
          </cell>
          <cell r="B18">
            <v>31.4</v>
          </cell>
          <cell r="C18">
            <v>306.89999999999998</v>
          </cell>
          <cell r="D18">
            <v>111.9</v>
          </cell>
          <cell r="E18">
            <v>16.8</v>
          </cell>
          <cell r="F18">
            <v>34</v>
          </cell>
          <cell r="G18">
            <v>0</v>
          </cell>
          <cell r="H18">
            <v>5446.8</v>
          </cell>
          <cell r="I18">
            <v>0</v>
          </cell>
          <cell r="P18">
            <v>29.521337999999997</v>
          </cell>
          <cell r="Q18">
            <v>101.295237</v>
          </cell>
          <cell r="R18">
            <v>14.840952</v>
          </cell>
          <cell r="S18">
            <v>28.370279999999998</v>
          </cell>
          <cell r="T18">
            <v>0</v>
          </cell>
          <cell r="W18">
            <v>19.292610343445602</v>
          </cell>
          <cell r="X18">
            <v>16.759999999999998</v>
          </cell>
          <cell r="Y18">
            <v>3.96</v>
          </cell>
          <cell r="Z18">
            <v>1.64</v>
          </cell>
          <cell r="AA18">
            <v>6.59</v>
          </cell>
          <cell r="AB18">
            <v>2.25</v>
          </cell>
          <cell r="AC18">
            <v>2.3199999999999998</v>
          </cell>
          <cell r="AD18">
            <v>0</v>
          </cell>
          <cell r="AE18">
            <v>20.86</v>
          </cell>
          <cell r="AF18">
            <v>20.86</v>
          </cell>
          <cell r="AG18">
            <v>0</v>
          </cell>
          <cell r="AJ18">
            <v>89.725254052745115</v>
          </cell>
          <cell r="AK18">
            <v>91.062994746400491</v>
          </cell>
          <cell r="AL18">
            <v>88.897348989570403</v>
          </cell>
          <cell r="AR18">
            <v>88.897348989570403</v>
          </cell>
        </row>
        <row r="19">
          <cell r="A19">
            <v>197901</v>
          </cell>
          <cell r="B19">
            <v>33</v>
          </cell>
          <cell r="C19">
            <v>308.39999999999998</v>
          </cell>
          <cell r="D19">
            <v>110.8</v>
          </cell>
          <cell r="E19">
            <v>13.3</v>
          </cell>
          <cell r="F19">
            <v>32.6</v>
          </cell>
          <cell r="G19">
            <v>0</v>
          </cell>
          <cell r="H19">
            <v>5089.2</v>
          </cell>
          <cell r="I19">
            <v>0</v>
          </cell>
          <cell r="P19">
            <v>31.025609999999997</v>
          </cell>
          <cell r="Q19">
            <v>100.29948399999999</v>
          </cell>
          <cell r="R19">
            <v>11.749086999999999</v>
          </cell>
          <cell r="S19">
            <v>27.202091999999997</v>
          </cell>
          <cell r="T19">
            <v>0</v>
          </cell>
          <cell r="W19">
            <v>18.285785995574059</v>
          </cell>
          <cell r="X19">
            <v>16.34</v>
          </cell>
          <cell r="Y19">
            <v>4.16</v>
          </cell>
          <cell r="Z19">
            <v>1.65</v>
          </cell>
          <cell r="AA19">
            <v>6.52</v>
          </cell>
          <cell r="AB19">
            <v>1.78</v>
          </cell>
          <cell r="AC19">
            <v>2.23</v>
          </cell>
          <cell r="AD19">
            <v>0</v>
          </cell>
          <cell r="AE19">
            <v>19.489999999999998</v>
          </cell>
          <cell r="AF19">
            <v>19.489999999999998</v>
          </cell>
          <cell r="AG19">
            <v>0</v>
          </cell>
          <cell r="AJ19">
            <v>85.246417445212757</v>
          </cell>
          <cell r="AK19">
            <v>88.780986524832002</v>
          </cell>
          <cell r="AL19">
            <v>83.058932493131692</v>
          </cell>
          <cell r="AR19">
            <v>83.058932493131692</v>
          </cell>
        </row>
        <row r="20">
          <cell r="A20">
            <v>197902</v>
          </cell>
          <cell r="B20">
            <v>27.2</v>
          </cell>
          <cell r="C20">
            <v>253.9</v>
          </cell>
          <cell r="D20">
            <v>108.4</v>
          </cell>
          <cell r="E20">
            <v>12.7</v>
          </cell>
          <cell r="F20">
            <v>28.4</v>
          </cell>
          <cell r="G20">
            <v>0</v>
          </cell>
          <cell r="H20">
            <v>4592.3</v>
          </cell>
          <cell r="I20">
            <v>0</v>
          </cell>
          <cell r="P20">
            <v>25.572623999999998</v>
          </cell>
          <cell r="Q20">
            <v>98.126931999999996</v>
          </cell>
          <cell r="R20">
            <v>11.219052999999999</v>
          </cell>
          <cell r="S20">
            <v>23.697527999999998</v>
          </cell>
          <cell r="T20">
            <v>0</v>
          </cell>
          <cell r="W20">
            <v>16.521056256425446</v>
          </cell>
          <cell r="X20">
            <v>14.809999999999999</v>
          </cell>
          <cell r="Y20">
            <v>3.43</v>
          </cell>
          <cell r="Z20">
            <v>1.36</v>
          </cell>
          <cell r="AA20">
            <v>6.38</v>
          </cell>
          <cell r="AB20">
            <v>1.7</v>
          </cell>
          <cell r="AC20">
            <v>1.94</v>
          </cell>
          <cell r="AD20">
            <v>0</v>
          </cell>
          <cell r="AE20">
            <v>17.579999999999998</v>
          </cell>
          <cell r="AF20">
            <v>17.579999999999998</v>
          </cell>
          <cell r="AG20">
            <v>0</v>
          </cell>
          <cell r="AJ20">
            <v>77.040461194096665</v>
          </cell>
          <cell r="AK20">
            <v>80.467956574832428</v>
          </cell>
          <cell r="AL20">
            <v>74.919242341162402</v>
          </cell>
          <cell r="AR20">
            <v>74.919242341162402</v>
          </cell>
        </row>
        <row r="21">
          <cell r="A21">
            <v>197903</v>
          </cell>
          <cell r="B21">
            <v>20.2</v>
          </cell>
          <cell r="C21">
            <v>282.7</v>
          </cell>
          <cell r="D21">
            <v>109.5</v>
          </cell>
          <cell r="E21">
            <v>13.8</v>
          </cell>
          <cell r="F21">
            <v>33.4</v>
          </cell>
          <cell r="G21">
            <v>0</v>
          </cell>
          <cell r="H21">
            <v>5673.5</v>
          </cell>
          <cell r="I21">
            <v>0</v>
          </cell>
          <cell r="P21">
            <v>18.991433999999998</v>
          </cell>
          <cell r="Q21">
            <v>99.122685000000004</v>
          </cell>
          <cell r="R21">
            <v>12.190782000000002</v>
          </cell>
          <cell r="S21">
            <v>27.869627999999999</v>
          </cell>
          <cell r="T21">
            <v>0</v>
          </cell>
          <cell r="W21">
            <v>19.009562764641302</v>
          </cell>
          <cell r="X21">
            <v>14.629999999999999</v>
          </cell>
          <cell r="Y21">
            <v>2.5499999999999998</v>
          </cell>
          <cell r="Z21">
            <v>1.51</v>
          </cell>
          <cell r="AA21">
            <v>6.45</v>
          </cell>
          <cell r="AB21">
            <v>1.84</v>
          </cell>
          <cell r="AC21">
            <v>2.2799999999999998</v>
          </cell>
          <cell r="AD21">
            <v>0</v>
          </cell>
          <cell r="AE21">
            <v>21.72</v>
          </cell>
          <cell r="AF21">
            <v>21.72</v>
          </cell>
          <cell r="AG21">
            <v>0</v>
          </cell>
          <cell r="AJ21">
            <v>87.564895326668918</v>
          </cell>
          <cell r="AK21">
            <v>79.489953051303047</v>
          </cell>
          <cell r="AL21">
            <v>92.56234036689689</v>
          </cell>
          <cell r="AR21">
            <v>92.56234036689689</v>
          </cell>
        </row>
        <row r="22">
          <cell r="A22">
            <v>197904</v>
          </cell>
          <cell r="B22">
            <v>29.7</v>
          </cell>
          <cell r="C22">
            <v>352.8</v>
          </cell>
          <cell r="D22">
            <v>109</v>
          </cell>
          <cell r="E22">
            <v>13.3</v>
          </cell>
          <cell r="F22">
            <v>32.6</v>
          </cell>
          <cell r="G22">
            <v>0</v>
          </cell>
          <cell r="H22">
            <v>6016.4</v>
          </cell>
          <cell r="I22">
            <v>0</v>
          </cell>
          <cell r="P22">
            <v>27.923048999999995</v>
          </cell>
          <cell r="Q22">
            <v>98.670069999999996</v>
          </cell>
          <cell r="R22">
            <v>11.749086999999999</v>
          </cell>
          <cell r="S22">
            <v>27.202091999999997</v>
          </cell>
          <cell r="T22">
            <v>0</v>
          </cell>
          <cell r="W22">
            <v>20.37161468225618</v>
          </cell>
          <cell r="X22">
            <v>16.059999999999999</v>
          </cell>
          <cell r="Y22">
            <v>3.74</v>
          </cell>
          <cell r="Z22">
            <v>1.89</v>
          </cell>
          <cell r="AA22">
            <v>6.42</v>
          </cell>
          <cell r="AB22">
            <v>1.78</v>
          </cell>
          <cell r="AC22">
            <v>2.23</v>
          </cell>
          <cell r="AD22">
            <v>0</v>
          </cell>
          <cell r="AE22">
            <v>23.04</v>
          </cell>
          <cell r="AF22">
            <v>23.04</v>
          </cell>
          <cell r="AG22">
            <v>0</v>
          </cell>
          <cell r="AJ22">
            <v>94.009998296266261</v>
          </cell>
          <cell r="AK22">
            <v>87.259647710452981</v>
          </cell>
          <cell r="AL22">
            <v>98.187675969304991</v>
          </cell>
          <cell r="AR22">
            <v>98.187675969304991</v>
          </cell>
        </row>
        <row r="23">
          <cell r="A23">
            <v>197905</v>
          </cell>
          <cell r="B23">
            <v>32.299999999999997</v>
          </cell>
          <cell r="C23">
            <v>384.9</v>
          </cell>
          <cell r="D23">
            <v>110.7</v>
          </cell>
          <cell r="E23">
            <v>13.6</v>
          </cell>
          <cell r="F23">
            <v>34.1</v>
          </cell>
          <cell r="G23">
            <v>0</v>
          </cell>
          <cell r="H23">
            <v>6186.9</v>
          </cell>
          <cell r="I23">
            <v>0</v>
          </cell>
          <cell r="P23">
            <v>30.367490999999994</v>
          </cell>
          <cell r="Q23">
            <v>100.208961</v>
          </cell>
          <cell r="R23">
            <v>12.014104</v>
          </cell>
          <cell r="S23">
            <v>28.453721999999999</v>
          </cell>
          <cell r="T23">
            <v>0</v>
          </cell>
          <cell r="W23">
            <v>21.056020796668349</v>
          </cell>
          <cell r="X23">
            <v>16.8</v>
          </cell>
          <cell r="Y23">
            <v>4.07</v>
          </cell>
          <cell r="Z23">
            <v>2.06</v>
          </cell>
          <cell r="AA23">
            <v>6.52</v>
          </cell>
          <cell r="AB23">
            <v>1.82</v>
          </cell>
          <cell r="AC23">
            <v>2.33</v>
          </cell>
          <cell r="AD23">
            <v>0</v>
          </cell>
          <cell r="AE23">
            <v>23.69</v>
          </cell>
          <cell r="AF23">
            <v>23.69</v>
          </cell>
          <cell r="AG23">
            <v>0</v>
          </cell>
          <cell r="AJ23">
            <v>97.258153281915455</v>
          </cell>
          <cell r="AK23">
            <v>91.280328862740362</v>
          </cell>
          <cell r="AL23">
            <v>100.95772759170292</v>
          </cell>
          <cell r="AR23">
            <v>100.95772759170292</v>
          </cell>
        </row>
        <row r="24">
          <cell r="A24">
            <v>197906</v>
          </cell>
          <cell r="B24">
            <v>30.9</v>
          </cell>
          <cell r="C24">
            <v>362.9</v>
          </cell>
          <cell r="D24">
            <v>109.9</v>
          </cell>
          <cell r="E24">
            <v>12.4</v>
          </cell>
          <cell r="F24">
            <v>30.3</v>
          </cell>
          <cell r="G24">
            <v>0</v>
          </cell>
          <cell r="H24">
            <v>6043.8</v>
          </cell>
          <cell r="I24">
            <v>0</v>
          </cell>
          <cell r="P24">
            <v>29.051252999999996</v>
          </cell>
          <cell r="Q24">
            <v>99.484776999999994</v>
          </cell>
          <cell r="R24">
            <v>10.954036</v>
          </cell>
          <cell r="S24">
            <v>25.282925999999996</v>
          </cell>
          <cell r="T24">
            <v>0</v>
          </cell>
          <cell r="W24">
            <v>20.421916961438601</v>
          </cell>
          <cell r="X24">
            <v>16.03</v>
          </cell>
          <cell r="Y24">
            <v>3.89</v>
          </cell>
          <cell r="Z24">
            <v>1.94</v>
          </cell>
          <cell r="AA24">
            <v>6.47</v>
          </cell>
          <cell r="AB24">
            <v>1.66</v>
          </cell>
          <cell r="AC24">
            <v>2.0699999999999998</v>
          </cell>
          <cell r="AD24">
            <v>0</v>
          </cell>
          <cell r="AE24">
            <v>23.14</v>
          </cell>
          <cell r="AF24">
            <v>23.14</v>
          </cell>
          <cell r="AG24">
            <v>0</v>
          </cell>
          <cell r="AJ24">
            <v>94.21092910552224</v>
          </cell>
          <cell r="AK24">
            <v>87.096647123198096</v>
          </cell>
          <cell r="AL24">
            <v>98.613837757366213</v>
          </cell>
          <cell r="AR24">
            <v>98.613837757366213</v>
          </cell>
        </row>
        <row r="25">
          <cell r="A25">
            <v>197907</v>
          </cell>
          <cell r="B25">
            <v>31.9</v>
          </cell>
          <cell r="C25">
            <v>340.2</v>
          </cell>
          <cell r="D25">
            <v>110.2</v>
          </cell>
          <cell r="E25">
            <v>12.5</v>
          </cell>
          <cell r="F25">
            <v>30.2</v>
          </cell>
          <cell r="G25">
            <v>0</v>
          </cell>
          <cell r="H25">
            <v>6264.3</v>
          </cell>
          <cell r="I25">
            <v>0</v>
          </cell>
          <cell r="P25">
            <v>29.991422999999994</v>
          </cell>
          <cell r="Q25">
            <v>99.756345999999994</v>
          </cell>
          <cell r="R25">
            <v>11.042375</v>
          </cell>
          <cell r="S25">
            <v>25.199483999999998</v>
          </cell>
          <cell r="T25">
            <v>0</v>
          </cell>
          <cell r="W25">
            <v>20.958439030127721</v>
          </cell>
          <cell r="X25">
            <v>16.059999999999999</v>
          </cell>
          <cell r="Y25">
            <v>4.0199999999999996</v>
          </cell>
          <cell r="Z25">
            <v>1.82</v>
          </cell>
          <cell r="AA25">
            <v>6.49</v>
          </cell>
          <cell r="AB25">
            <v>1.67</v>
          </cell>
          <cell r="AC25">
            <v>2.06</v>
          </cell>
          <cell r="AD25">
            <v>0</v>
          </cell>
          <cell r="AE25">
            <v>23.99</v>
          </cell>
          <cell r="AF25">
            <v>23.99</v>
          </cell>
          <cell r="AG25">
            <v>0</v>
          </cell>
          <cell r="AJ25">
            <v>96.51081942993423</v>
          </cell>
          <cell r="AK25">
            <v>87.259647710452981</v>
          </cell>
          <cell r="AL25">
            <v>102.23621295588659</v>
          </cell>
          <cell r="AR25">
            <v>102.23621295588659</v>
          </cell>
        </row>
        <row r="26">
          <cell r="A26">
            <v>197908</v>
          </cell>
          <cell r="B26">
            <v>34.5</v>
          </cell>
          <cell r="C26">
            <v>259.8</v>
          </cell>
          <cell r="D26">
            <v>110.5</v>
          </cell>
          <cell r="E26">
            <v>14.2</v>
          </cell>
          <cell r="F26">
            <v>33.5</v>
          </cell>
          <cell r="G26">
            <v>0</v>
          </cell>
          <cell r="H26">
            <v>6248.9</v>
          </cell>
          <cell r="I26">
            <v>0</v>
          </cell>
          <cell r="P26">
            <v>32.435865</v>
          </cell>
          <cell r="Q26">
            <v>100.02791499999999</v>
          </cell>
          <cell r="R26">
            <v>12.544137999999998</v>
          </cell>
          <cell r="S26">
            <v>27.953069999999997</v>
          </cell>
          <cell r="T26">
            <v>0</v>
          </cell>
          <cell r="W26">
            <v>21.066646700587217</v>
          </cell>
          <cell r="X26">
            <v>16.440000000000001</v>
          </cell>
          <cell r="Y26">
            <v>4.3499999999999996</v>
          </cell>
          <cell r="Z26">
            <v>1.39</v>
          </cell>
          <cell r="AA26">
            <v>6.51</v>
          </cell>
          <cell r="AB26">
            <v>1.9</v>
          </cell>
          <cell r="AC26">
            <v>2.29</v>
          </cell>
          <cell r="AD26">
            <v>0</v>
          </cell>
          <cell r="AE26">
            <v>23.93</v>
          </cell>
          <cell r="AF26">
            <v>23.93</v>
          </cell>
          <cell r="AG26">
            <v>0</v>
          </cell>
          <cell r="AJ26">
            <v>97.142177426333234</v>
          </cell>
          <cell r="AK26">
            <v>89.324321815681643</v>
          </cell>
          <cell r="AL26">
            <v>101.98051588304983</v>
          </cell>
          <cell r="AR26">
            <v>101.98051588304983</v>
          </cell>
        </row>
        <row r="27">
          <cell r="A27">
            <v>197909</v>
          </cell>
          <cell r="B27">
            <v>30.1</v>
          </cell>
          <cell r="C27">
            <v>298.5</v>
          </cell>
          <cell r="D27">
            <v>110.2</v>
          </cell>
          <cell r="E27">
            <v>13.8</v>
          </cell>
          <cell r="F27">
            <v>34.1</v>
          </cell>
          <cell r="G27">
            <v>0</v>
          </cell>
          <cell r="H27">
            <v>6052.5</v>
          </cell>
          <cell r="I27">
            <v>0</v>
          </cell>
          <cell r="P27">
            <v>28.299117000000003</v>
          </cell>
          <cell r="Q27">
            <v>99.756345999999994</v>
          </cell>
          <cell r="R27">
            <v>12.190782000000002</v>
          </cell>
          <cell r="S27">
            <v>28.453721999999999</v>
          </cell>
          <cell r="T27">
            <v>0</v>
          </cell>
          <cell r="W27">
            <v>20.454271158235898</v>
          </cell>
          <cell r="X27">
            <v>16.05</v>
          </cell>
          <cell r="Y27">
            <v>3.79</v>
          </cell>
          <cell r="Z27">
            <v>1.6</v>
          </cell>
          <cell r="AA27">
            <v>6.49</v>
          </cell>
          <cell r="AB27">
            <v>1.84</v>
          </cell>
          <cell r="AC27">
            <v>2.33</v>
          </cell>
          <cell r="AD27">
            <v>0</v>
          </cell>
          <cell r="AE27">
            <v>23.18</v>
          </cell>
          <cell r="AF27">
            <v>23.18</v>
          </cell>
          <cell r="AG27">
            <v>0</v>
          </cell>
          <cell r="AJ27">
            <v>94.357769184535357</v>
          </cell>
          <cell r="AK27">
            <v>87.205314181368024</v>
          </cell>
          <cell r="AL27">
            <v>98.784302472590696</v>
          </cell>
          <cell r="AR27">
            <v>98.784302472590696</v>
          </cell>
        </row>
        <row r="28">
          <cell r="A28">
            <v>197910</v>
          </cell>
          <cell r="B28">
            <v>33</v>
          </cell>
          <cell r="C28">
            <v>252.8</v>
          </cell>
          <cell r="D28">
            <v>111.8</v>
          </cell>
          <cell r="E28">
            <v>14.1</v>
          </cell>
          <cell r="F28">
            <v>33.700000000000003</v>
          </cell>
          <cell r="G28">
            <v>0</v>
          </cell>
          <cell r="H28">
            <v>5876.4</v>
          </cell>
          <cell r="I28">
            <v>0</v>
          </cell>
          <cell r="P28">
            <v>31.025609999999997</v>
          </cell>
          <cell r="Q28">
            <v>101.20471399999998</v>
          </cell>
          <cell r="R28">
            <v>12.455798999999999</v>
          </cell>
          <cell r="S28">
            <v>28.119953999999996</v>
          </cell>
          <cell r="T28">
            <v>0</v>
          </cell>
          <cell r="W28">
            <v>20.11833230235759</v>
          </cell>
          <cell r="X28">
            <v>16.27</v>
          </cell>
          <cell r="Y28">
            <v>4.16</v>
          </cell>
          <cell r="Z28">
            <v>1.35</v>
          </cell>
          <cell r="AA28">
            <v>6.58</v>
          </cell>
          <cell r="AB28">
            <v>1.88</v>
          </cell>
          <cell r="AC28">
            <v>2.2999999999999998</v>
          </cell>
          <cell r="AD28">
            <v>0</v>
          </cell>
          <cell r="AE28">
            <v>22.5</v>
          </cell>
          <cell r="AF28">
            <v>22.5</v>
          </cell>
          <cell r="AG28">
            <v>0</v>
          </cell>
          <cell r="AJ28">
            <v>93.024673559250076</v>
          </cell>
          <cell r="AK28">
            <v>88.400651821237247</v>
          </cell>
          <cell r="AL28">
            <v>95.886402313774411</v>
          </cell>
          <cell r="AR28">
            <v>95.886402313774411</v>
          </cell>
        </row>
        <row r="29">
          <cell r="A29">
            <v>197911</v>
          </cell>
          <cell r="B29">
            <v>33.799999999999997</v>
          </cell>
          <cell r="C29">
            <v>217.3</v>
          </cell>
          <cell r="D29">
            <v>109.4</v>
          </cell>
          <cell r="E29">
            <v>13.7</v>
          </cell>
          <cell r="F29">
            <v>34.200000000000003</v>
          </cell>
          <cell r="G29">
            <v>0</v>
          </cell>
          <cell r="H29">
            <v>5824.9</v>
          </cell>
          <cell r="I29">
            <v>0</v>
          </cell>
          <cell r="P29">
            <v>31.777745999999997</v>
          </cell>
          <cell r="Q29">
            <v>99.032162000000014</v>
          </cell>
          <cell r="R29">
            <v>12.102442999999999</v>
          </cell>
          <cell r="S29">
            <v>28.537163999999997</v>
          </cell>
          <cell r="T29">
            <v>0</v>
          </cell>
          <cell r="W29">
            <v>19.903040695952186</v>
          </cell>
          <cell r="X29">
            <v>16.03</v>
          </cell>
          <cell r="Y29">
            <v>4.26</v>
          </cell>
          <cell r="Z29">
            <v>1.1599999999999999</v>
          </cell>
          <cell r="AA29">
            <v>6.44</v>
          </cell>
          <cell r="AB29">
            <v>1.83</v>
          </cell>
          <cell r="AC29">
            <v>2.34</v>
          </cell>
          <cell r="AD29">
            <v>0</v>
          </cell>
          <cell r="AE29">
            <v>22.3</v>
          </cell>
          <cell r="AF29">
            <v>22.3</v>
          </cell>
          <cell r="AG29">
            <v>0</v>
          </cell>
          <cell r="AJ29">
            <v>91.999676734700046</v>
          </cell>
          <cell r="AK29">
            <v>87.096647123198096</v>
          </cell>
          <cell r="AL29">
            <v>95.034078737651967</v>
          </cell>
          <cell r="AR29">
            <v>95.034078737651967</v>
          </cell>
        </row>
        <row r="30">
          <cell r="A30">
            <v>197912</v>
          </cell>
          <cell r="B30">
            <v>32.6</v>
          </cell>
          <cell r="C30">
            <v>315.2</v>
          </cell>
          <cell r="D30">
            <v>109.4</v>
          </cell>
          <cell r="E30">
            <v>14.1</v>
          </cell>
          <cell r="F30">
            <v>34.6</v>
          </cell>
          <cell r="G30">
            <v>0</v>
          </cell>
          <cell r="H30">
            <v>6083.3</v>
          </cell>
          <cell r="I30">
            <v>0</v>
          </cell>
          <cell r="P30">
            <v>30.649542</v>
          </cell>
          <cell r="Q30">
            <v>99.032162000000014</v>
          </cell>
          <cell r="R30">
            <v>12.455798999999999</v>
          </cell>
          <cell r="S30">
            <v>28.870931999999996</v>
          </cell>
          <cell r="T30">
            <v>0</v>
          </cell>
          <cell r="W30">
            <v>20.682781107877808</v>
          </cell>
          <cell r="X30">
            <v>16.47</v>
          </cell>
          <cell r="Y30">
            <v>4.1100000000000003</v>
          </cell>
          <cell r="Z30">
            <v>1.68</v>
          </cell>
          <cell r="AA30">
            <v>6.44</v>
          </cell>
          <cell r="AB30">
            <v>1.88</v>
          </cell>
          <cell r="AC30">
            <v>2.36</v>
          </cell>
          <cell r="AD30">
            <v>0</v>
          </cell>
          <cell r="AE30">
            <v>23.29</v>
          </cell>
          <cell r="AF30">
            <v>23.29</v>
          </cell>
          <cell r="AG30">
            <v>0</v>
          </cell>
          <cell r="AJ30">
            <v>95.519727235834438</v>
          </cell>
          <cell r="AK30">
            <v>89.487322402936513</v>
          </cell>
          <cell r="AL30">
            <v>99.253080439458046</v>
          </cell>
          <cell r="AR30">
            <v>99.253080439458046</v>
          </cell>
        </row>
        <row r="31">
          <cell r="A31">
            <v>198001</v>
          </cell>
          <cell r="B31">
            <v>30.6</v>
          </cell>
          <cell r="C31">
            <v>283.8</v>
          </cell>
          <cell r="D31">
            <v>111.2</v>
          </cell>
          <cell r="E31">
            <v>15.5</v>
          </cell>
          <cell r="F31">
            <v>42.9</v>
          </cell>
          <cell r="G31">
            <v>0</v>
          </cell>
          <cell r="H31">
            <v>5969.6</v>
          </cell>
          <cell r="I31">
            <v>0</v>
          </cell>
          <cell r="P31">
            <v>28.769202</v>
          </cell>
          <cell r="Q31">
            <v>100.66157600000001</v>
          </cell>
          <cell r="R31">
            <v>13.692545000000001</v>
          </cell>
          <cell r="S31">
            <v>35.796617999999995</v>
          </cell>
          <cell r="T31">
            <v>0</v>
          </cell>
          <cell r="W31">
            <v>20.593019350398155</v>
          </cell>
          <cell r="X31">
            <v>16.93</v>
          </cell>
          <cell r="Y31">
            <v>3.86</v>
          </cell>
          <cell r="Z31">
            <v>1.52</v>
          </cell>
          <cell r="AA31">
            <v>6.55</v>
          </cell>
          <cell r="AB31">
            <v>2.0699999999999998</v>
          </cell>
          <cell r="AC31">
            <v>2.93</v>
          </cell>
          <cell r="AD31">
            <v>0</v>
          </cell>
          <cell r="AE31">
            <v>22.86</v>
          </cell>
          <cell r="AF31">
            <v>22.86</v>
          </cell>
          <cell r="AG31">
            <v>0</v>
          </cell>
          <cell r="AJ31">
            <v>95.343250600029066</v>
          </cell>
          <cell r="AK31">
            <v>91.986664740844887</v>
          </cell>
          <cell r="AL31">
            <v>97.420584750794788</v>
          </cell>
          <cell r="AR31">
            <v>97.420584750794788</v>
          </cell>
        </row>
        <row r="32">
          <cell r="A32">
            <v>198002</v>
          </cell>
          <cell r="B32">
            <v>26.7</v>
          </cell>
          <cell r="C32">
            <v>326.5</v>
          </cell>
          <cell r="D32">
            <v>114.6</v>
          </cell>
          <cell r="E32">
            <v>15.7</v>
          </cell>
          <cell r="F32">
            <v>43</v>
          </cell>
          <cell r="G32">
            <v>0</v>
          </cell>
          <cell r="H32">
            <v>5582</v>
          </cell>
          <cell r="I32">
            <v>0</v>
          </cell>
          <cell r="P32">
            <v>25.102538999999997</v>
          </cell>
          <cell r="Q32">
            <v>103.739358</v>
          </cell>
          <cell r="R32">
            <v>13.869223</v>
          </cell>
          <cell r="S32">
            <v>35.88006</v>
          </cell>
          <cell r="T32">
            <v>0</v>
          </cell>
          <cell r="W32">
            <v>19.661162984195574</v>
          </cell>
          <cell r="X32">
            <v>16.899999999999999</v>
          </cell>
          <cell r="Y32">
            <v>3.37</v>
          </cell>
          <cell r="Z32">
            <v>1.74</v>
          </cell>
          <cell r="AA32">
            <v>6.75</v>
          </cell>
          <cell r="AB32">
            <v>2.1</v>
          </cell>
          <cell r="AC32">
            <v>2.94</v>
          </cell>
          <cell r="AD32">
            <v>0</v>
          </cell>
          <cell r="AE32">
            <v>21.37</v>
          </cell>
          <cell r="AF32">
            <v>21.37</v>
          </cell>
          <cell r="AG32">
            <v>0</v>
          </cell>
          <cell r="AJ32">
            <v>91.358596564514471</v>
          </cell>
          <cell r="AK32">
            <v>91.823664153590002</v>
          </cell>
          <cell r="AL32">
            <v>91.070774108682627</v>
          </cell>
          <cell r="AR32">
            <v>91.070774108682627</v>
          </cell>
        </row>
        <row r="33">
          <cell r="A33">
            <v>198003</v>
          </cell>
          <cell r="B33">
            <v>29.9</v>
          </cell>
          <cell r="C33">
            <v>293.10000000000002</v>
          </cell>
          <cell r="D33">
            <v>119.7</v>
          </cell>
          <cell r="E33">
            <v>16.399999999999999</v>
          </cell>
          <cell r="F33">
            <v>42.8</v>
          </cell>
          <cell r="G33">
            <v>0</v>
          </cell>
          <cell r="H33">
            <v>6027.9</v>
          </cell>
          <cell r="I33">
            <v>0</v>
          </cell>
          <cell r="P33">
            <v>28.111082999999997</v>
          </cell>
          <cell r="Q33">
            <v>108.356031</v>
          </cell>
          <cell r="R33">
            <v>14.487595999999998</v>
          </cell>
          <cell r="S33">
            <v>35.713175999999997</v>
          </cell>
          <cell r="T33">
            <v>0</v>
          </cell>
          <cell r="W33">
            <v>20.946820906445481</v>
          </cell>
          <cell r="X33">
            <v>17.5</v>
          </cell>
          <cell r="Y33">
            <v>3.77</v>
          </cell>
          <cell r="Z33">
            <v>1.57</v>
          </cell>
          <cell r="AA33">
            <v>7.05</v>
          </cell>
          <cell r="AB33">
            <v>2.19</v>
          </cell>
          <cell r="AC33">
            <v>2.92</v>
          </cell>
          <cell r="AD33">
            <v>0</v>
          </cell>
          <cell r="AE33">
            <v>23.08</v>
          </cell>
          <cell r="AF33">
            <v>23.08</v>
          </cell>
          <cell r="AG33">
            <v>0</v>
          </cell>
          <cell r="AJ33">
            <v>97.10634501719295</v>
          </cell>
          <cell r="AK33">
            <v>95.083675898687886</v>
          </cell>
          <cell r="AL33">
            <v>98.358140684529474</v>
          </cell>
          <cell r="AR33">
            <v>98.358140684529474</v>
          </cell>
        </row>
        <row r="34">
          <cell r="A34">
            <v>198004</v>
          </cell>
          <cell r="B34">
            <v>28.8</v>
          </cell>
          <cell r="C34">
            <v>300.89999999999998</v>
          </cell>
          <cell r="D34">
            <v>113.5</v>
          </cell>
          <cell r="E34">
            <v>15.6</v>
          </cell>
          <cell r="F34">
            <v>42.2</v>
          </cell>
          <cell r="G34">
            <v>0</v>
          </cell>
          <cell r="H34">
            <v>5964</v>
          </cell>
          <cell r="I34">
            <v>0</v>
          </cell>
          <cell r="P34">
            <v>27.076896000000001</v>
          </cell>
          <cell r="Q34">
            <v>102.74360499999999</v>
          </cell>
          <cell r="R34">
            <v>13.780883999999999</v>
          </cell>
          <cell r="S34">
            <v>35.212524000000002</v>
          </cell>
          <cell r="T34">
            <v>0</v>
          </cell>
          <cell r="W34">
            <v>20.561550645594096</v>
          </cell>
          <cell r="X34">
            <v>16.88</v>
          </cell>
          <cell r="Y34">
            <v>3.63</v>
          </cell>
          <cell r="Z34">
            <v>1.61</v>
          </cell>
          <cell r="AA34">
            <v>6.68</v>
          </cell>
          <cell r="AB34">
            <v>2.08</v>
          </cell>
          <cell r="AC34">
            <v>2.88</v>
          </cell>
          <cell r="AD34">
            <v>0</v>
          </cell>
          <cell r="AE34">
            <v>22.84</v>
          </cell>
          <cell r="AF34">
            <v>22.84</v>
          </cell>
          <cell r="AG34">
            <v>0</v>
          </cell>
          <cell r="AJ34">
            <v>95.186745866384101</v>
          </cell>
          <cell r="AK34">
            <v>91.714997095420074</v>
          </cell>
          <cell r="AL34">
            <v>97.335352393182546</v>
          </cell>
          <cell r="AR34">
            <v>97.335352393182546</v>
          </cell>
        </row>
        <row r="35">
          <cell r="A35">
            <v>198005</v>
          </cell>
          <cell r="B35">
            <v>31.7</v>
          </cell>
          <cell r="C35">
            <v>295.7</v>
          </cell>
          <cell r="D35">
            <v>112.8</v>
          </cell>
          <cell r="E35">
            <v>15.4</v>
          </cell>
          <cell r="F35">
            <v>42.1</v>
          </cell>
          <cell r="G35">
            <v>0</v>
          </cell>
          <cell r="H35">
            <v>6271</v>
          </cell>
          <cell r="I35">
            <v>0</v>
          </cell>
          <cell r="P35">
            <v>29.803388999999996</v>
          </cell>
          <cell r="Q35">
            <v>102.109944</v>
          </cell>
          <cell r="R35">
            <v>13.604206</v>
          </cell>
          <cell r="S35">
            <v>35.129081999999997</v>
          </cell>
          <cell r="T35">
            <v>0</v>
          </cell>
          <cell r="W35">
            <v>21.391312403073758</v>
          </cell>
          <cell r="X35">
            <v>17.16</v>
          </cell>
          <cell r="Y35">
            <v>4</v>
          </cell>
          <cell r="Z35">
            <v>1.58</v>
          </cell>
          <cell r="AA35">
            <v>6.64</v>
          </cell>
          <cell r="AB35">
            <v>2.06</v>
          </cell>
          <cell r="AC35">
            <v>2.88</v>
          </cell>
          <cell r="AD35">
            <v>0</v>
          </cell>
          <cell r="AE35">
            <v>24.01</v>
          </cell>
          <cell r="AF35">
            <v>24.01</v>
          </cell>
          <cell r="AG35">
            <v>0</v>
          </cell>
          <cell r="AJ35">
            <v>98.848297384712453</v>
          </cell>
          <cell r="AK35">
            <v>93.236335909799081</v>
          </cell>
          <cell r="AL35">
            <v>102.32144531349883</v>
          </cell>
          <cell r="AR35">
            <v>102.32144531349883</v>
          </cell>
        </row>
        <row r="36">
          <cell r="A36">
            <v>198006</v>
          </cell>
          <cell r="B36">
            <v>31.7</v>
          </cell>
          <cell r="C36">
            <v>303.2</v>
          </cell>
          <cell r="D36">
            <v>116.1</v>
          </cell>
          <cell r="E36">
            <v>16.8</v>
          </cell>
          <cell r="F36">
            <v>43.5</v>
          </cell>
          <cell r="G36">
            <v>0</v>
          </cell>
          <cell r="H36">
            <v>6075</v>
          </cell>
          <cell r="I36">
            <v>0</v>
          </cell>
          <cell r="P36">
            <v>29.803388999999996</v>
          </cell>
          <cell r="Q36">
            <v>105.09720299999999</v>
          </cell>
          <cell r="R36">
            <v>14.840952</v>
          </cell>
          <cell r="S36">
            <v>36.297269999999997</v>
          </cell>
          <cell r="T36">
            <v>0</v>
          </cell>
          <cell r="W36">
            <v>21.126820906445481</v>
          </cell>
          <cell r="X36">
            <v>17.68</v>
          </cell>
          <cell r="Y36">
            <v>4</v>
          </cell>
          <cell r="Z36">
            <v>1.62</v>
          </cell>
          <cell r="AA36">
            <v>6.84</v>
          </cell>
          <cell r="AB36">
            <v>2.25</v>
          </cell>
          <cell r="AC36">
            <v>2.97</v>
          </cell>
          <cell r="AD36">
            <v>0</v>
          </cell>
          <cell r="AE36">
            <v>23.26</v>
          </cell>
          <cell r="AF36">
            <v>23.26</v>
          </cell>
          <cell r="AG36">
            <v>0</v>
          </cell>
          <cell r="AJ36">
            <v>97.954065934563417</v>
          </cell>
          <cell r="AK36">
            <v>96.061679422217239</v>
          </cell>
          <cell r="AL36">
            <v>99.12523190303969</v>
          </cell>
          <cell r="AR36">
            <v>99.12523190303969</v>
          </cell>
        </row>
        <row r="37">
          <cell r="A37">
            <v>198007</v>
          </cell>
          <cell r="B37">
            <v>30.8</v>
          </cell>
          <cell r="C37">
            <v>242.4</v>
          </cell>
          <cell r="D37">
            <v>111.1</v>
          </cell>
          <cell r="E37">
            <v>15.7</v>
          </cell>
          <cell r="F37">
            <v>40.1</v>
          </cell>
          <cell r="G37">
            <v>0</v>
          </cell>
          <cell r="H37">
            <v>6120</v>
          </cell>
          <cell r="I37">
            <v>0</v>
          </cell>
          <cell r="P37">
            <v>28.957235999999998</v>
          </cell>
          <cell r="Q37">
            <v>100.57105299999999</v>
          </cell>
          <cell r="R37">
            <v>13.869223</v>
          </cell>
          <cell r="S37">
            <v>33.460242000000001</v>
          </cell>
          <cell r="T37">
            <v>0</v>
          </cell>
          <cell r="W37">
            <v>20.80366659987105</v>
          </cell>
          <cell r="X37">
            <v>16.559999999999999</v>
          </cell>
          <cell r="Y37">
            <v>3.88</v>
          </cell>
          <cell r="Z37">
            <v>1.3</v>
          </cell>
          <cell r="AA37">
            <v>6.54</v>
          </cell>
          <cell r="AB37">
            <v>2.1</v>
          </cell>
          <cell r="AC37">
            <v>2.74</v>
          </cell>
          <cell r="AD37">
            <v>0</v>
          </cell>
          <cell r="AE37">
            <v>23.43</v>
          </cell>
          <cell r="AF37">
            <v>23.43</v>
          </cell>
          <cell r="AG37">
            <v>0</v>
          </cell>
          <cell r="AJ37">
            <v>96.075209859449558</v>
          </cell>
          <cell r="AK37">
            <v>89.976324164701211</v>
          </cell>
          <cell r="AL37">
            <v>99.849706942743751</v>
          </cell>
          <cell r="AR37">
            <v>99.849706942743751</v>
          </cell>
        </row>
        <row r="38">
          <cell r="A38">
            <v>198008</v>
          </cell>
          <cell r="B38">
            <v>30.1</v>
          </cell>
          <cell r="C38">
            <v>336.4</v>
          </cell>
          <cell r="D38">
            <v>119.3</v>
          </cell>
          <cell r="E38">
            <v>14.1</v>
          </cell>
          <cell r="F38">
            <v>35.799999999999997</v>
          </cell>
          <cell r="G38">
            <v>0</v>
          </cell>
          <cell r="H38">
            <v>5689.6</v>
          </cell>
          <cell r="I38">
            <v>0</v>
          </cell>
          <cell r="P38">
            <v>28.299117000000003</v>
          </cell>
          <cell r="Q38">
            <v>107.993939</v>
          </cell>
          <cell r="R38">
            <v>12.455798999999999</v>
          </cell>
          <cell r="S38">
            <v>29.872235999999994</v>
          </cell>
          <cell r="T38">
            <v>0</v>
          </cell>
          <cell r="W38">
            <v>19.935892723344192</v>
          </cell>
          <cell r="X38">
            <v>16.939999999999998</v>
          </cell>
          <cell r="Y38">
            <v>3.79</v>
          </cell>
          <cell r="Z38">
            <v>1.8</v>
          </cell>
          <cell r="AA38">
            <v>7.02</v>
          </cell>
          <cell r="AB38">
            <v>1.88</v>
          </cell>
          <cell r="AC38">
            <v>2.4500000000000002</v>
          </cell>
          <cell r="AD38">
            <v>0</v>
          </cell>
          <cell r="AE38">
            <v>21.79</v>
          </cell>
          <cell r="AF38">
            <v>21.79</v>
          </cell>
          <cell r="AG38">
            <v>0</v>
          </cell>
          <cell r="AJ38">
            <v>92.547307444063975</v>
          </cell>
          <cell r="AK38">
            <v>92.040998269929858</v>
          </cell>
          <cell r="AL38">
            <v>92.860653618539743</v>
          </cell>
          <cell r="AR38">
            <v>92.860653618539743</v>
          </cell>
        </row>
        <row r="39">
          <cell r="A39">
            <v>198009</v>
          </cell>
          <cell r="B39">
            <v>31.6</v>
          </cell>
          <cell r="C39">
            <v>366.9</v>
          </cell>
          <cell r="D39">
            <v>123</v>
          </cell>
          <cell r="E39">
            <v>14.5</v>
          </cell>
          <cell r="F39">
            <v>38.5</v>
          </cell>
          <cell r="G39">
            <v>0</v>
          </cell>
          <cell r="H39">
            <v>5837.2</v>
          </cell>
          <cell r="I39">
            <v>0</v>
          </cell>
          <cell r="P39">
            <v>29.709371999999998</v>
          </cell>
          <cell r="Q39">
            <v>111.34329</v>
          </cell>
          <cell r="R39">
            <v>12.809155000000001</v>
          </cell>
          <cell r="S39">
            <v>32.125169999999997</v>
          </cell>
          <cell r="T39">
            <v>0</v>
          </cell>
          <cell r="W39">
            <v>20.591465263377994</v>
          </cell>
          <cell r="X39">
            <v>17.75</v>
          </cell>
          <cell r="Y39">
            <v>3.98</v>
          </cell>
          <cell r="Z39">
            <v>1.96</v>
          </cell>
          <cell r="AA39">
            <v>7.24</v>
          </cell>
          <cell r="AB39">
            <v>1.94</v>
          </cell>
          <cell r="AC39">
            <v>2.63</v>
          </cell>
          <cell r="AD39">
            <v>4.0473857707314917E-320</v>
          </cell>
          <cell r="AE39">
            <v>22.35</v>
          </cell>
          <cell r="AF39">
            <v>22.35</v>
          </cell>
          <cell r="AG39">
            <v>0</v>
          </cell>
          <cell r="AJ39">
            <v>95.703940747581584</v>
          </cell>
          <cell r="AK39">
            <v>96.442014125811994</v>
          </cell>
          <cell r="AL39">
            <v>95.247159631682592</v>
          </cell>
          <cell r="AR39">
            <v>95.247159631682592</v>
          </cell>
        </row>
        <row r="40">
          <cell r="A40">
            <v>198010</v>
          </cell>
          <cell r="B40">
            <v>26.9</v>
          </cell>
          <cell r="C40">
            <v>385.4</v>
          </cell>
          <cell r="D40">
            <v>124.7</v>
          </cell>
          <cell r="E40">
            <v>18.3</v>
          </cell>
          <cell r="F40">
            <v>42.2</v>
          </cell>
          <cell r="G40">
            <v>0</v>
          </cell>
          <cell r="H40">
            <v>6158.9</v>
          </cell>
          <cell r="I40">
            <v>0</v>
          </cell>
          <cell r="P40">
            <v>25.290572999999998</v>
          </cell>
          <cell r="Q40">
            <v>112.882181</v>
          </cell>
          <cell r="R40">
            <v>16.166037000000003</v>
          </cell>
          <cell r="S40">
            <v>35.212524000000002</v>
          </cell>
          <cell r="T40">
            <v>0</v>
          </cell>
          <cell r="W40">
            <v>21.492695725661704</v>
          </cell>
          <cell r="X40">
            <v>18.119999999999997</v>
          </cell>
          <cell r="Y40">
            <v>3.39</v>
          </cell>
          <cell r="Z40">
            <v>2.06</v>
          </cell>
          <cell r="AA40">
            <v>7.34</v>
          </cell>
          <cell r="AB40">
            <v>2.4500000000000002</v>
          </cell>
          <cell r="AC40">
            <v>2.88</v>
          </cell>
          <cell r="AD40">
            <v>0</v>
          </cell>
          <cell r="AE40">
            <v>23.58</v>
          </cell>
          <cell r="AF40">
            <v>23.58</v>
          </cell>
          <cell r="AG40">
            <v>0</v>
          </cell>
          <cell r="AJ40">
            <v>99.710379425637214</v>
          </cell>
          <cell r="AK40">
            <v>98.452354701955656</v>
          </cell>
          <cell r="AL40">
            <v>100.48894962483557</v>
          </cell>
          <cell r="AR40">
            <v>100.48894962483557</v>
          </cell>
        </row>
        <row r="41">
          <cell r="A41">
            <v>198011</v>
          </cell>
          <cell r="B41">
            <v>20.6</v>
          </cell>
          <cell r="C41">
            <v>276.7</v>
          </cell>
          <cell r="D41">
            <v>113.3</v>
          </cell>
          <cell r="E41">
            <v>12.3</v>
          </cell>
          <cell r="F41">
            <v>36.200000000000003</v>
          </cell>
          <cell r="G41">
            <v>0</v>
          </cell>
          <cell r="H41">
            <v>5907.1</v>
          </cell>
          <cell r="I41">
            <v>0</v>
          </cell>
          <cell r="P41">
            <v>19.367501999999998</v>
          </cell>
          <cell r="Q41">
            <v>102.56255900000001</v>
          </cell>
          <cell r="R41">
            <v>10.865697000000001</v>
          </cell>
          <cell r="S41">
            <v>30.206003999999997</v>
          </cell>
          <cell r="T41">
            <v>0</v>
          </cell>
          <cell r="W41">
            <v>19.653428357350712</v>
          </cell>
          <cell r="X41">
            <v>14.860000000000001</v>
          </cell>
          <cell r="Y41">
            <v>2.6</v>
          </cell>
          <cell r="Z41">
            <v>1.48</v>
          </cell>
          <cell r="AA41">
            <v>6.67</v>
          </cell>
          <cell r="AB41">
            <v>1.64</v>
          </cell>
          <cell r="AC41">
            <v>2.4700000000000002</v>
          </cell>
          <cell r="AD41">
            <v>0</v>
          </cell>
          <cell r="AE41">
            <v>22.62</v>
          </cell>
          <cell r="AF41">
            <v>22.62</v>
          </cell>
          <cell r="AG41">
            <v>0</v>
          </cell>
          <cell r="AJ41">
            <v>90.411831286702878</v>
          </cell>
          <cell r="AK41">
            <v>80.739624220257255</v>
          </cell>
          <cell r="AL41">
            <v>96.397796459447875</v>
          </cell>
          <cell r="AR41">
            <v>96.397796459447875</v>
          </cell>
        </row>
        <row r="42">
          <cell r="A42">
            <v>198012</v>
          </cell>
          <cell r="B42">
            <v>26.2</v>
          </cell>
          <cell r="C42">
            <v>372.3</v>
          </cell>
          <cell r="D42">
            <v>114.6</v>
          </cell>
          <cell r="E42">
            <v>16.899999999999999</v>
          </cell>
          <cell r="F42">
            <v>44.1</v>
          </cell>
          <cell r="G42">
            <v>0</v>
          </cell>
          <cell r="H42">
            <v>5753.4</v>
          </cell>
          <cell r="I42">
            <v>0</v>
          </cell>
          <cell r="P42">
            <v>24.632453999999999</v>
          </cell>
          <cell r="Q42">
            <v>103.739358</v>
          </cell>
          <cell r="R42">
            <v>14.929290999999999</v>
          </cell>
          <cell r="S42">
            <v>36.797922</v>
          </cell>
          <cell r="T42">
            <v>0</v>
          </cell>
          <cell r="W42">
            <v>20.225590444161767</v>
          </cell>
          <cell r="X42">
            <v>17.309999999999999</v>
          </cell>
          <cell r="Y42">
            <v>3.3</v>
          </cell>
          <cell r="Z42">
            <v>1.99</v>
          </cell>
          <cell r="AA42">
            <v>6.75</v>
          </cell>
          <cell r="AB42">
            <v>2.2599999999999998</v>
          </cell>
          <cell r="AC42">
            <v>3.01</v>
          </cell>
          <cell r="AD42">
            <v>0</v>
          </cell>
          <cell r="AE42">
            <v>22.03</v>
          </cell>
          <cell r="AF42">
            <v>22.03</v>
          </cell>
          <cell r="AG42">
            <v>0</v>
          </cell>
          <cell r="AJ42">
            <v>93.947627256507744</v>
          </cell>
          <cell r="AK42">
            <v>94.051338846073534</v>
          </cell>
          <cell r="AL42">
            <v>93.883441909886685</v>
          </cell>
          <cell r="AR42">
            <v>93.883441909886685</v>
          </cell>
        </row>
        <row r="43">
          <cell r="A43">
            <v>198101</v>
          </cell>
          <cell r="B43">
            <v>33.1</v>
          </cell>
          <cell r="C43">
            <v>254.1</v>
          </cell>
          <cell r="D43">
            <v>109.5</v>
          </cell>
          <cell r="E43">
            <v>17.2</v>
          </cell>
          <cell r="F43">
            <v>40.299999999999997</v>
          </cell>
          <cell r="G43">
            <v>0</v>
          </cell>
          <cell r="H43">
            <v>5818.2</v>
          </cell>
          <cell r="I43">
            <v>0</v>
          </cell>
          <cell r="P43">
            <v>31.119627000000001</v>
          </cell>
          <cell r="Q43">
            <v>99.122685000000004</v>
          </cell>
          <cell r="R43">
            <v>15.194307999999999</v>
          </cell>
          <cell r="S43">
            <v>33.627125999999997</v>
          </cell>
          <cell r="T43">
            <v>0</v>
          </cell>
          <cell r="W43">
            <v>20.272976659290105</v>
          </cell>
          <cell r="X43">
            <v>17.03</v>
          </cell>
          <cell r="Y43">
            <v>4.17</v>
          </cell>
          <cell r="Z43">
            <v>1.36</v>
          </cell>
          <cell r="AA43">
            <v>6.45</v>
          </cell>
          <cell r="AB43">
            <v>2.2999999999999998</v>
          </cell>
          <cell r="AC43">
            <v>2.75</v>
          </cell>
          <cell r="AD43">
            <v>0</v>
          </cell>
          <cell r="AE43">
            <v>22.28</v>
          </cell>
          <cell r="AF43">
            <v>22.28</v>
          </cell>
          <cell r="AG43">
            <v>0</v>
          </cell>
          <cell r="AJ43">
            <v>94.024145222188338</v>
          </cell>
          <cell r="AK43">
            <v>92.530000031694541</v>
          </cell>
          <cell r="AL43">
            <v>94.948846380039726</v>
          </cell>
          <cell r="AR43">
            <v>94.948846380039726</v>
          </cell>
        </row>
        <row r="44">
          <cell r="A44">
            <v>198102</v>
          </cell>
          <cell r="B44">
            <v>30.6</v>
          </cell>
          <cell r="C44">
            <v>332.5</v>
          </cell>
          <cell r="D44">
            <v>95.5</v>
          </cell>
          <cell r="E44">
            <v>13.6</v>
          </cell>
          <cell r="F44">
            <v>35.1</v>
          </cell>
          <cell r="G44">
            <v>0</v>
          </cell>
          <cell r="H44">
            <v>5278.6</v>
          </cell>
          <cell r="I44">
            <v>0</v>
          </cell>
          <cell r="P44">
            <v>28.769202</v>
          </cell>
          <cell r="Q44">
            <v>86.449465000000004</v>
          </cell>
          <cell r="R44">
            <v>12.014104</v>
          </cell>
          <cell r="S44">
            <v>29.288141999999997</v>
          </cell>
          <cell r="T44">
            <v>0</v>
          </cell>
          <cell r="W44">
            <v>18.401767542560421</v>
          </cell>
          <cell r="X44">
            <v>15.48</v>
          </cell>
          <cell r="Y44">
            <v>3.86</v>
          </cell>
          <cell r="Z44">
            <v>1.78</v>
          </cell>
          <cell r="AA44">
            <v>5.62</v>
          </cell>
          <cell r="AB44">
            <v>1.82</v>
          </cell>
          <cell r="AC44">
            <v>2.4</v>
          </cell>
          <cell r="AD44">
            <v>0</v>
          </cell>
          <cell r="AE44">
            <v>20.21</v>
          </cell>
          <cell r="AF44">
            <v>20.21</v>
          </cell>
          <cell r="AG44">
            <v>0</v>
          </cell>
          <cell r="AJ44">
            <v>85.355455696227395</v>
          </cell>
          <cell r="AK44">
            <v>84.108303023525039</v>
          </cell>
          <cell r="AL44">
            <v>86.127297367172488</v>
          </cell>
          <cell r="AR44">
            <v>86.127297367172488</v>
          </cell>
        </row>
        <row r="45">
          <cell r="A45">
            <v>198103</v>
          </cell>
          <cell r="B45">
            <v>31.3</v>
          </cell>
          <cell r="C45">
            <v>392.1</v>
          </cell>
          <cell r="D45">
            <v>99.3</v>
          </cell>
          <cell r="E45">
            <v>15.7</v>
          </cell>
          <cell r="F45">
            <v>33.700000000000003</v>
          </cell>
          <cell r="G45">
            <v>0</v>
          </cell>
          <cell r="H45">
            <v>5666.8</v>
          </cell>
          <cell r="I45">
            <v>0</v>
          </cell>
          <cell r="P45">
            <v>29.427320999999996</v>
          </cell>
          <cell r="Q45">
            <v>89.889339000000007</v>
          </cell>
          <cell r="R45">
            <v>13.869223</v>
          </cell>
          <cell r="S45">
            <v>28.119953999999996</v>
          </cell>
          <cell r="T45">
            <v>0</v>
          </cell>
          <cell r="W45">
            <v>19.631810233668471</v>
          </cell>
          <cell r="X45">
            <v>16.29</v>
          </cell>
          <cell r="Y45">
            <v>3.94</v>
          </cell>
          <cell r="Z45">
            <v>2.1</v>
          </cell>
          <cell r="AA45">
            <v>5.85</v>
          </cell>
          <cell r="AB45">
            <v>2.1</v>
          </cell>
          <cell r="AC45">
            <v>2.2999999999999998</v>
          </cell>
          <cell r="AD45">
            <v>0</v>
          </cell>
          <cell r="AE45">
            <v>21.7</v>
          </cell>
          <cell r="AF45">
            <v>21.7</v>
          </cell>
          <cell r="AG45">
            <v>0</v>
          </cell>
          <cell r="AJ45">
            <v>90.960261267440998</v>
          </cell>
          <cell r="AK45">
            <v>88.509318879407161</v>
          </cell>
          <cell r="AL45">
            <v>92.477108009284649</v>
          </cell>
          <cell r="AR45">
            <v>92.477108009284649</v>
          </cell>
        </row>
        <row r="46">
          <cell r="A46">
            <v>198104</v>
          </cell>
          <cell r="B46">
            <v>32.799999999999997</v>
          </cell>
          <cell r="C46">
            <v>379.6</v>
          </cell>
          <cell r="D46">
            <v>107.6</v>
          </cell>
          <cell r="E46">
            <v>19.399999999999999</v>
          </cell>
          <cell r="F46">
            <v>35.5</v>
          </cell>
          <cell r="G46">
            <v>0</v>
          </cell>
          <cell r="H46">
            <v>5758.4</v>
          </cell>
          <cell r="I46">
            <v>0</v>
          </cell>
          <cell r="P46">
            <v>30.837575999999995</v>
          </cell>
          <cell r="Q46">
            <v>97.402747999999988</v>
          </cell>
          <cell r="R46">
            <v>17.137765999999999</v>
          </cell>
          <cell r="S46">
            <v>29.62191</v>
          </cell>
          <cell r="T46">
            <v>0</v>
          </cell>
          <cell r="W46">
            <v>20.314402672986112</v>
          </cell>
          <cell r="X46">
            <v>17.510000000000002</v>
          </cell>
          <cell r="Y46">
            <v>4.13</v>
          </cell>
          <cell r="Z46">
            <v>2.0299999999999998</v>
          </cell>
          <cell r="AA46">
            <v>6.33</v>
          </cell>
          <cell r="AB46">
            <v>2.59</v>
          </cell>
          <cell r="AC46">
            <v>2.4300000000000002</v>
          </cell>
          <cell r="AD46">
            <v>0</v>
          </cell>
          <cell r="AE46">
            <v>22.05</v>
          </cell>
          <cell r="AF46">
            <v>22.05</v>
          </cell>
          <cell r="AG46">
            <v>0</v>
          </cell>
          <cell r="AJ46">
            <v>94.41569959317178</v>
          </cell>
          <cell r="AK46">
            <v>95.138009427772857</v>
          </cell>
          <cell r="AL46">
            <v>93.968674267498926</v>
          </cell>
          <cell r="AR46">
            <v>93.968674267498926</v>
          </cell>
        </row>
        <row r="47">
          <cell r="A47">
            <v>198105</v>
          </cell>
          <cell r="B47">
            <v>31.4</v>
          </cell>
          <cell r="C47">
            <v>366.5</v>
          </cell>
          <cell r="D47">
            <v>111.3</v>
          </cell>
          <cell r="E47">
            <v>16.100000000000001</v>
          </cell>
          <cell r="F47">
            <v>37.299999999999997</v>
          </cell>
          <cell r="G47">
            <v>0</v>
          </cell>
          <cell r="H47">
            <v>6121.3</v>
          </cell>
          <cell r="I47">
            <v>0</v>
          </cell>
          <cell r="P47">
            <v>29.521337999999997</v>
          </cell>
          <cell r="Q47">
            <v>100.752099</v>
          </cell>
          <cell r="R47">
            <v>14.222579000000001</v>
          </cell>
          <cell r="S47">
            <v>31.123865999999992</v>
          </cell>
          <cell r="T47">
            <v>0</v>
          </cell>
          <cell r="W47">
            <v>21.043040695952186</v>
          </cell>
          <cell r="X47">
            <v>17.169999999999998</v>
          </cell>
          <cell r="Y47">
            <v>3.96</v>
          </cell>
          <cell r="Z47">
            <v>1.96</v>
          </cell>
          <cell r="AA47">
            <v>6.55</v>
          </cell>
          <cell r="AB47">
            <v>2.15</v>
          </cell>
          <cell r="AC47">
            <v>2.5499999999999998</v>
          </cell>
          <cell r="AD47">
            <v>0</v>
          </cell>
          <cell r="AE47">
            <v>23.44</v>
          </cell>
          <cell r="AF47">
            <v>23.44</v>
          </cell>
          <cell r="AG47">
            <v>0</v>
          </cell>
          <cell r="AJ47">
            <v>97.368575878046286</v>
          </cell>
          <cell r="AK47">
            <v>93.290669438884038</v>
          </cell>
          <cell r="AL47">
            <v>99.892323121549879</v>
          </cell>
          <cell r="AR47">
            <v>99.892323121549879</v>
          </cell>
        </row>
        <row r="48">
          <cell r="A48">
            <v>198106</v>
          </cell>
          <cell r="B48">
            <v>26.1</v>
          </cell>
          <cell r="C48">
            <v>370</v>
          </cell>
          <cell r="D48">
            <v>107.8</v>
          </cell>
          <cell r="E48">
            <v>16.899999999999999</v>
          </cell>
          <cell r="F48">
            <v>40.9</v>
          </cell>
          <cell r="G48">
            <v>0</v>
          </cell>
          <cell r="H48">
            <v>5944.2</v>
          </cell>
          <cell r="I48">
            <v>0</v>
          </cell>
          <cell r="P48">
            <v>24.538436999999998</v>
          </cell>
          <cell r="Q48">
            <v>97.583793999999997</v>
          </cell>
          <cell r="R48">
            <v>14.929290999999999</v>
          </cell>
          <cell r="S48">
            <v>34.127777999999992</v>
          </cell>
          <cell r="T48">
            <v>0</v>
          </cell>
          <cell r="W48">
            <v>20.431852924776521</v>
          </cell>
          <cell r="X48">
            <v>16.669999999999998</v>
          </cell>
          <cell r="Y48">
            <v>3.29</v>
          </cell>
          <cell r="Z48">
            <v>1.98</v>
          </cell>
          <cell r="AA48">
            <v>6.35</v>
          </cell>
          <cell r="AB48">
            <v>2.2599999999999998</v>
          </cell>
          <cell r="AC48">
            <v>2.79</v>
          </cell>
          <cell r="AD48">
            <v>0</v>
          </cell>
          <cell r="AE48">
            <v>22.76</v>
          </cell>
          <cell r="AF48">
            <v>22.76</v>
          </cell>
          <cell r="AG48">
            <v>0</v>
          </cell>
          <cell r="AJ48">
            <v>94.539955758269627</v>
          </cell>
          <cell r="AK48">
            <v>90.573992984635808</v>
          </cell>
          <cell r="AL48">
            <v>96.99442296273358</v>
          </cell>
          <cell r="AR48">
            <v>96.99442296273358</v>
          </cell>
        </row>
        <row r="49">
          <cell r="A49">
            <v>198107</v>
          </cell>
          <cell r="B49">
            <v>28.7</v>
          </cell>
          <cell r="C49">
            <v>393.6</v>
          </cell>
          <cell r="D49">
            <v>116.8</v>
          </cell>
          <cell r="E49">
            <v>17</v>
          </cell>
          <cell r="F49">
            <v>41.7</v>
          </cell>
          <cell r="G49">
            <v>0</v>
          </cell>
          <cell r="H49">
            <v>6241.1</v>
          </cell>
          <cell r="I49">
            <v>0</v>
          </cell>
          <cell r="P49">
            <v>26.982878999999997</v>
          </cell>
          <cell r="Q49">
            <v>105.730864</v>
          </cell>
          <cell r="R49">
            <v>15.017629999999999</v>
          </cell>
          <cell r="S49">
            <v>34.795313999999998</v>
          </cell>
          <cell r="T49">
            <v>0</v>
          </cell>
          <cell r="W49">
            <v>21.537446810364354</v>
          </cell>
          <cell r="X49">
            <v>17.720000000000002</v>
          </cell>
          <cell r="Y49">
            <v>3.62</v>
          </cell>
          <cell r="Z49">
            <v>2.1</v>
          </cell>
          <cell r="AA49">
            <v>6.88</v>
          </cell>
          <cell r="AB49">
            <v>2.27</v>
          </cell>
          <cell r="AC49">
            <v>2.85</v>
          </cell>
          <cell r="AD49">
            <v>0</v>
          </cell>
          <cell r="AE49">
            <v>23.9</v>
          </cell>
          <cell r="AF49">
            <v>23.9</v>
          </cell>
          <cell r="AG49">
            <v>0</v>
          </cell>
          <cell r="AJ49">
            <v>99.721914339804442</v>
          </cell>
          <cell r="AK49">
            <v>96.279013538557109</v>
          </cell>
          <cell r="AL49">
            <v>101.85266734663148</v>
          </cell>
          <cell r="AR49">
            <v>101.85266734663148</v>
          </cell>
        </row>
        <row r="50">
          <cell r="A50">
            <v>198108</v>
          </cell>
          <cell r="B50">
            <v>21.1</v>
          </cell>
          <cell r="C50">
            <v>336.5</v>
          </cell>
          <cell r="D50">
            <v>120.5</v>
          </cell>
          <cell r="E50">
            <v>18.3</v>
          </cell>
          <cell r="F50">
            <v>44</v>
          </cell>
          <cell r="G50">
            <v>0</v>
          </cell>
          <cell r="H50">
            <v>5959.9</v>
          </cell>
          <cell r="I50">
            <v>0</v>
          </cell>
          <cell r="P50">
            <v>19.837586999999999</v>
          </cell>
          <cell r="Q50">
            <v>109.080215</v>
          </cell>
          <cell r="R50">
            <v>16.166037000000003</v>
          </cell>
          <cell r="S50">
            <v>36.714480000000002</v>
          </cell>
          <cell r="T50">
            <v>0</v>
          </cell>
          <cell r="W50">
            <v>20.598894169614383</v>
          </cell>
          <cell r="X50">
            <v>17.009999999999998</v>
          </cell>
          <cell r="Y50">
            <v>2.66</v>
          </cell>
          <cell r="Z50">
            <v>1.8</v>
          </cell>
          <cell r="AA50">
            <v>7.09</v>
          </cell>
          <cell r="AB50">
            <v>2.4500000000000002</v>
          </cell>
          <cell r="AC50">
            <v>3.01</v>
          </cell>
          <cell r="AD50">
            <v>0</v>
          </cell>
          <cell r="AE50">
            <v>22.82</v>
          </cell>
          <cell r="AF50">
            <v>22.82</v>
          </cell>
          <cell r="AG50">
            <v>0</v>
          </cell>
          <cell r="AJ50">
            <v>95.404122256361973</v>
          </cell>
          <cell r="AK50">
            <v>92.421332973524599</v>
          </cell>
          <cell r="AL50">
            <v>97.250120035570305</v>
          </cell>
          <cell r="AR50">
            <v>97.250120035570305</v>
          </cell>
        </row>
        <row r="51">
          <cell r="A51">
            <v>198109</v>
          </cell>
          <cell r="B51">
            <v>7</v>
          </cell>
          <cell r="C51">
            <v>332.6</v>
          </cell>
          <cell r="D51">
            <v>116.8</v>
          </cell>
          <cell r="E51">
            <v>17.899999999999999</v>
          </cell>
          <cell r="F51">
            <v>43</v>
          </cell>
          <cell r="G51">
            <v>0</v>
          </cell>
          <cell r="H51">
            <v>5718.8</v>
          </cell>
          <cell r="I51">
            <v>0</v>
          </cell>
          <cell r="P51">
            <v>6.5811899999999994</v>
          </cell>
          <cell r="Q51">
            <v>105.730864</v>
          </cell>
          <cell r="R51">
            <v>15.812680999999998</v>
          </cell>
          <cell r="S51">
            <v>35.88006</v>
          </cell>
          <cell r="T51">
            <v>0</v>
          </cell>
          <cell r="W51">
            <v>19.212500174249417</v>
          </cell>
          <cell r="X51">
            <v>14.87</v>
          </cell>
          <cell r="Y51">
            <v>0.88</v>
          </cell>
          <cell r="Z51">
            <v>1.78</v>
          </cell>
          <cell r="AA51">
            <v>6.88</v>
          </cell>
          <cell r="AB51">
            <v>2.39</v>
          </cell>
          <cell r="AC51">
            <v>2.94</v>
          </cell>
          <cell r="AD51">
            <v>0</v>
          </cell>
          <cell r="AE51">
            <v>21.9</v>
          </cell>
          <cell r="AF51">
            <v>21.9</v>
          </cell>
          <cell r="AG51">
            <v>0</v>
          </cell>
          <cell r="AJ51">
            <v>88.537243285246987</v>
          </cell>
          <cell r="AK51">
            <v>80.793957749342198</v>
          </cell>
          <cell r="AL51">
            <v>93.329431585407079</v>
          </cell>
          <cell r="AR51">
            <v>93.329431585407079</v>
          </cell>
        </row>
        <row r="52">
          <cell r="A52">
            <v>198110</v>
          </cell>
          <cell r="B52">
            <v>32.299999999999997</v>
          </cell>
          <cell r="C52">
            <v>296.7</v>
          </cell>
          <cell r="D52">
            <v>113.8</v>
          </cell>
          <cell r="E52">
            <v>18.2</v>
          </cell>
          <cell r="F52">
            <v>42.6</v>
          </cell>
          <cell r="G52">
            <v>0</v>
          </cell>
          <cell r="H52">
            <v>5874.7</v>
          </cell>
          <cell r="I52">
            <v>0</v>
          </cell>
          <cell r="P52">
            <v>30.367490999999994</v>
          </cell>
          <cell r="Q52">
            <v>103.01517399999999</v>
          </cell>
          <cell r="R52">
            <v>16.077697999999998</v>
          </cell>
          <cell r="S52">
            <v>35.546292000000001</v>
          </cell>
          <cell r="T52">
            <v>0</v>
          </cell>
          <cell r="W52">
            <v>20.658830132952303</v>
          </cell>
          <cell r="X52">
            <v>17.7</v>
          </cell>
          <cell r="Y52">
            <v>4.07</v>
          </cell>
          <cell r="Z52">
            <v>1.59</v>
          </cell>
          <cell r="AA52">
            <v>6.7</v>
          </cell>
          <cell r="AB52">
            <v>2.4300000000000002</v>
          </cell>
          <cell r="AC52">
            <v>2.91</v>
          </cell>
          <cell r="AD52">
            <v>0</v>
          </cell>
          <cell r="AE52">
            <v>22.49</v>
          </cell>
          <cell r="AF52">
            <v>22.49</v>
          </cell>
          <cell r="AG52">
            <v>0</v>
          </cell>
          <cell r="AJ52">
            <v>95.968626941712259</v>
          </cell>
          <cell r="AK52">
            <v>96.170346480387153</v>
          </cell>
          <cell r="AL52">
            <v>95.843786134968283</v>
          </cell>
          <cell r="AR52">
            <v>95.843786134968283</v>
          </cell>
        </row>
        <row r="53">
          <cell r="A53">
            <v>198111</v>
          </cell>
          <cell r="B53">
            <v>29.3</v>
          </cell>
          <cell r="C53">
            <v>251.6</v>
          </cell>
          <cell r="D53">
            <v>116</v>
          </cell>
          <cell r="E53">
            <v>15.7</v>
          </cell>
          <cell r="F53">
            <v>41.1</v>
          </cell>
          <cell r="G53">
            <v>0</v>
          </cell>
          <cell r="H53">
            <v>5896.3</v>
          </cell>
          <cell r="I53">
            <v>0</v>
          </cell>
          <cell r="P53">
            <v>27.546981000000002</v>
          </cell>
          <cell r="Q53">
            <v>105.00668</v>
          </cell>
          <cell r="R53">
            <v>13.869223</v>
          </cell>
          <cell r="S53">
            <v>34.294661999999995</v>
          </cell>
          <cell r="T53">
            <v>0</v>
          </cell>
          <cell r="W53">
            <v>20.358894169614381</v>
          </cell>
          <cell r="X53">
            <v>16.77</v>
          </cell>
          <cell r="Y53">
            <v>3.69</v>
          </cell>
          <cell r="Z53">
            <v>1.34</v>
          </cell>
          <cell r="AA53">
            <v>6.83</v>
          </cell>
          <cell r="AB53">
            <v>2.1</v>
          </cell>
          <cell r="AC53">
            <v>2.81</v>
          </cell>
          <cell r="AD53">
            <v>0</v>
          </cell>
          <cell r="AE53">
            <v>22.58</v>
          </cell>
          <cell r="AF53">
            <v>22.58</v>
          </cell>
          <cell r="AG53">
            <v>0</v>
          </cell>
          <cell r="AJ53">
            <v>94.273827699868036</v>
          </cell>
          <cell r="AK53">
            <v>91.117328275485463</v>
          </cell>
          <cell r="AL53">
            <v>96.227331744223378</v>
          </cell>
          <cell r="AR53">
            <v>96.227331744223378</v>
          </cell>
        </row>
        <row r="54">
          <cell r="A54">
            <v>198112</v>
          </cell>
          <cell r="B54">
            <v>27.7</v>
          </cell>
          <cell r="C54">
            <v>313.60000000000002</v>
          </cell>
          <cell r="D54">
            <v>108.7</v>
          </cell>
          <cell r="E54">
            <v>15.2</v>
          </cell>
          <cell r="F54">
            <v>44.1</v>
          </cell>
          <cell r="G54">
            <v>0</v>
          </cell>
          <cell r="H54">
            <v>6153</v>
          </cell>
          <cell r="I54">
            <v>0</v>
          </cell>
          <cell r="P54">
            <v>26.042708999999999</v>
          </cell>
          <cell r="Q54">
            <v>98.398500999999996</v>
          </cell>
          <cell r="R54">
            <v>13.427528000000001</v>
          </cell>
          <cell r="S54">
            <v>36.797922</v>
          </cell>
          <cell r="T54">
            <v>0</v>
          </cell>
          <cell r="W54">
            <v>20.903083387060232</v>
          </cell>
          <cell r="X54">
            <v>16.61</v>
          </cell>
          <cell r="Y54">
            <v>3.49</v>
          </cell>
          <cell r="Z54">
            <v>1.68</v>
          </cell>
          <cell r="AA54">
            <v>6.4</v>
          </cell>
          <cell r="AB54">
            <v>2.0299999999999998</v>
          </cell>
          <cell r="AC54">
            <v>3.01</v>
          </cell>
          <cell r="AD54">
            <v>0</v>
          </cell>
          <cell r="AE54">
            <v>23.56</v>
          </cell>
          <cell r="AF54">
            <v>23.56</v>
          </cell>
          <cell r="AG54">
            <v>0</v>
          </cell>
          <cell r="AJ54">
            <v>96.521283355940284</v>
          </cell>
          <cell r="AK54">
            <v>90.247991810126024</v>
          </cell>
          <cell r="AL54">
            <v>100.40371726722333</v>
          </cell>
          <cell r="AR54">
            <v>100.40371726722333</v>
          </cell>
        </row>
        <row r="55">
          <cell r="A55">
            <v>198201</v>
          </cell>
          <cell r="B55">
            <v>29.6</v>
          </cell>
          <cell r="C55">
            <v>327.8</v>
          </cell>
          <cell r="D55">
            <v>119.5</v>
          </cell>
          <cell r="E55">
            <v>17</v>
          </cell>
          <cell r="F55">
            <v>44.8</v>
          </cell>
          <cell r="G55">
            <v>0</v>
          </cell>
          <cell r="H55">
            <v>6205.2</v>
          </cell>
          <cell r="I55">
            <v>0</v>
          </cell>
          <cell r="P55">
            <v>27.829032000000002</v>
          </cell>
          <cell r="Q55">
            <v>108.17498499999999</v>
          </cell>
          <cell r="R55">
            <v>15.017629999999999</v>
          </cell>
          <cell r="S55">
            <v>37.382015999999993</v>
          </cell>
          <cell r="T55">
            <v>0</v>
          </cell>
          <cell r="W55">
            <v>21.500665153600863</v>
          </cell>
          <cell r="X55">
            <v>17.849999999999998</v>
          </cell>
          <cell r="Y55">
            <v>3.73</v>
          </cell>
          <cell r="Z55">
            <v>1.75</v>
          </cell>
          <cell r="AA55">
            <v>7.04</v>
          </cell>
          <cell r="AB55">
            <v>2.27</v>
          </cell>
          <cell r="AC55">
            <v>3.06</v>
          </cell>
          <cell r="AD55">
            <v>0</v>
          </cell>
          <cell r="AE55">
            <v>23.76</v>
          </cell>
          <cell r="AF55">
            <v>23.76</v>
          </cell>
          <cell r="AG55">
            <v>0</v>
          </cell>
          <cell r="AJ55">
            <v>99.62339753395058</v>
          </cell>
          <cell r="AK55">
            <v>96.98534941666162</v>
          </cell>
          <cell r="AL55">
            <v>101.25604084334579</v>
          </cell>
          <cell r="AR55">
            <v>101.25604084334579</v>
          </cell>
        </row>
        <row r="56">
          <cell r="A56">
            <v>198202</v>
          </cell>
          <cell r="B56">
            <v>27</v>
          </cell>
          <cell r="C56">
            <v>253.3</v>
          </cell>
          <cell r="D56">
            <v>110.4</v>
          </cell>
          <cell r="E56">
            <v>16.399999999999999</v>
          </cell>
          <cell r="F56">
            <v>39.1</v>
          </cell>
          <cell r="G56">
            <v>0</v>
          </cell>
          <cell r="H56">
            <v>5569</v>
          </cell>
          <cell r="I56">
            <v>0</v>
          </cell>
          <cell r="P56">
            <v>25.384589999999999</v>
          </cell>
          <cell r="Q56">
            <v>99.937392000000003</v>
          </cell>
          <cell r="R56">
            <v>14.487595999999998</v>
          </cell>
          <cell r="S56">
            <v>32.625821999999999</v>
          </cell>
          <cell r="T56">
            <v>0</v>
          </cell>
          <cell r="W56">
            <v>19.328268265695513</v>
          </cell>
          <cell r="X56">
            <v>16.11</v>
          </cell>
          <cell r="Y56">
            <v>3.4</v>
          </cell>
          <cell r="Z56">
            <v>1.35</v>
          </cell>
          <cell r="AA56">
            <v>6.5</v>
          </cell>
          <cell r="AB56">
            <v>2.19</v>
          </cell>
          <cell r="AC56">
            <v>2.67</v>
          </cell>
          <cell r="AD56">
            <v>0</v>
          </cell>
          <cell r="AE56">
            <v>21.32</v>
          </cell>
          <cell r="AF56">
            <v>21.32</v>
          </cell>
          <cell r="AG56">
            <v>0</v>
          </cell>
          <cell r="AJ56">
            <v>89.586051690350985</v>
          </cell>
          <cell r="AK56">
            <v>87.531315355877808</v>
          </cell>
          <cell r="AL56">
            <v>90.857693214652031</v>
          </cell>
          <cell r="AR56">
            <v>90.857693214652031</v>
          </cell>
        </row>
        <row r="57">
          <cell r="A57">
            <v>198203</v>
          </cell>
          <cell r="B57">
            <v>33.200000000000003</v>
          </cell>
          <cell r="C57">
            <v>356.2</v>
          </cell>
          <cell r="D57">
            <v>119.3</v>
          </cell>
          <cell r="E57">
            <v>18.2</v>
          </cell>
          <cell r="F57">
            <v>47.7</v>
          </cell>
          <cell r="G57">
            <v>0</v>
          </cell>
          <cell r="H57">
            <v>5551</v>
          </cell>
          <cell r="I57">
            <v>0</v>
          </cell>
          <cell r="P57">
            <v>31.213643999999999</v>
          </cell>
          <cell r="Q57">
            <v>107.993939</v>
          </cell>
          <cell r="R57">
            <v>16.077697999999998</v>
          </cell>
          <cell r="S57">
            <v>39.801833999999999</v>
          </cell>
          <cell r="T57">
            <v>0</v>
          </cell>
          <cell r="W57">
            <v>20.309566206067363</v>
          </cell>
          <cell r="X57">
            <v>18.79</v>
          </cell>
          <cell r="Y57">
            <v>4.18</v>
          </cell>
          <cell r="Z57">
            <v>1.9</v>
          </cell>
          <cell r="AA57">
            <v>7.02</v>
          </cell>
          <cell r="AB57">
            <v>2.4300000000000002</v>
          </cell>
          <cell r="AC57">
            <v>3.26</v>
          </cell>
          <cell r="AD57">
            <v>0</v>
          </cell>
          <cell r="AE57">
            <v>21.25</v>
          </cell>
          <cell r="AF57">
            <v>21.25</v>
          </cell>
          <cell r="AG57">
            <v>0</v>
          </cell>
          <cell r="AJ57">
            <v>94.96845516672262</v>
          </cell>
          <cell r="AK57">
            <v>102.0927011506483</v>
          </cell>
          <cell r="AL57">
            <v>90.559379963009164</v>
          </cell>
          <cell r="AR57">
            <v>90.559379963009164</v>
          </cell>
        </row>
        <row r="58">
          <cell r="A58">
            <v>198204</v>
          </cell>
          <cell r="B58">
            <v>24.7</v>
          </cell>
          <cell r="C58">
            <v>348.8</v>
          </cell>
          <cell r="D58">
            <v>120.1</v>
          </cell>
          <cell r="E58">
            <v>17.2</v>
          </cell>
          <cell r="F58">
            <v>45.4</v>
          </cell>
          <cell r="G58">
            <v>0</v>
          </cell>
          <cell r="H58">
            <v>5659.1</v>
          </cell>
          <cell r="I58">
            <v>0</v>
          </cell>
          <cell r="P58">
            <v>23.222199</v>
          </cell>
          <cell r="Q58">
            <v>108.71812299999999</v>
          </cell>
          <cell r="R58">
            <v>15.194307999999999</v>
          </cell>
          <cell r="S58">
            <v>37.882667999999995</v>
          </cell>
          <cell r="T58">
            <v>0</v>
          </cell>
          <cell r="W58">
            <v>20.052912622628028</v>
          </cell>
          <cell r="X58">
            <v>17.440000000000001</v>
          </cell>
          <cell r="Y58">
            <v>3.11</v>
          </cell>
          <cell r="Z58">
            <v>1.86</v>
          </cell>
          <cell r="AA58">
            <v>7.07</v>
          </cell>
          <cell r="AB58">
            <v>2.2999999999999998</v>
          </cell>
          <cell r="AC58">
            <v>3.1</v>
          </cell>
          <cell r="AD58">
            <v>0</v>
          </cell>
          <cell r="AE58">
            <v>21.67</v>
          </cell>
          <cell r="AF58">
            <v>21.67</v>
          </cell>
          <cell r="AG58">
            <v>0</v>
          </cell>
          <cell r="AJ58">
            <v>93.26997292496236</v>
          </cell>
          <cell r="AK58">
            <v>94.757674724178102</v>
          </cell>
          <cell r="AL58">
            <v>92.349259472866294</v>
          </cell>
          <cell r="AR58">
            <v>92.349259472866294</v>
          </cell>
        </row>
        <row r="59">
          <cell r="A59">
            <v>198205</v>
          </cell>
          <cell r="B59">
            <v>28.4</v>
          </cell>
          <cell r="C59">
            <v>391.5</v>
          </cell>
          <cell r="D59">
            <v>124.2</v>
          </cell>
          <cell r="E59">
            <v>17.8</v>
          </cell>
          <cell r="F59">
            <v>46.4</v>
          </cell>
          <cell r="G59">
            <v>0</v>
          </cell>
          <cell r="H59">
            <v>6057.3</v>
          </cell>
          <cell r="I59">
            <v>0</v>
          </cell>
          <cell r="P59">
            <v>26.700827999999998</v>
          </cell>
          <cell r="Q59">
            <v>112.42956599999999</v>
          </cell>
          <cell r="R59">
            <v>15.724342000000002</v>
          </cell>
          <cell r="S59">
            <v>38.717087999999997</v>
          </cell>
          <cell r="T59">
            <v>0</v>
          </cell>
          <cell r="W59">
            <v>21.408527853769883</v>
          </cell>
          <cell r="X59">
            <v>18.53</v>
          </cell>
          <cell r="Y59">
            <v>3.58</v>
          </cell>
          <cell r="Z59">
            <v>2.09</v>
          </cell>
          <cell r="AA59">
            <v>7.31</v>
          </cell>
          <cell r="AB59">
            <v>2.38</v>
          </cell>
          <cell r="AC59">
            <v>3.17</v>
          </cell>
          <cell r="AD59">
            <v>0</v>
          </cell>
          <cell r="AE59">
            <v>23.19</v>
          </cell>
          <cell r="AF59">
            <v>23.19</v>
          </cell>
          <cell r="AG59">
            <v>0</v>
          </cell>
          <cell r="AJ59">
            <v>99.535344654102786</v>
          </cell>
          <cell r="AK59">
            <v>100.68002939443923</v>
          </cell>
          <cell r="AL59">
            <v>98.826918651396838</v>
          </cell>
          <cell r="AR59">
            <v>98.826918651396838</v>
          </cell>
        </row>
        <row r="60">
          <cell r="A60">
            <v>198206</v>
          </cell>
          <cell r="B60">
            <v>31.3</v>
          </cell>
          <cell r="C60">
            <v>193</v>
          </cell>
          <cell r="D60">
            <v>126.5</v>
          </cell>
          <cell r="E60">
            <v>17.5</v>
          </cell>
          <cell r="F60">
            <v>44</v>
          </cell>
          <cell r="G60">
            <v>0</v>
          </cell>
          <cell r="H60">
            <v>5725</v>
          </cell>
          <cell r="I60">
            <v>0</v>
          </cell>
          <cell r="P60">
            <v>29.427320999999996</v>
          </cell>
          <cell r="Q60">
            <v>114.511595</v>
          </cell>
          <cell r="R60">
            <v>15.459325</v>
          </cell>
          <cell r="S60">
            <v>36.714480000000002</v>
          </cell>
          <cell r="T60">
            <v>0</v>
          </cell>
          <cell r="W60">
            <v>20.333495835438846</v>
          </cell>
          <cell r="X60">
            <v>17.77</v>
          </cell>
          <cell r="Y60">
            <v>3.94</v>
          </cell>
          <cell r="Z60">
            <v>1.03</v>
          </cell>
          <cell r="AA60">
            <v>7.45</v>
          </cell>
          <cell r="AB60">
            <v>2.34</v>
          </cell>
          <cell r="AC60">
            <v>3.01</v>
          </cell>
          <cell r="AD60">
            <v>0</v>
          </cell>
          <cell r="AE60">
            <v>21.92</v>
          </cell>
          <cell r="AF60">
            <v>21.92</v>
          </cell>
          <cell r="AG60">
            <v>0</v>
          </cell>
          <cell r="AJ60">
            <v>94.61353247625371</v>
          </cell>
          <cell r="AK60">
            <v>96.550681183981908</v>
          </cell>
          <cell r="AL60">
            <v>93.414663943019335</v>
          </cell>
          <cell r="AR60">
            <v>93.414663943019335</v>
          </cell>
        </row>
        <row r="61">
          <cell r="A61">
            <v>198207</v>
          </cell>
          <cell r="B61">
            <v>31.2</v>
          </cell>
          <cell r="C61">
            <v>286.5</v>
          </cell>
          <cell r="D61">
            <v>131.19999999999999</v>
          </cell>
          <cell r="E61">
            <v>18.7</v>
          </cell>
          <cell r="F61">
            <v>45.2</v>
          </cell>
          <cell r="G61">
            <v>0</v>
          </cell>
          <cell r="H61">
            <v>5930.3</v>
          </cell>
          <cell r="I61">
            <v>0</v>
          </cell>
          <cell r="P61">
            <v>29.333303999999998</v>
          </cell>
          <cell r="Q61">
            <v>118.76617599999997</v>
          </cell>
          <cell r="R61">
            <v>16.519393000000001</v>
          </cell>
          <cell r="S61">
            <v>37.715783999999999</v>
          </cell>
          <cell r="T61">
            <v>0</v>
          </cell>
          <cell r="W61">
            <v>21.20377676906724</v>
          </cell>
          <cell r="X61">
            <v>18.77</v>
          </cell>
          <cell r="Y61">
            <v>3.93</v>
          </cell>
          <cell r="Z61">
            <v>1.53</v>
          </cell>
          <cell r="AA61">
            <v>7.72</v>
          </cell>
          <cell r="AB61">
            <v>2.5</v>
          </cell>
          <cell r="AC61">
            <v>3.09</v>
          </cell>
          <cell r="AD61">
            <v>0</v>
          </cell>
          <cell r="AE61">
            <v>22.71</v>
          </cell>
          <cell r="AF61">
            <v>22.71</v>
          </cell>
          <cell r="AG61">
            <v>0</v>
          </cell>
          <cell r="AJ61">
            <v>98.770280035606262</v>
          </cell>
          <cell r="AK61">
            <v>101.98403409247835</v>
          </cell>
          <cell r="AL61">
            <v>96.781342068702969</v>
          </cell>
          <cell r="AR61">
            <v>96.781342068702969</v>
          </cell>
        </row>
        <row r="62">
          <cell r="A62">
            <v>198208</v>
          </cell>
          <cell r="B62">
            <v>32.4</v>
          </cell>
          <cell r="C62">
            <v>384</v>
          </cell>
          <cell r="D62">
            <v>126.4</v>
          </cell>
          <cell r="E62">
            <v>18.7</v>
          </cell>
          <cell r="F62">
            <v>46.5</v>
          </cell>
          <cell r="G62">
            <v>0</v>
          </cell>
          <cell r="H62">
            <v>6257</v>
          </cell>
          <cell r="I62">
            <v>0</v>
          </cell>
          <cell r="P62">
            <v>30.461507999999998</v>
          </cell>
          <cell r="Q62">
            <v>114.42107200000001</v>
          </cell>
          <cell r="R62">
            <v>16.519393000000001</v>
          </cell>
          <cell r="S62">
            <v>38.800530000000002</v>
          </cell>
          <cell r="T62">
            <v>0</v>
          </cell>
          <cell r="W62">
            <v>22.159413345763124</v>
          </cell>
          <cell r="X62">
            <v>19.25</v>
          </cell>
          <cell r="Y62">
            <v>4.08</v>
          </cell>
          <cell r="Z62">
            <v>2.0499999999999998</v>
          </cell>
          <cell r="AA62">
            <v>7.44</v>
          </cell>
          <cell r="AB62">
            <v>2.5</v>
          </cell>
          <cell r="AC62">
            <v>3.18</v>
          </cell>
          <cell r="AD62">
            <v>0</v>
          </cell>
          <cell r="AE62">
            <v>23.96</v>
          </cell>
          <cell r="AF62">
            <v>23.96</v>
          </cell>
          <cell r="AG62">
            <v>0</v>
          </cell>
          <cell r="AJ62">
            <v>103.05785048851452</v>
          </cell>
          <cell r="AK62">
            <v>104.59204348855667</v>
          </cell>
          <cell r="AL62">
            <v>102.10836441946822</v>
          </cell>
          <cell r="AR62">
            <v>102.10836441946822</v>
          </cell>
        </row>
        <row r="63">
          <cell r="A63">
            <v>198209</v>
          </cell>
          <cell r="B63">
            <v>30.9</v>
          </cell>
          <cell r="C63">
            <v>378.6</v>
          </cell>
          <cell r="D63">
            <v>124</v>
          </cell>
          <cell r="E63">
            <v>18.100000000000001</v>
          </cell>
          <cell r="F63">
            <v>46.7</v>
          </cell>
          <cell r="G63">
            <v>0</v>
          </cell>
          <cell r="H63">
            <v>6177.6</v>
          </cell>
          <cell r="I63">
            <v>0</v>
          </cell>
          <cell r="P63">
            <v>29.051252999999996</v>
          </cell>
          <cell r="Q63">
            <v>112.24851999999998</v>
          </cell>
          <cell r="R63">
            <v>15.989359000000002</v>
          </cell>
          <cell r="S63">
            <v>38.967413999999998</v>
          </cell>
          <cell r="T63">
            <v>0</v>
          </cell>
          <cell r="W63">
            <v>21.803538526546895</v>
          </cell>
          <cell r="X63">
            <v>18.82</v>
          </cell>
          <cell r="Y63">
            <v>3.89</v>
          </cell>
          <cell r="Z63">
            <v>2.02</v>
          </cell>
          <cell r="AA63">
            <v>7.3</v>
          </cell>
          <cell r="AB63">
            <v>2.42</v>
          </cell>
          <cell r="AC63">
            <v>3.19</v>
          </cell>
          <cell r="AD63">
            <v>0</v>
          </cell>
          <cell r="AE63">
            <v>23.65</v>
          </cell>
          <cell r="AF63">
            <v>23.65</v>
          </cell>
          <cell r="AG63">
            <v>0</v>
          </cell>
          <cell r="AJ63">
            <v>101.34863260396126</v>
          </cell>
          <cell r="AK63">
            <v>102.25570173790319</v>
          </cell>
          <cell r="AL63">
            <v>100.78726287647844</v>
          </cell>
          <cell r="AR63">
            <v>100.78726287647844</v>
          </cell>
        </row>
        <row r="64">
          <cell r="A64">
            <v>198210</v>
          </cell>
          <cell r="B64">
            <v>31.7</v>
          </cell>
          <cell r="C64">
            <v>381.3</v>
          </cell>
          <cell r="D64">
            <v>121.6</v>
          </cell>
          <cell r="E64">
            <v>18.100000000000001</v>
          </cell>
          <cell r="F64">
            <v>45.2</v>
          </cell>
          <cell r="G64">
            <v>0</v>
          </cell>
          <cell r="H64">
            <v>6360.4</v>
          </cell>
          <cell r="I64">
            <v>0</v>
          </cell>
          <cell r="P64">
            <v>29.803388999999996</v>
          </cell>
          <cell r="Q64">
            <v>110.07596799999999</v>
          </cell>
          <cell r="R64">
            <v>15.989359000000002</v>
          </cell>
          <cell r="S64">
            <v>37.715783999999999</v>
          </cell>
          <cell r="T64">
            <v>0</v>
          </cell>
          <cell r="W64">
            <v>22.193883496837369</v>
          </cell>
          <cell r="X64">
            <v>18.71</v>
          </cell>
          <cell r="Y64">
            <v>4</v>
          </cell>
          <cell r="Z64">
            <v>2.04</v>
          </cell>
          <cell r="AA64">
            <v>7.16</v>
          </cell>
          <cell r="AB64">
            <v>2.42</v>
          </cell>
          <cell r="AC64">
            <v>3.09</v>
          </cell>
          <cell r="AD64">
            <v>0</v>
          </cell>
          <cell r="AE64">
            <v>24.35</v>
          </cell>
          <cell r="AF64">
            <v>24.35</v>
          </cell>
          <cell r="AG64">
            <v>0</v>
          </cell>
          <cell r="AJ64">
            <v>102.96286000409913</v>
          </cell>
          <cell r="AK64">
            <v>101.65803291796858</v>
          </cell>
          <cell r="AL64">
            <v>103.77039539290698</v>
          </cell>
          <cell r="AR64">
            <v>103.77039539290698</v>
          </cell>
        </row>
        <row r="65">
          <cell r="A65">
            <v>198211</v>
          </cell>
          <cell r="B65">
            <v>30.9</v>
          </cell>
          <cell r="C65">
            <v>257.2</v>
          </cell>
          <cell r="D65">
            <v>116.9</v>
          </cell>
          <cell r="E65">
            <v>17.100000000000001</v>
          </cell>
          <cell r="F65">
            <v>45</v>
          </cell>
          <cell r="G65">
            <v>0</v>
          </cell>
          <cell r="H65">
            <v>5823.9</v>
          </cell>
          <cell r="I65">
            <v>0</v>
          </cell>
          <cell r="P65">
            <v>29.051252999999996</v>
          </cell>
          <cell r="Q65">
            <v>105.821387</v>
          </cell>
          <cell r="R65">
            <v>15.105969</v>
          </cell>
          <cell r="S65">
            <v>37.548899999999996</v>
          </cell>
          <cell r="T65">
            <v>0</v>
          </cell>
          <cell r="W65">
            <v>20.465007231350953</v>
          </cell>
          <cell r="X65">
            <v>17.5</v>
          </cell>
          <cell r="Y65">
            <v>3.89</v>
          </cell>
          <cell r="Z65">
            <v>1.37</v>
          </cell>
          <cell r="AA65">
            <v>6.88</v>
          </cell>
          <cell r="AB65">
            <v>2.29</v>
          </cell>
          <cell r="AC65">
            <v>3.07</v>
          </cell>
          <cell r="AD65">
            <v>0</v>
          </cell>
          <cell r="AE65">
            <v>22.3</v>
          </cell>
          <cell r="AF65">
            <v>22.3</v>
          </cell>
          <cell r="AG65">
            <v>0</v>
          </cell>
          <cell r="AJ65">
            <v>95.053039244286623</v>
          </cell>
          <cell r="AK65">
            <v>95.083675898687886</v>
          </cell>
          <cell r="AL65">
            <v>95.034078737651967</v>
          </cell>
          <cell r="AR65">
            <v>95.034078737651967</v>
          </cell>
        </row>
        <row r="66">
          <cell r="A66">
            <v>198212</v>
          </cell>
          <cell r="B66">
            <v>32.5</v>
          </cell>
          <cell r="C66">
            <v>283.5</v>
          </cell>
          <cell r="D66">
            <v>118.8</v>
          </cell>
          <cell r="E66">
            <v>18.2</v>
          </cell>
          <cell r="F66">
            <v>47.6</v>
          </cell>
          <cell r="G66">
            <v>0</v>
          </cell>
          <cell r="H66">
            <v>5881.6</v>
          </cell>
          <cell r="I66">
            <v>0</v>
          </cell>
          <cell r="P66">
            <v>30.555524999999999</v>
          </cell>
          <cell r="Q66">
            <v>107.54132399999999</v>
          </cell>
          <cell r="R66">
            <v>16.077697999999998</v>
          </cell>
          <cell r="S66">
            <v>39.718392000000001</v>
          </cell>
          <cell r="T66">
            <v>0</v>
          </cell>
          <cell r="W66">
            <v>20.902912622628026</v>
          </cell>
          <cell r="X66">
            <v>18.29</v>
          </cell>
          <cell r="Y66">
            <v>4.0999999999999996</v>
          </cell>
          <cell r="Z66">
            <v>1.52</v>
          </cell>
          <cell r="AA66">
            <v>6.99</v>
          </cell>
          <cell r="AB66">
            <v>2.4300000000000002</v>
          </cell>
          <cell r="AC66">
            <v>3.25</v>
          </cell>
          <cell r="AD66">
            <v>0</v>
          </cell>
          <cell r="AE66">
            <v>22.52</v>
          </cell>
          <cell r="AF66">
            <v>22.52</v>
          </cell>
          <cell r="AG66">
            <v>0</v>
          </cell>
          <cell r="AJ66">
            <v>97.273099479211737</v>
          </cell>
          <cell r="AK66">
            <v>99.376024696400066</v>
          </cell>
          <cell r="AL66">
            <v>95.971634671386653</v>
          </cell>
          <cell r="AR66">
            <v>95.971634671386653</v>
          </cell>
        </row>
        <row r="67">
          <cell r="A67">
            <v>198301</v>
          </cell>
          <cell r="B67">
            <v>16.7</v>
          </cell>
          <cell r="C67">
            <v>133.1</v>
          </cell>
          <cell r="D67">
            <v>134.6</v>
          </cell>
          <cell r="E67">
            <v>18.100000000000001</v>
          </cell>
          <cell r="F67">
            <v>48</v>
          </cell>
          <cell r="G67">
            <v>0</v>
          </cell>
          <cell r="H67">
            <v>4728.3</v>
          </cell>
          <cell r="I67">
            <v>0</v>
          </cell>
          <cell r="P67">
            <v>15.700838999999998</v>
          </cell>
          <cell r="Q67">
            <v>121.84395799999999</v>
          </cell>
          <cell r="R67">
            <v>15.989359000000002</v>
          </cell>
          <cell r="S67">
            <v>40.052159999999994</v>
          </cell>
          <cell r="T67">
            <v>0</v>
          </cell>
          <cell r="W67">
            <v>17.461575432574183</v>
          </cell>
          <cell r="X67">
            <v>16.43</v>
          </cell>
          <cell r="Y67">
            <v>2.1</v>
          </cell>
          <cell r="Z67">
            <v>0.71</v>
          </cell>
          <cell r="AA67">
            <v>7.92</v>
          </cell>
          <cell r="AB67">
            <v>2.42</v>
          </cell>
          <cell r="AC67">
            <v>3.28</v>
          </cell>
          <cell r="AD67">
            <v>0</v>
          </cell>
          <cell r="AE67">
            <v>18.100000000000001</v>
          </cell>
          <cell r="AF67">
            <v>18.100000000000001</v>
          </cell>
          <cell r="AG67">
            <v>0</v>
          </cell>
          <cell r="AJ67">
            <v>81.77426182197317</v>
          </cell>
          <cell r="AK67">
            <v>89.269988286596671</v>
          </cell>
          <cell r="AL67">
            <v>50.911970778145019</v>
          </cell>
          <cell r="AM67">
            <v>43.926582800577435</v>
          </cell>
          <cell r="AN67">
            <v>110.7034280322885</v>
          </cell>
          <cell r="AO67">
            <v>118.83716362207817</v>
          </cell>
          <cell r="AP67">
            <v>122.7085671530116</v>
          </cell>
          <cell r="AQ67">
            <v>0</v>
          </cell>
          <cell r="AR67">
            <v>77.135283639080754</v>
          </cell>
          <cell r="AS67">
            <v>81.105302464525778</v>
          </cell>
          <cell r="AT67">
            <v>0</v>
          </cell>
        </row>
        <row r="68">
          <cell r="A68">
            <v>198302</v>
          </cell>
          <cell r="B68">
            <v>21.2</v>
          </cell>
          <cell r="C68">
            <v>76.099999999999994</v>
          </cell>
          <cell r="D68">
            <v>116.4</v>
          </cell>
          <cell r="E68">
            <v>14.7</v>
          </cell>
          <cell r="F68">
            <v>40.1</v>
          </cell>
          <cell r="G68">
            <v>0</v>
          </cell>
          <cell r="H68">
            <v>5032.7</v>
          </cell>
          <cell r="I68">
            <v>0</v>
          </cell>
          <cell r="P68">
            <v>19.931603999999997</v>
          </cell>
          <cell r="Q68">
            <v>105.36877200000001</v>
          </cell>
          <cell r="R68">
            <v>12.985833</v>
          </cell>
          <cell r="S68">
            <v>33.460242000000001</v>
          </cell>
          <cell r="T68">
            <v>0</v>
          </cell>
          <cell r="W68">
            <v>17.496173656972587</v>
          </cell>
          <cell r="X68">
            <v>14.63</v>
          </cell>
          <cell r="Y68">
            <v>2.67</v>
          </cell>
          <cell r="Z68">
            <v>0.41</v>
          </cell>
          <cell r="AA68">
            <v>6.85</v>
          </cell>
          <cell r="AB68">
            <v>1.96</v>
          </cell>
          <cell r="AC68">
            <v>2.74</v>
          </cell>
          <cell r="AD68">
            <v>0</v>
          </cell>
          <cell r="AE68">
            <v>19.27</v>
          </cell>
          <cell r="AF68">
            <v>19.27</v>
          </cell>
          <cell r="AG68">
            <v>0</v>
          </cell>
          <cell r="AJ68">
            <v>81.115409245104203</v>
          </cell>
          <cell r="AK68">
            <v>79.489953051303061</v>
          </cell>
          <cell r="AL68">
            <v>64.730934275070098</v>
          </cell>
          <cell r="AM68">
            <v>25.366054856671479</v>
          </cell>
          <cell r="AN68">
            <v>95.747283083481832</v>
          </cell>
          <cell r="AO68">
            <v>96.248281280691415</v>
          </cell>
          <cell r="AP68">
            <v>102.50654695099139</v>
          </cell>
          <cell r="AQ68">
            <v>0</v>
          </cell>
          <cell r="AR68">
            <v>82.121376559397021</v>
          </cell>
          <cell r="AS68">
            <v>86.348020911127705</v>
          </cell>
          <cell r="AT68">
            <v>0</v>
          </cell>
        </row>
        <row r="69">
          <cell r="A69">
            <v>198303</v>
          </cell>
          <cell r="B69">
            <v>29.8</v>
          </cell>
          <cell r="C69">
            <v>372.6</v>
          </cell>
          <cell r="D69">
            <v>139.9</v>
          </cell>
          <cell r="E69">
            <v>18</v>
          </cell>
          <cell r="F69">
            <v>44.7</v>
          </cell>
          <cell r="G69">
            <v>0</v>
          </cell>
          <cell r="H69">
            <v>5311</v>
          </cell>
          <cell r="I69">
            <v>0</v>
          </cell>
          <cell r="P69">
            <v>28.017066</v>
          </cell>
          <cell r="Q69">
            <v>126.641677</v>
          </cell>
          <cell r="R69">
            <v>15.901019999999999</v>
          </cell>
          <cell r="S69">
            <v>37.298574000000002</v>
          </cell>
          <cell r="T69">
            <v>0</v>
          </cell>
          <cell r="W69">
            <v>19.999761757479654</v>
          </cell>
          <cell r="X69">
            <v>19.45</v>
          </cell>
          <cell r="Y69">
            <v>3.76</v>
          </cell>
          <cell r="Z69">
            <v>1.99</v>
          </cell>
          <cell r="AA69">
            <v>8.24</v>
          </cell>
          <cell r="AB69">
            <v>2.41</v>
          </cell>
          <cell r="AC69">
            <v>3.05</v>
          </cell>
          <cell r="AD69">
            <v>0</v>
          </cell>
          <cell r="AE69">
            <v>20.34</v>
          </cell>
          <cell r="AF69">
            <v>20.34</v>
          </cell>
          <cell r="AG69">
            <v>0</v>
          </cell>
          <cell r="AJ69">
            <v>93.943829218282332</v>
          </cell>
          <cell r="AK69">
            <v>105.67871407025595</v>
          </cell>
          <cell r="AL69">
            <v>91.156671488488229</v>
          </cell>
          <cell r="AM69">
            <v>123.11816869457618</v>
          </cell>
          <cell r="AN69">
            <v>115.17629381137087</v>
          </cell>
          <cell r="AO69">
            <v>118.34610096248281</v>
          </cell>
          <cell r="AP69">
            <v>114.10400299289188</v>
          </cell>
          <cell r="AQ69">
            <v>0</v>
          </cell>
          <cell r="AR69">
            <v>86.681307691652066</v>
          </cell>
          <cell r="AS69">
            <v>91.142643764002983</v>
          </cell>
          <cell r="AT69">
            <v>0</v>
          </cell>
        </row>
        <row r="70">
          <cell r="A70">
            <v>198304</v>
          </cell>
          <cell r="B70">
            <v>29.9</v>
          </cell>
          <cell r="C70">
            <v>336.6</v>
          </cell>
          <cell r="D70">
            <v>142.5</v>
          </cell>
          <cell r="E70">
            <v>17.5</v>
          </cell>
          <cell r="F70">
            <v>43.4</v>
          </cell>
          <cell r="G70">
            <v>0</v>
          </cell>
          <cell r="H70">
            <v>5003.8</v>
          </cell>
          <cell r="I70">
            <v>0</v>
          </cell>
          <cell r="P70">
            <v>28.111082999999997</v>
          </cell>
          <cell r="Q70">
            <v>128.99527499999999</v>
          </cell>
          <cell r="R70">
            <v>15.459325</v>
          </cell>
          <cell r="S70">
            <v>36.213827999999992</v>
          </cell>
          <cell r="T70">
            <v>0</v>
          </cell>
          <cell r="W70">
            <v>19.20205191761487</v>
          </cell>
          <cell r="X70">
            <v>19.27</v>
          </cell>
          <cell r="Y70">
            <v>3.77</v>
          </cell>
          <cell r="Z70">
            <v>1.8</v>
          </cell>
          <cell r="AA70">
            <v>8.39</v>
          </cell>
          <cell r="AB70">
            <v>2.34</v>
          </cell>
          <cell r="AC70">
            <v>2.97</v>
          </cell>
          <cell r="AD70">
            <v>0</v>
          </cell>
          <cell r="AE70">
            <v>19.16</v>
          </cell>
          <cell r="AF70">
            <v>19.16</v>
          </cell>
          <cell r="AG70">
            <v>0</v>
          </cell>
          <cell r="AJ70">
            <v>90.463665002314031</v>
          </cell>
          <cell r="AK70">
            <v>104.70071054672658</v>
          </cell>
          <cell r="AL70">
            <v>91.399109444574634</v>
          </cell>
          <cell r="AM70">
            <v>111.36316766343577</v>
          </cell>
          <cell r="AN70">
            <v>117.27294964531572</v>
          </cell>
          <cell r="AO70">
            <v>114.90866234531525</v>
          </cell>
          <cell r="AP70">
            <v>111.11111111111111</v>
          </cell>
          <cell r="AQ70">
            <v>0</v>
          </cell>
          <cell r="AR70">
            <v>81.652598592529685</v>
          </cell>
          <cell r="AS70">
            <v>85.855115758028376</v>
          </cell>
          <cell r="AT70">
            <v>0</v>
          </cell>
        </row>
        <row r="71">
          <cell r="A71">
            <v>198305</v>
          </cell>
          <cell r="B71">
            <v>30.3</v>
          </cell>
          <cell r="C71">
            <v>272.39999999999998</v>
          </cell>
          <cell r="D71">
            <v>152.80000000000001</v>
          </cell>
          <cell r="E71">
            <v>19.8</v>
          </cell>
          <cell r="F71">
            <v>50.5</v>
          </cell>
          <cell r="G71">
            <v>0</v>
          </cell>
          <cell r="H71">
            <v>5105.6000000000004</v>
          </cell>
          <cell r="I71">
            <v>0</v>
          </cell>
          <cell r="P71">
            <v>28.487150999999997</v>
          </cell>
          <cell r="Q71">
            <v>138.31914399999999</v>
          </cell>
          <cell r="R71">
            <v>17.491122000000001</v>
          </cell>
          <cell r="S71">
            <v>42.138210000000001</v>
          </cell>
          <cell r="T71">
            <v>0</v>
          </cell>
          <cell r="W71">
            <v>19.867300832912228</v>
          </cell>
          <cell r="X71">
            <v>20.38</v>
          </cell>
          <cell r="Y71">
            <v>3.82</v>
          </cell>
          <cell r="Z71">
            <v>1.46</v>
          </cell>
          <cell r="AA71">
            <v>9</v>
          </cell>
          <cell r="AB71">
            <v>2.65</v>
          </cell>
          <cell r="AC71">
            <v>3.45</v>
          </cell>
          <cell r="AD71">
            <v>0</v>
          </cell>
          <cell r="AE71">
            <v>19.55</v>
          </cell>
          <cell r="AF71">
            <v>19.55</v>
          </cell>
          <cell r="AG71">
            <v>0</v>
          </cell>
          <cell r="AJ71">
            <v>93.795918151108054</v>
          </cell>
          <cell r="AK71">
            <v>110.73173227515764</v>
          </cell>
          <cell r="AL71">
            <v>92.611299225006661</v>
          </cell>
          <cell r="AM71">
            <v>90.327902660342332</v>
          </cell>
          <cell r="AN71">
            <v>125.79935003669146</v>
          </cell>
          <cell r="AO71">
            <v>130.13160479277155</v>
          </cell>
          <cell r="AP71">
            <v>129.06846240179576</v>
          </cell>
          <cell r="AQ71">
            <v>0</v>
          </cell>
          <cell r="AR71">
            <v>83.314629565968431</v>
          </cell>
          <cell r="AS71">
            <v>87.602688573562361</v>
          </cell>
          <cell r="AT71">
            <v>0</v>
          </cell>
        </row>
        <row r="72">
          <cell r="A72">
            <v>198306</v>
          </cell>
          <cell r="B72">
            <v>28.5</v>
          </cell>
          <cell r="C72">
            <v>251.7</v>
          </cell>
          <cell r="D72">
            <v>144.80000000000001</v>
          </cell>
          <cell r="E72">
            <v>18.3</v>
          </cell>
          <cell r="F72">
            <v>49.6</v>
          </cell>
          <cell r="G72">
            <v>0</v>
          </cell>
          <cell r="H72">
            <v>4941.8999999999996</v>
          </cell>
          <cell r="I72">
            <v>0</v>
          </cell>
          <cell r="P72">
            <v>26.794844999999999</v>
          </cell>
          <cell r="Q72">
            <v>131.077304</v>
          </cell>
          <cell r="R72">
            <v>16.166037000000003</v>
          </cell>
          <cell r="S72">
            <v>41.387231999999997</v>
          </cell>
          <cell r="T72">
            <v>0</v>
          </cell>
          <cell r="W72">
            <v>19.069093162452731</v>
          </cell>
          <cell r="X72">
            <v>19.309999999999999</v>
          </cell>
          <cell r="Y72">
            <v>3.59</v>
          </cell>
          <cell r="Z72">
            <v>1.35</v>
          </cell>
          <cell r="AA72">
            <v>8.5299999999999994</v>
          </cell>
          <cell r="AB72">
            <v>2.4500000000000002</v>
          </cell>
          <cell r="AC72">
            <v>3.39</v>
          </cell>
          <cell r="AD72">
            <v>0</v>
          </cell>
          <cell r="AE72">
            <v>18.920000000000002</v>
          </cell>
          <cell r="AF72">
            <v>18.920000000000002</v>
          </cell>
          <cell r="AG72">
            <v>0</v>
          </cell>
          <cell r="AJ72">
            <v>89.914963304788941</v>
          </cell>
          <cell r="AK72">
            <v>104.91804466306644</v>
          </cell>
          <cell r="AL72">
            <v>87.035226235019351</v>
          </cell>
          <cell r="AM72">
            <v>83.522375747576831</v>
          </cell>
          <cell r="AN72">
            <v>119.22982842366426</v>
          </cell>
          <cell r="AO72">
            <v>120.31035160086428</v>
          </cell>
          <cell r="AP72">
            <v>126.82379349046016</v>
          </cell>
          <cell r="AQ72">
            <v>0</v>
          </cell>
          <cell r="AR72">
            <v>80.629810301182758</v>
          </cell>
          <cell r="AS72">
            <v>84.779686333084399</v>
          </cell>
          <cell r="AT72">
            <v>0</v>
          </cell>
        </row>
        <row r="73">
          <cell r="A73">
            <v>198307</v>
          </cell>
          <cell r="B73">
            <v>31.7</v>
          </cell>
          <cell r="C73">
            <v>153.1</v>
          </cell>
          <cell r="D73">
            <v>155.69999999999999</v>
          </cell>
          <cell r="E73">
            <v>19.899999999999999</v>
          </cell>
          <cell r="F73">
            <v>51.8</v>
          </cell>
          <cell r="G73">
            <v>0</v>
          </cell>
          <cell r="H73">
            <v>5198.6000000000004</v>
          </cell>
          <cell r="I73">
            <v>0</v>
          </cell>
          <cell r="P73">
            <v>29.803388999999996</v>
          </cell>
          <cell r="Q73">
            <v>140.94431099999997</v>
          </cell>
          <cell r="R73">
            <v>17.579460999999998</v>
          </cell>
          <cell r="S73">
            <v>43.222955999999996</v>
          </cell>
          <cell r="T73">
            <v>0</v>
          </cell>
          <cell r="W73">
            <v>20.017041244837859</v>
          </cell>
          <cell r="X73">
            <v>20.189999999999998</v>
          </cell>
          <cell r="Y73">
            <v>4</v>
          </cell>
          <cell r="Z73">
            <v>0.82</v>
          </cell>
          <cell r="AA73">
            <v>9.17</v>
          </cell>
          <cell r="AB73">
            <v>2.66</v>
          </cell>
          <cell r="AC73">
            <v>3.54</v>
          </cell>
          <cell r="AD73">
            <v>0</v>
          </cell>
          <cell r="AE73">
            <v>19.91</v>
          </cell>
          <cell r="AF73">
            <v>19.91</v>
          </cell>
          <cell r="AG73">
            <v>0</v>
          </cell>
          <cell r="AJ73">
            <v>94.348945441445849</v>
          </cell>
          <cell r="AK73">
            <v>109.6993952225433</v>
          </cell>
          <cell r="AL73">
            <v>96.975182434561944</v>
          </cell>
          <cell r="AM73">
            <v>50.732109713342957</v>
          </cell>
          <cell r="AN73">
            <v>128.17555998182897</v>
          </cell>
          <cell r="AO73">
            <v>130.62266745236693</v>
          </cell>
          <cell r="AP73">
            <v>132.43546576879911</v>
          </cell>
          <cell r="AQ73">
            <v>0</v>
          </cell>
          <cell r="AR73">
            <v>84.848812002988822</v>
          </cell>
          <cell r="AS73">
            <v>89.215832710978347</v>
          </cell>
          <cell r="AT73">
            <v>0</v>
          </cell>
        </row>
        <row r="74">
          <cell r="A74">
            <v>198308</v>
          </cell>
          <cell r="B74">
            <v>33</v>
          </cell>
          <cell r="C74">
            <v>31.6</v>
          </cell>
          <cell r="D74">
            <v>161</v>
          </cell>
          <cell r="E74">
            <v>20.399999999999999</v>
          </cell>
          <cell r="F74">
            <v>50.2</v>
          </cell>
          <cell r="G74">
            <v>0</v>
          </cell>
          <cell r="H74">
            <v>5414.1</v>
          </cell>
          <cell r="I74">
            <v>0</v>
          </cell>
          <cell r="P74">
            <v>31.025609999999997</v>
          </cell>
          <cell r="Q74">
            <v>145.74203</v>
          </cell>
          <cell r="R74">
            <v>18.021155999999998</v>
          </cell>
          <cell r="S74">
            <v>41.887883999999993</v>
          </cell>
          <cell r="T74">
            <v>0</v>
          </cell>
          <cell r="W74">
            <v>20.439459478297231</v>
          </cell>
          <cell r="X74">
            <v>19.97</v>
          </cell>
          <cell r="Y74">
            <v>4.16</v>
          </cell>
          <cell r="Z74">
            <v>0.17</v>
          </cell>
          <cell r="AA74">
            <v>9.48</v>
          </cell>
          <cell r="AB74">
            <v>2.73</v>
          </cell>
          <cell r="AC74">
            <v>3.43</v>
          </cell>
          <cell r="AD74">
            <v>0</v>
          </cell>
          <cell r="AE74">
            <v>20.73</v>
          </cell>
          <cell r="AF74">
            <v>20.73</v>
          </cell>
          <cell r="AG74">
            <v>0</v>
          </cell>
          <cell r="AJ74">
            <v>96.050583128534811</v>
          </cell>
          <cell r="AK74">
            <v>108.50405758267409</v>
          </cell>
          <cell r="AL74">
            <v>100.85418973194442</v>
          </cell>
          <cell r="AM74">
            <v>10.517632501546711</v>
          </cell>
          <cell r="AN74">
            <v>132.50864870531501</v>
          </cell>
          <cell r="AO74">
            <v>134.06010606953447</v>
          </cell>
          <cell r="AP74">
            <v>128.32023943135053</v>
          </cell>
          <cell r="AQ74">
            <v>0</v>
          </cell>
          <cell r="AR74">
            <v>88.343338665090826</v>
          </cell>
          <cell r="AS74">
            <v>92.890216579536968</v>
          </cell>
          <cell r="AT74">
            <v>0</v>
          </cell>
        </row>
        <row r="75">
          <cell r="A75">
            <v>198309</v>
          </cell>
          <cell r="B75">
            <v>27.7</v>
          </cell>
          <cell r="C75">
            <v>293.2</v>
          </cell>
          <cell r="D75">
            <v>145.1</v>
          </cell>
          <cell r="E75">
            <v>19.8</v>
          </cell>
          <cell r="F75">
            <v>50</v>
          </cell>
          <cell r="G75">
            <v>0</v>
          </cell>
          <cell r="H75">
            <v>5425.4</v>
          </cell>
          <cell r="I75">
            <v>0</v>
          </cell>
          <cell r="P75">
            <v>26.042708999999999</v>
          </cell>
          <cell r="Q75">
            <v>131.348873</v>
          </cell>
          <cell r="R75">
            <v>17.491122000000001</v>
          </cell>
          <cell r="S75">
            <v>41.720999999999997</v>
          </cell>
          <cell r="T75">
            <v>0</v>
          </cell>
          <cell r="W75">
            <v>20.349480823851259</v>
          </cell>
          <cell r="X75">
            <v>19.670000000000002</v>
          </cell>
          <cell r="Y75">
            <v>3.49</v>
          </cell>
          <cell r="Z75">
            <v>1.57</v>
          </cell>
          <cell r="AA75">
            <v>8.5399999999999991</v>
          </cell>
          <cell r="AB75">
            <v>2.65</v>
          </cell>
          <cell r="AC75">
            <v>3.42</v>
          </cell>
          <cell r="AD75">
            <v>0</v>
          </cell>
          <cell r="AE75">
            <v>20.77</v>
          </cell>
          <cell r="AF75">
            <v>20.77</v>
          </cell>
          <cell r="AG75">
            <v>0</v>
          </cell>
          <cell r="AJ75">
            <v>95.53274565444066</v>
          </cell>
          <cell r="AK75">
            <v>106.87405171012519</v>
          </cell>
          <cell r="AL75">
            <v>84.610846674155312</v>
          </cell>
          <cell r="AM75">
            <v>97.133429573107861</v>
          </cell>
          <cell r="AN75">
            <v>119.36960547926057</v>
          </cell>
          <cell r="AO75">
            <v>130.13160479277155</v>
          </cell>
          <cell r="AP75">
            <v>127.94612794612794</v>
          </cell>
          <cell r="AQ75">
            <v>0</v>
          </cell>
          <cell r="AR75">
            <v>88.513803380315309</v>
          </cell>
          <cell r="AS75">
            <v>93.069454817027633</v>
          </cell>
          <cell r="AT75">
            <v>0</v>
          </cell>
        </row>
        <row r="76">
          <cell r="A76">
            <v>198310</v>
          </cell>
          <cell r="B76">
            <v>23.4</v>
          </cell>
          <cell r="C76">
            <v>334.4</v>
          </cell>
          <cell r="D76">
            <v>145.19999999999999</v>
          </cell>
          <cell r="E76">
            <v>19.5</v>
          </cell>
          <cell r="F76">
            <v>51.3</v>
          </cell>
          <cell r="G76">
            <v>0</v>
          </cell>
          <cell r="H76">
            <v>5513.2</v>
          </cell>
          <cell r="I76">
            <v>0</v>
          </cell>
          <cell r="P76">
            <v>21.999977999999995</v>
          </cell>
          <cell r="Q76">
            <v>131.43939599999999</v>
          </cell>
          <cell r="R76">
            <v>17.226105</v>
          </cell>
          <cell r="S76">
            <v>42.805745999999992</v>
          </cell>
          <cell r="T76">
            <v>0</v>
          </cell>
          <cell r="W76">
            <v>20.460106727770128</v>
          </cell>
          <cell r="X76">
            <v>19.41</v>
          </cell>
          <cell r="Y76">
            <v>2.95</v>
          </cell>
          <cell r="Z76">
            <v>1.79</v>
          </cell>
          <cell r="AA76">
            <v>8.5500000000000007</v>
          </cell>
          <cell r="AB76">
            <v>2.61</v>
          </cell>
          <cell r="AC76">
            <v>3.51</v>
          </cell>
          <cell r="AD76">
            <v>0</v>
          </cell>
          <cell r="AE76">
            <v>21.11</v>
          </cell>
          <cell r="AF76">
            <v>21.11</v>
          </cell>
          <cell r="AG76">
            <v>0</v>
          </cell>
          <cell r="AJ76">
            <v>95.887725864064265</v>
          </cell>
          <cell r="AK76">
            <v>105.46137995391609</v>
          </cell>
          <cell r="AL76">
            <v>71.519197045489449</v>
          </cell>
          <cell r="AM76">
            <v>110.74448339863889</v>
          </cell>
          <cell r="AN76">
            <v>119.5093825348569</v>
          </cell>
          <cell r="AO76">
            <v>128.1673541543901</v>
          </cell>
          <cell r="AP76">
            <v>131.31313131313129</v>
          </cell>
          <cell r="AQ76">
            <v>0</v>
          </cell>
          <cell r="AR76">
            <v>89.962753459723459</v>
          </cell>
          <cell r="AS76">
            <v>94.592979835698273</v>
          </cell>
          <cell r="AT76">
            <v>0</v>
          </cell>
        </row>
        <row r="77">
          <cell r="A77">
            <v>198311</v>
          </cell>
          <cell r="B77">
            <v>22.5</v>
          </cell>
          <cell r="C77">
            <v>304.8</v>
          </cell>
          <cell r="D77">
            <v>146</v>
          </cell>
          <cell r="E77">
            <v>18.600000000000001</v>
          </cell>
          <cell r="F77">
            <v>49.7</v>
          </cell>
          <cell r="G77">
            <v>0</v>
          </cell>
          <cell r="H77">
            <v>5287.2</v>
          </cell>
          <cell r="I77">
            <v>0</v>
          </cell>
          <cell r="P77">
            <v>21.153824999999998</v>
          </cell>
          <cell r="Q77">
            <v>132.16358</v>
          </cell>
          <cell r="R77">
            <v>16.431054000000003</v>
          </cell>
          <cell r="S77">
            <v>41.470674000000002</v>
          </cell>
          <cell r="T77">
            <v>0</v>
          </cell>
          <cell r="W77">
            <v>19.750668595026919</v>
          </cell>
          <cell r="X77">
            <v>18.96</v>
          </cell>
          <cell r="Y77">
            <v>2.84</v>
          </cell>
          <cell r="Z77">
            <v>1.63</v>
          </cell>
          <cell r="AA77">
            <v>8.6</v>
          </cell>
          <cell r="AB77">
            <v>2.4900000000000002</v>
          </cell>
          <cell r="AC77">
            <v>3.4</v>
          </cell>
          <cell r="AD77">
            <v>0</v>
          </cell>
          <cell r="AE77">
            <v>20.239999999999998</v>
          </cell>
          <cell r="AF77">
            <v>20.239999999999998</v>
          </cell>
          <cell r="AG77">
            <v>0</v>
          </cell>
          <cell r="AJ77">
            <v>92.662797385227023</v>
          </cell>
          <cell r="AK77">
            <v>103.01637114509271</v>
          </cell>
          <cell r="AL77">
            <v>68.852379528538975</v>
          </cell>
          <cell r="AM77">
            <v>100.84553516188903</v>
          </cell>
          <cell r="AN77">
            <v>120.20826781283851</v>
          </cell>
          <cell r="AO77">
            <v>122.27460223924574</v>
          </cell>
          <cell r="AP77">
            <v>127.19790497568275</v>
          </cell>
          <cell r="AQ77">
            <v>0</v>
          </cell>
          <cell r="AR77">
            <v>86.255145903590829</v>
          </cell>
          <cell r="AS77">
            <v>90.69454817027632</v>
          </cell>
          <cell r="AT77">
            <v>0</v>
          </cell>
        </row>
        <row r="78">
          <cell r="A78">
            <v>198312</v>
          </cell>
          <cell r="B78">
            <v>33.299999999999997</v>
          </cell>
          <cell r="C78">
            <v>342.6</v>
          </cell>
          <cell r="D78">
            <v>155.4</v>
          </cell>
          <cell r="E78">
            <v>19.100000000000001</v>
          </cell>
          <cell r="F78">
            <v>52.5</v>
          </cell>
          <cell r="G78">
            <v>0</v>
          </cell>
          <cell r="H78">
            <v>5492</v>
          </cell>
          <cell r="I78">
            <v>0</v>
          </cell>
          <cell r="P78">
            <v>31.307661</v>
          </cell>
          <cell r="Q78">
            <v>140.672742</v>
          </cell>
          <cell r="R78">
            <v>16.872749000000002</v>
          </cell>
          <cell r="S78">
            <v>43.807049999999997</v>
          </cell>
          <cell r="T78">
            <v>0</v>
          </cell>
          <cell r="W78">
            <v>21.140864146439213</v>
          </cell>
          <cell r="X78">
            <v>21.32</v>
          </cell>
          <cell r="Y78">
            <v>4.2</v>
          </cell>
          <cell r="Z78">
            <v>1.83</v>
          </cell>
          <cell r="AA78">
            <v>9.15</v>
          </cell>
          <cell r="AB78">
            <v>2.5499999999999998</v>
          </cell>
          <cell r="AC78">
            <v>3.59</v>
          </cell>
          <cell r="AD78">
            <v>0</v>
          </cell>
          <cell r="AE78">
            <v>21.03</v>
          </cell>
          <cell r="AF78">
            <v>21.03</v>
          </cell>
          <cell r="AG78">
            <v>0</v>
          </cell>
          <cell r="AJ78">
            <v>99.644424545285545</v>
          </cell>
          <cell r="AK78">
            <v>115.83908400914432</v>
          </cell>
          <cell r="AL78">
            <v>101.82394155629004</v>
          </cell>
          <cell r="AM78">
            <v>113.21922045782635</v>
          </cell>
          <cell r="AN78">
            <v>127.89600587063634</v>
          </cell>
          <cell r="AO78">
            <v>125.2209781968179</v>
          </cell>
          <cell r="AP78">
            <v>134.30602319491209</v>
          </cell>
          <cell r="AQ78">
            <v>0</v>
          </cell>
          <cell r="AR78">
            <v>89.621824029274492</v>
          </cell>
          <cell r="AS78">
            <v>94.234503360716957</v>
          </cell>
          <cell r="AT78">
            <v>0</v>
          </cell>
        </row>
        <row r="79">
          <cell r="A79">
            <v>198401</v>
          </cell>
          <cell r="B79">
            <v>31.4</v>
          </cell>
          <cell r="C79">
            <v>201.8</v>
          </cell>
          <cell r="D79">
            <v>157.80000000000001</v>
          </cell>
          <cell r="E79">
            <v>17.100000000000001</v>
          </cell>
          <cell r="F79">
            <v>46.1</v>
          </cell>
          <cell r="G79">
            <v>0</v>
          </cell>
          <cell r="H79">
            <v>5615.2</v>
          </cell>
          <cell r="I79">
            <v>0</v>
          </cell>
          <cell r="P79">
            <v>29.521337999999997</v>
          </cell>
          <cell r="Q79">
            <v>142.84529400000002</v>
          </cell>
          <cell r="R79">
            <v>15.105969</v>
          </cell>
          <cell r="S79">
            <v>38.466761999999996</v>
          </cell>
          <cell r="T79">
            <v>0</v>
          </cell>
          <cell r="W79">
            <v>20.838638022966069</v>
          </cell>
          <cell r="X79">
            <v>19.769999999999996</v>
          </cell>
          <cell r="Y79">
            <v>3.96</v>
          </cell>
          <cell r="Z79">
            <v>1.08</v>
          </cell>
          <cell r="AA79">
            <v>9.2899999999999991</v>
          </cell>
          <cell r="AB79">
            <v>2.29</v>
          </cell>
          <cell r="AC79">
            <v>3.15</v>
          </cell>
          <cell r="AD79">
            <v>0</v>
          </cell>
          <cell r="AE79">
            <v>21.5</v>
          </cell>
          <cell r="AF79">
            <v>21.5</v>
          </cell>
          <cell r="AG79">
            <v>0</v>
          </cell>
          <cell r="AJ79">
            <v>97.662140997763103</v>
          </cell>
          <cell r="AK79">
            <v>107.41738700097478</v>
          </cell>
          <cell r="AL79">
            <v>96.005430610216322</v>
          </cell>
          <cell r="AM79">
            <v>66.817900598061456</v>
          </cell>
          <cell r="AN79">
            <v>129.85288464898485</v>
          </cell>
          <cell r="AO79">
            <v>112.45334904733843</v>
          </cell>
          <cell r="AP79">
            <v>117.84511784511784</v>
          </cell>
          <cell r="AQ79">
            <v>0</v>
          </cell>
          <cell r="AR79">
            <v>91.624784433162205</v>
          </cell>
          <cell r="AS79">
            <v>96.340552651232258</v>
          </cell>
          <cell r="AT79">
            <v>0</v>
          </cell>
        </row>
        <row r="80">
          <cell r="A80">
            <v>198402</v>
          </cell>
          <cell r="B80">
            <v>30.4</v>
          </cell>
          <cell r="C80">
            <v>158.1</v>
          </cell>
          <cell r="D80">
            <v>142.4</v>
          </cell>
          <cell r="E80">
            <v>16.899999999999999</v>
          </cell>
          <cell r="F80">
            <v>45</v>
          </cell>
          <cell r="G80">
            <v>0</v>
          </cell>
          <cell r="H80">
            <v>5237.2</v>
          </cell>
          <cell r="I80">
            <v>0</v>
          </cell>
          <cell r="P80">
            <v>28.581167999999998</v>
          </cell>
          <cell r="Q80">
            <v>128.904752</v>
          </cell>
          <cell r="R80">
            <v>14.929290999999999</v>
          </cell>
          <cell r="S80">
            <v>37.548899999999996</v>
          </cell>
          <cell r="T80">
            <v>0</v>
          </cell>
          <cell r="W80">
            <v>19.411575432574185</v>
          </cell>
          <cell r="X80">
            <v>18.38</v>
          </cell>
          <cell r="Y80">
            <v>3.83</v>
          </cell>
          <cell r="Z80">
            <v>0.84</v>
          </cell>
          <cell r="AA80">
            <v>8.3800000000000008</v>
          </cell>
          <cell r="AB80">
            <v>2.2599999999999998</v>
          </cell>
          <cell r="AC80">
            <v>3.07</v>
          </cell>
          <cell r="AD80">
            <v>0</v>
          </cell>
          <cell r="AE80">
            <v>20.05</v>
          </cell>
          <cell r="AF80">
            <v>20.05</v>
          </cell>
          <cell r="AG80">
            <v>0</v>
          </cell>
          <cell r="AJ80">
            <v>90.957905093486474</v>
          </cell>
          <cell r="AK80">
            <v>99.865026458164735</v>
          </cell>
          <cell r="AL80">
            <v>92.853737181093067</v>
          </cell>
          <cell r="AM80">
            <v>51.969478242936681</v>
          </cell>
          <cell r="AN80">
            <v>117.13317258971941</v>
          </cell>
          <cell r="AO80">
            <v>110.98016106855233</v>
          </cell>
          <cell r="AP80">
            <v>114.85222596333706</v>
          </cell>
          <cell r="AQ80">
            <v>0</v>
          </cell>
          <cell r="AR80">
            <v>85.445438506274527</v>
          </cell>
          <cell r="AS80">
            <v>89.843166542195675</v>
          </cell>
          <cell r="AT80">
            <v>0</v>
          </cell>
        </row>
        <row r="81">
          <cell r="A81">
            <v>198403</v>
          </cell>
          <cell r="B81">
            <v>24.8</v>
          </cell>
          <cell r="C81">
            <v>200.1</v>
          </cell>
          <cell r="D81">
            <v>145.80000000000001</v>
          </cell>
          <cell r="E81">
            <v>17.600000000000001</v>
          </cell>
          <cell r="F81">
            <v>46.1</v>
          </cell>
          <cell r="G81">
            <v>0</v>
          </cell>
          <cell r="H81">
            <v>5558.6</v>
          </cell>
          <cell r="I81">
            <v>0</v>
          </cell>
          <cell r="P81">
            <v>23.316216000000001</v>
          </cell>
          <cell r="Q81">
            <v>131.98253399999999</v>
          </cell>
          <cell r="R81">
            <v>15.547664000000003</v>
          </cell>
          <cell r="S81">
            <v>38.466761999999996</v>
          </cell>
          <cell r="T81">
            <v>0</v>
          </cell>
          <cell r="W81">
            <v>20.133129519594345</v>
          </cell>
          <cell r="X81">
            <v>18.28</v>
          </cell>
          <cell r="Y81">
            <v>3.13</v>
          </cell>
          <cell r="Z81">
            <v>1.07</v>
          </cell>
          <cell r="AA81">
            <v>8.58</v>
          </cell>
          <cell r="AB81">
            <v>2.35</v>
          </cell>
          <cell r="AC81">
            <v>3.15</v>
          </cell>
          <cell r="AD81">
            <v>0</v>
          </cell>
          <cell r="AE81">
            <v>21.28</v>
          </cell>
          <cell r="AF81">
            <v>21.28</v>
          </cell>
          <cell r="AG81">
            <v>0</v>
          </cell>
          <cell r="AJ81">
            <v>93.988098615415822</v>
          </cell>
          <cell r="AK81">
            <v>99.321691167315109</v>
          </cell>
          <cell r="AL81">
            <v>75.883080255044717</v>
          </cell>
          <cell r="AM81">
            <v>66.199216333264587</v>
          </cell>
          <cell r="AN81">
            <v>119.92871370164586</v>
          </cell>
          <cell r="AO81">
            <v>115.39972500491062</v>
          </cell>
          <cell r="AP81">
            <v>117.84511784511784</v>
          </cell>
          <cell r="AQ81">
            <v>0</v>
          </cell>
          <cell r="AR81">
            <v>90.687228499427533</v>
          </cell>
          <cell r="AS81">
            <v>95.354742345033614</v>
          </cell>
          <cell r="AT81">
            <v>0</v>
          </cell>
        </row>
        <row r="82">
          <cell r="A82">
            <v>198404</v>
          </cell>
          <cell r="B82">
            <v>29.9</v>
          </cell>
          <cell r="C82">
            <v>306.7</v>
          </cell>
          <cell r="D82">
            <v>152.69999999999999</v>
          </cell>
          <cell r="E82">
            <v>17.2</v>
          </cell>
          <cell r="F82">
            <v>44.4</v>
          </cell>
          <cell r="G82">
            <v>0</v>
          </cell>
          <cell r="H82">
            <v>5311.9</v>
          </cell>
          <cell r="I82">
            <v>0</v>
          </cell>
          <cell r="P82">
            <v>28.111082999999997</v>
          </cell>
          <cell r="Q82">
            <v>138.22862099999998</v>
          </cell>
          <cell r="R82">
            <v>15.194307999999999</v>
          </cell>
          <cell r="S82">
            <v>37.048247999999994</v>
          </cell>
          <cell r="T82">
            <v>0</v>
          </cell>
          <cell r="W82">
            <v>20.106803002317516</v>
          </cell>
          <cell r="X82">
            <v>19.73</v>
          </cell>
          <cell r="Y82">
            <v>3.77</v>
          </cell>
          <cell r="Z82">
            <v>1.64</v>
          </cell>
          <cell r="AA82">
            <v>8.99</v>
          </cell>
          <cell r="AB82">
            <v>2.2999999999999998</v>
          </cell>
          <cell r="AC82">
            <v>3.03</v>
          </cell>
          <cell r="AD82">
            <v>0</v>
          </cell>
          <cell r="AE82">
            <v>20.34</v>
          </cell>
          <cell r="AF82">
            <v>20.34</v>
          </cell>
          <cell r="AG82">
            <v>0</v>
          </cell>
          <cell r="AJ82">
            <v>94.525422077251207</v>
          </cell>
          <cell r="AK82">
            <v>107.20005288463497</v>
          </cell>
          <cell r="AL82">
            <v>91.399109444574634</v>
          </cell>
          <cell r="AM82">
            <v>101.46421942668591</v>
          </cell>
          <cell r="AN82">
            <v>125.65957298109515</v>
          </cell>
          <cell r="AO82">
            <v>112.94441170693379</v>
          </cell>
          <cell r="AP82">
            <v>113.35578002244668</v>
          </cell>
          <cell r="AQ82">
            <v>0</v>
          </cell>
          <cell r="AR82">
            <v>86.681307691652066</v>
          </cell>
          <cell r="AS82">
            <v>91.142643764002983</v>
          </cell>
          <cell r="AT82">
            <v>0</v>
          </cell>
        </row>
        <row r="83">
          <cell r="A83">
            <v>198405</v>
          </cell>
          <cell r="B83">
            <v>32</v>
          </cell>
          <cell r="C83">
            <v>317.7</v>
          </cell>
          <cell r="D83">
            <v>155.80000000000001</v>
          </cell>
          <cell r="E83">
            <v>16.7</v>
          </cell>
          <cell r="F83">
            <v>46.9</v>
          </cell>
          <cell r="G83">
            <v>0</v>
          </cell>
          <cell r="H83">
            <v>5735.1</v>
          </cell>
          <cell r="I83">
            <v>0</v>
          </cell>
          <cell r="P83">
            <v>30.085439999999998</v>
          </cell>
          <cell r="Q83">
            <v>141.03483400000002</v>
          </cell>
          <cell r="R83">
            <v>14.752612999999998</v>
          </cell>
          <cell r="S83">
            <v>39.134297999999994</v>
          </cell>
          <cell r="T83">
            <v>0</v>
          </cell>
          <cell r="W83">
            <v>21.336867038979591</v>
          </cell>
          <cell r="X83">
            <v>20.329999999999998</v>
          </cell>
          <cell r="Y83">
            <v>4.03</v>
          </cell>
          <cell r="Z83">
            <v>1.7</v>
          </cell>
          <cell r="AA83">
            <v>9.17</v>
          </cell>
          <cell r="AB83">
            <v>2.23</v>
          </cell>
          <cell r="AC83">
            <v>3.2</v>
          </cell>
          <cell r="AD83">
            <v>0</v>
          </cell>
          <cell r="AE83">
            <v>21.96</v>
          </cell>
          <cell r="AF83">
            <v>21.96</v>
          </cell>
          <cell r="AG83">
            <v>0</v>
          </cell>
          <cell r="AJ83">
            <v>100.0362506330559</v>
          </cell>
          <cell r="AK83">
            <v>110.46006462973281</v>
          </cell>
          <cell r="AL83">
            <v>97.702496302821174</v>
          </cell>
          <cell r="AM83">
            <v>105.1763250154671</v>
          </cell>
          <cell r="AN83">
            <v>128.17555998182897</v>
          </cell>
          <cell r="AO83">
            <v>109.50697308976625</v>
          </cell>
          <cell r="AP83">
            <v>119.71567527123084</v>
          </cell>
          <cell r="AQ83">
            <v>0</v>
          </cell>
          <cell r="AR83">
            <v>93.585128658243832</v>
          </cell>
          <cell r="AS83">
            <v>98.401792382374907</v>
          </cell>
          <cell r="AT83">
            <v>0</v>
          </cell>
        </row>
        <row r="84">
          <cell r="A84">
            <v>198406</v>
          </cell>
          <cell r="B84">
            <v>25.2</v>
          </cell>
          <cell r="C84">
            <v>144.80000000000001</v>
          </cell>
          <cell r="D84">
            <v>148.4</v>
          </cell>
          <cell r="E84">
            <v>17.100000000000001</v>
          </cell>
          <cell r="F84">
            <v>42.4</v>
          </cell>
          <cell r="G84">
            <v>0</v>
          </cell>
          <cell r="H84">
            <v>5611.3</v>
          </cell>
          <cell r="I84">
            <v>0</v>
          </cell>
          <cell r="P84">
            <v>23.692284000000001</v>
          </cell>
          <cell r="Q84">
            <v>134.33613199999999</v>
          </cell>
          <cell r="R84">
            <v>15.105969</v>
          </cell>
          <cell r="S84">
            <v>35.379407999999991</v>
          </cell>
          <cell r="T84">
            <v>0</v>
          </cell>
          <cell r="W84">
            <v>20.109932521911858</v>
          </cell>
          <cell r="X84">
            <v>17.88</v>
          </cell>
          <cell r="Y84">
            <v>3.18</v>
          </cell>
          <cell r="Z84">
            <v>0.77</v>
          </cell>
          <cell r="AA84">
            <v>8.74</v>
          </cell>
          <cell r="AB84">
            <v>2.29</v>
          </cell>
          <cell r="AC84">
            <v>2.9</v>
          </cell>
          <cell r="AD84">
            <v>0</v>
          </cell>
          <cell r="AE84">
            <v>21.49</v>
          </cell>
          <cell r="AF84">
            <v>21.49</v>
          </cell>
          <cell r="AG84">
            <v>0</v>
          </cell>
          <cell r="AJ84">
            <v>93.710064766737275</v>
          </cell>
          <cell r="AK84">
            <v>97.148350003916519</v>
          </cell>
          <cell r="AL84">
            <v>77.095270035476744</v>
          </cell>
          <cell r="AM84">
            <v>47.638688389358627</v>
          </cell>
          <cell r="AN84">
            <v>122.16514659118704</v>
          </cell>
          <cell r="AO84">
            <v>112.45334904733843</v>
          </cell>
          <cell r="AP84">
            <v>108.49233071455293</v>
          </cell>
          <cell r="AQ84">
            <v>0</v>
          </cell>
          <cell r="AR84">
            <v>91.582168254356091</v>
          </cell>
          <cell r="AS84">
            <v>96.295743091859592</v>
          </cell>
          <cell r="AT84">
            <v>0</v>
          </cell>
        </row>
        <row r="85">
          <cell r="A85">
            <v>198407</v>
          </cell>
          <cell r="B85">
            <v>31.5</v>
          </cell>
          <cell r="C85">
            <v>196.8</v>
          </cell>
          <cell r="D85">
            <v>143.19999999999999</v>
          </cell>
          <cell r="E85">
            <v>14.7</v>
          </cell>
          <cell r="F85">
            <v>41.8</v>
          </cell>
          <cell r="G85">
            <v>0</v>
          </cell>
          <cell r="H85">
            <v>5724.1</v>
          </cell>
          <cell r="I85">
            <v>0</v>
          </cell>
          <cell r="P85">
            <v>29.615355000000001</v>
          </cell>
          <cell r="Q85">
            <v>129.62893599999998</v>
          </cell>
          <cell r="R85">
            <v>12.985833</v>
          </cell>
          <cell r="S85">
            <v>34.878755999999996</v>
          </cell>
          <cell r="T85">
            <v>0</v>
          </cell>
          <cell r="W85">
            <v>20.524640915506453</v>
          </cell>
          <cell r="X85">
            <v>18.27</v>
          </cell>
          <cell r="Y85">
            <v>3.97</v>
          </cell>
          <cell r="Z85">
            <v>1.05</v>
          </cell>
          <cell r="AA85">
            <v>8.43</v>
          </cell>
          <cell r="AB85">
            <v>1.96</v>
          </cell>
          <cell r="AC85">
            <v>2.86</v>
          </cell>
          <cell r="AD85">
            <v>0</v>
          </cell>
          <cell r="AE85">
            <v>21.92</v>
          </cell>
          <cell r="AF85">
            <v>21.92</v>
          </cell>
          <cell r="AG85">
            <v>0</v>
          </cell>
          <cell r="AJ85">
            <v>95.652091152983829</v>
          </cell>
          <cell r="AK85">
            <v>99.267357638230138</v>
          </cell>
          <cell r="AL85">
            <v>96.247868566302742</v>
          </cell>
          <cell r="AM85">
            <v>64.961847803670864</v>
          </cell>
          <cell r="AN85">
            <v>117.83205786770101</v>
          </cell>
          <cell r="AO85">
            <v>96.248281280691415</v>
          </cell>
          <cell r="AP85">
            <v>106.99588477366255</v>
          </cell>
          <cell r="AQ85">
            <v>0</v>
          </cell>
          <cell r="AR85">
            <v>93.414663943019335</v>
          </cell>
          <cell r="AS85">
            <v>98.222554144884256</v>
          </cell>
          <cell r="AT85">
            <v>0</v>
          </cell>
        </row>
        <row r="86">
          <cell r="A86">
            <v>198408</v>
          </cell>
          <cell r="B86">
            <v>35.700000000000003</v>
          </cell>
          <cell r="C86">
            <v>197.5</v>
          </cell>
          <cell r="D86">
            <v>160.19999999999999</v>
          </cell>
          <cell r="E86">
            <v>17.600000000000001</v>
          </cell>
          <cell r="F86">
            <v>47.1</v>
          </cell>
          <cell r="G86">
            <v>0</v>
          </cell>
          <cell r="H86">
            <v>5759.6</v>
          </cell>
          <cell r="I86">
            <v>0</v>
          </cell>
          <cell r="P86">
            <v>33.564068999999996</v>
          </cell>
          <cell r="Q86">
            <v>145.01784599999999</v>
          </cell>
          <cell r="R86">
            <v>15.547664000000003</v>
          </cell>
          <cell r="S86">
            <v>39.301181999999997</v>
          </cell>
          <cell r="T86">
            <v>0</v>
          </cell>
          <cell r="W86">
            <v>21.480387661398524</v>
          </cell>
          <cell r="X86">
            <v>20.56</v>
          </cell>
          <cell r="Y86">
            <v>4.5</v>
          </cell>
          <cell r="Z86">
            <v>1.06</v>
          </cell>
          <cell r="AA86">
            <v>9.43</v>
          </cell>
          <cell r="AB86">
            <v>2.35</v>
          </cell>
          <cell r="AC86">
            <v>3.22</v>
          </cell>
          <cell r="AD86">
            <v>0</v>
          </cell>
          <cell r="AE86">
            <v>22.05</v>
          </cell>
          <cell r="AF86">
            <v>22.05</v>
          </cell>
          <cell r="AG86">
            <v>0</v>
          </cell>
          <cell r="AJ86">
            <v>100.75090752122556</v>
          </cell>
          <cell r="AK86">
            <v>111.70973579868702</v>
          </cell>
          <cell r="AL86">
            <v>109.09708023888219</v>
          </cell>
          <cell r="AM86">
            <v>65.580532068467718</v>
          </cell>
          <cell r="AN86">
            <v>131.80976342733339</v>
          </cell>
          <cell r="AO86">
            <v>115.39972500491062</v>
          </cell>
          <cell r="AP86">
            <v>120.46389824167602</v>
          </cell>
          <cell r="AQ86">
            <v>0</v>
          </cell>
          <cell r="AR86">
            <v>93.968674267498926</v>
          </cell>
          <cell r="AS86">
            <v>98.805078416728904</v>
          </cell>
          <cell r="AT86">
            <v>0</v>
          </cell>
        </row>
        <row r="87">
          <cell r="A87">
            <v>198409</v>
          </cell>
          <cell r="B87">
            <v>34.799999999999997</v>
          </cell>
          <cell r="C87">
            <v>243.3</v>
          </cell>
          <cell r="D87">
            <v>157.4</v>
          </cell>
          <cell r="E87">
            <v>17.600000000000001</v>
          </cell>
          <cell r="F87">
            <v>46.9</v>
          </cell>
          <cell r="G87">
            <v>0</v>
          </cell>
          <cell r="H87">
            <v>5637.8</v>
          </cell>
          <cell r="I87">
            <v>0</v>
          </cell>
          <cell r="P87">
            <v>32.717915999999995</v>
          </cell>
          <cell r="Q87">
            <v>142.48320200000001</v>
          </cell>
          <cell r="R87">
            <v>15.547664000000003</v>
          </cell>
          <cell r="S87">
            <v>39.134297999999994</v>
          </cell>
          <cell r="T87">
            <v>0</v>
          </cell>
          <cell r="W87">
            <v>21.177126627053962</v>
          </cell>
          <cell r="X87">
            <v>20.509999999999998</v>
          </cell>
          <cell r="Y87">
            <v>4.3899999999999997</v>
          </cell>
          <cell r="Z87">
            <v>1.3</v>
          </cell>
          <cell r="AA87">
            <v>9.27</v>
          </cell>
          <cell r="AB87">
            <v>2.35</v>
          </cell>
          <cell r="AC87">
            <v>3.2</v>
          </cell>
          <cell r="AD87">
            <v>0</v>
          </cell>
          <cell r="AE87">
            <v>21.59</v>
          </cell>
          <cell r="AF87">
            <v>21.59</v>
          </cell>
          <cell r="AG87">
            <v>0</v>
          </cell>
          <cell r="AJ87">
            <v>99.43612773619752</v>
          </cell>
          <cell r="AK87">
            <v>111.43806815326218</v>
          </cell>
          <cell r="AL87">
            <v>106.43026272193173</v>
          </cell>
          <cell r="AM87">
            <v>80.428954423592486</v>
          </cell>
          <cell r="AN87">
            <v>129.5733305377922</v>
          </cell>
          <cell r="AO87">
            <v>115.39972500491062</v>
          </cell>
          <cell r="AP87">
            <v>119.71567527123084</v>
          </cell>
          <cell r="AQ87">
            <v>0</v>
          </cell>
          <cell r="AR87">
            <v>92.008330042417313</v>
          </cell>
          <cell r="AS87">
            <v>96.743838685586255</v>
          </cell>
          <cell r="AT87">
            <v>0</v>
          </cell>
        </row>
        <row r="88">
          <cell r="A88">
            <v>198410</v>
          </cell>
          <cell r="B88">
            <v>33.4</v>
          </cell>
          <cell r="C88">
            <v>315.5</v>
          </cell>
          <cell r="D88">
            <v>153.69999999999999</v>
          </cell>
          <cell r="E88">
            <v>18.5</v>
          </cell>
          <cell r="F88">
            <v>48.3</v>
          </cell>
          <cell r="G88">
            <v>0</v>
          </cell>
          <cell r="H88">
            <v>5719.4</v>
          </cell>
          <cell r="I88">
            <v>0</v>
          </cell>
          <cell r="P88">
            <v>31.401677999999997</v>
          </cell>
          <cell r="Q88">
            <v>139.13385099999996</v>
          </cell>
          <cell r="R88">
            <v>16.342715000000002</v>
          </cell>
          <cell r="S88">
            <v>40.302485999999995</v>
          </cell>
          <cell r="T88">
            <v>0</v>
          </cell>
          <cell r="W88">
            <v>21.448897611040437</v>
          </cell>
          <cell r="X88">
            <v>20.720000000000002</v>
          </cell>
          <cell r="Y88">
            <v>4.21</v>
          </cell>
          <cell r="Z88">
            <v>1.69</v>
          </cell>
          <cell r="AA88">
            <v>9.0500000000000007</v>
          </cell>
          <cell r="AB88">
            <v>2.4700000000000002</v>
          </cell>
          <cell r="AC88">
            <v>3.3</v>
          </cell>
          <cell r="AD88">
            <v>0</v>
          </cell>
          <cell r="AE88">
            <v>21.9</v>
          </cell>
          <cell r="AF88">
            <v>21.9</v>
          </cell>
          <cell r="AG88">
            <v>0</v>
          </cell>
          <cell r="AJ88">
            <v>100.68837980298952</v>
          </cell>
          <cell r="AK88">
            <v>112.57907226404646</v>
          </cell>
          <cell r="AL88">
            <v>102.06637951237644</v>
          </cell>
          <cell r="AM88">
            <v>104.55764075067025</v>
          </cell>
          <cell r="AN88">
            <v>126.4982353146731</v>
          </cell>
          <cell r="AO88">
            <v>121.29247692005501</v>
          </cell>
          <cell r="AP88">
            <v>123.45679012345678</v>
          </cell>
          <cell r="AQ88">
            <v>0</v>
          </cell>
          <cell r="AR88">
            <v>93.329431585407079</v>
          </cell>
          <cell r="AS88">
            <v>98.132935026138895</v>
          </cell>
          <cell r="AT88">
            <v>0</v>
          </cell>
        </row>
        <row r="89">
          <cell r="A89">
            <v>198411</v>
          </cell>
          <cell r="B89">
            <v>29.1</v>
          </cell>
          <cell r="C89">
            <v>241.1</v>
          </cell>
          <cell r="D89">
            <v>156.5</v>
          </cell>
          <cell r="E89">
            <v>18.7</v>
          </cell>
          <cell r="F89">
            <v>45.7</v>
          </cell>
          <cell r="G89">
            <v>0</v>
          </cell>
          <cell r="H89">
            <v>5571.9</v>
          </cell>
          <cell r="I89">
            <v>0</v>
          </cell>
          <cell r="P89">
            <v>27.358946999999997</v>
          </cell>
          <cell r="Q89">
            <v>141.66849500000001</v>
          </cell>
          <cell r="R89">
            <v>16.519393000000001</v>
          </cell>
          <cell r="S89">
            <v>38.132993999999997</v>
          </cell>
          <cell r="T89">
            <v>0</v>
          </cell>
          <cell r="W89">
            <v>20.741273153391763</v>
          </cell>
          <cell r="X89">
            <v>19.790000000000003</v>
          </cell>
          <cell r="Y89">
            <v>3.67</v>
          </cell>
          <cell r="Z89">
            <v>1.29</v>
          </cell>
          <cell r="AA89">
            <v>9.2100000000000009</v>
          </cell>
          <cell r="AB89">
            <v>2.5</v>
          </cell>
          <cell r="AC89">
            <v>3.12</v>
          </cell>
          <cell r="AD89">
            <v>0</v>
          </cell>
          <cell r="AE89">
            <v>21.33</v>
          </cell>
          <cell r="AF89">
            <v>21.33</v>
          </cell>
          <cell r="AG89">
            <v>0</v>
          </cell>
          <cell r="AJ89">
            <v>97.256167984070714</v>
          </cell>
          <cell r="AK89">
            <v>107.52605405914477</v>
          </cell>
          <cell r="AL89">
            <v>88.974729883710594</v>
          </cell>
          <cell r="AM89">
            <v>79.810270158795632</v>
          </cell>
          <cell r="AN89">
            <v>128.73466820421427</v>
          </cell>
          <cell r="AO89">
            <v>122.76566489884108</v>
          </cell>
          <cell r="AP89">
            <v>116.72278338945006</v>
          </cell>
          <cell r="AQ89">
            <v>0</v>
          </cell>
          <cell r="AR89">
            <v>90.90030939345813</v>
          </cell>
          <cell r="AS89">
            <v>95.578790141896931</v>
          </cell>
          <cell r="AT89">
            <v>0</v>
          </cell>
        </row>
        <row r="90">
          <cell r="A90">
            <v>198412</v>
          </cell>
          <cell r="B90">
            <v>31.8</v>
          </cell>
          <cell r="C90">
            <v>216.2</v>
          </cell>
          <cell r="D90">
            <v>160.4</v>
          </cell>
          <cell r="E90">
            <v>18.8</v>
          </cell>
          <cell r="F90">
            <v>48</v>
          </cell>
          <cell r="G90">
            <v>0</v>
          </cell>
          <cell r="H90">
            <v>5891.7</v>
          </cell>
          <cell r="I90">
            <v>0</v>
          </cell>
          <cell r="P90">
            <v>29.897406</v>
          </cell>
          <cell r="Q90">
            <v>145.198892</v>
          </cell>
          <cell r="R90">
            <v>16.607732000000002</v>
          </cell>
          <cell r="S90">
            <v>40.052159999999994</v>
          </cell>
          <cell r="T90">
            <v>0</v>
          </cell>
          <cell r="W90">
            <v>21.734253254107927</v>
          </cell>
          <cell r="X90">
            <v>20.399999999999999</v>
          </cell>
          <cell r="Y90">
            <v>4.01</v>
          </cell>
          <cell r="Z90">
            <v>1.1599999999999999</v>
          </cell>
          <cell r="AA90">
            <v>9.44</v>
          </cell>
          <cell r="AB90">
            <v>2.5099999999999998</v>
          </cell>
          <cell r="AC90">
            <v>3.28</v>
          </cell>
          <cell r="AD90">
            <v>0</v>
          </cell>
          <cell r="AE90">
            <v>22.56</v>
          </cell>
          <cell r="AF90">
            <v>22.56</v>
          </cell>
          <cell r="AG90">
            <v>0</v>
          </cell>
          <cell r="AJ90">
            <v>101.7611148269568</v>
          </cell>
          <cell r="AK90">
            <v>110.84039933332757</v>
          </cell>
          <cell r="AL90">
            <v>97.217620390648349</v>
          </cell>
          <cell r="AM90">
            <v>71.767374716436365</v>
          </cell>
          <cell r="AN90">
            <v>131.94954048292971</v>
          </cell>
          <cell r="AO90">
            <v>123.25672755843644</v>
          </cell>
          <cell r="AP90">
            <v>122.7085671530116</v>
          </cell>
          <cell r="AQ90">
            <v>0</v>
          </cell>
          <cell r="AR90">
            <v>96.142099386611136</v>
          </cell>
          <cell r="AS90">
            <v>101.09036594473486</v>
          </cell>
          <cell r="AT90">
            <v>0</v>
          </cell>
        </row>
        <row r="91">
          <cell r="A91">
            <v>198501</v>
          </cell>
          <cell r="B91">
            <v>31.5</v>
          </cell>
          <cell r="C91">
            <v>240.4</v>
          </cell>
          <cell r="D91">
            <v>164.3</v>
          </cell>
          <cell r="E91">
            <v>18.5</v>
          </cell>
          <cell r="F91">
            <v>48.2</v>
          </cell>
          <cell r="G91">
            <v>0</v>
          </cell>
          <cell r="H91">
            <v>5877.9</v>
          </cell>
          <cell r="I91">
            <v>0</v>
          </cell>
          <cell r="P91">
            <v>29.615355000000001</v>
          </cell>
          <cell r="Q91">
            <v>148.72928899999999</v>
          </cell>
          <cell r="R91">
            <v>16.342715000000002</v>
          </cell>
          <cell r="S91">
            <v>40.219043999999997</v>
          </cell>
          <cell r="T91">
            <v>0</v>
          </cell>
          <cell r="W91">
            <v>21.81040900695255</v>
          </cell>
          <cell r="X91">
            <v>20.68</v>
          </cell>
          <cell r="Y91">
            <v>3.97</v>
          </cell>
          <cell r="Z91">
            <v>1.28</v>
          </cell>
          <cell r="AA91">
            <v>9.67</v>
          </cell>
          <cell r="AB91">
            <v>2.4700000000000002</v>
          </cell>
          <cell r="AC91">
            <v>3.29</v>
          </cell>
          <cell r="AD91">
            <v>0</v>
          </cell>
          <cell r="AE91">
            <v>22.51</v>
          </cell>
          <cell r="AF91">
            <v>22.51</v>
          </cell>
          <cell r="AG91">
            <v>0</v>
          </cell>
          <cell r="AJ91">
            <v>102.21108552099581</v>
          </cell>
          <cell r="AK91">
            <v>112.36173814770657</v>
          </cell>
          <cell r="AL91">
            <v>96.247868566302742</v>
          </cell>
          <cell r="AM91">
            <v>79.191585893998763</v>
          </cell>
          <cell r="AN91">
            <v>135.16441276164517</v>
          </cell>
          <cell r="AO91">
            <v>121.29247692005501</v>
          </cell>
          <cell r="AP91">
            <v>123.08267863823419</v>
          </cell>
          <cell r="AQ91">
            <v>0</v>
          </cell>
          <cell r="AR91">
            <v>95.929018492580539</v>
          </cell>
          <cell r="AS91">
            <v>100.86631814787155</v>
          </cell>
          <cell r="AT91">
            <v>0</v>
          </cell>
        </row>
        <row r="92">
          <cell r="A92">
            <v>198502</v>
          </cell>
          <cell r="B92">
            <v>29.3</v>
          </cell>
          <cell r="C92">
            <v>233.3</v>
          </cell>
          <cell r="D92">
            <v>151.80000000000001</v>
          </cell>
          <cell r="E92">
            <v>16.7</v>
          </cell>
          <cell r="F92">
            <v>45.4</v>
          </cell>
          <cell r="G92">
            <v>0</v>
          </cell>
          <cell r="H92">
            <v>5320</v>
          </cell>
          <cell r="I92">
            <v>0</v>
          </cell>
          <cell r="P92">
            <v>27.546981000000002</v>
          </cell>
          <cell r="Q92">
            <v>137.41391400000001</v>
          </cell>
          <cell r="R92">
            <v>14.752612999999998</v>
          </cell>
          <cell r="S92">
            <v>37.882667999999995</v>
          </cell>
          <cell r="T92">
            <v>0</v>
          </cell>
          <cell r="W92">
            <v>19.926543414243145</v>
          </cell>
          <cell r="X92">
            <v>19.21</v>
          </cell>
          <cell r="Y92">
            <v>3.69</v>
          </cell>
          <cell r="Z92">
            <v>1.25</v>
          </cell>
          <cell r="AA92">
            <v>8.94</v>
          </cell>
          <cell r="AB92">
            <v>2.23</v>
          </cell>
          <cell r="AC92">
            <v>3.1</v>
          </cell>
          <cell r="AD92">
            <v>0</v>
          </cell>
          <cell r="AE92">
            <v>20.37</v>
          </cell>
          <cell r="AF92">
            <v>20.37</v>
          </cell>
          <cell r="AG92">
            <v>0</v>
          </cell>
          <cell r="AJ92">
            <v>93.524294352409811</v>
          </cell>
          <cell r="AK92">
            <v>104.3747093722168</v>
          </cell>
          <cell r="AL92">
            <v>89.459605795883405</v>
          </cell>
          <cell r="AM92">
            <v>77.33553309960817</v>
          </cell>
          <cell r="AN92">
            <v>124.96068770311352</v>
          </cell>
          <cell r="AO92">
            <v>109.50697308976625</v>
          </cell>
          <cell r="AP92">
            <v>115.97456041900487</v>
          </cell>
          <cell r="AQ92">
            <v>0</v>
          </cell>
          <cell r="AR92">
            <v>86.809156228070435</v>
          </cell>
          <cell r="AS92">
            <v>91.277072442120982</v>
          </cell>
          <cell r="AT92">
            <v>0</v>
          </cell>
        </row>
        <row r="93">
          <cell r="A93">
            <v>198503</v>
          </cell>
          <cell r="B93">
            <v>34.200000000000003</v>
          </cell>
          <cell r="C93">
            <v>261.8</v>
          </cell>
          <cell r="D93">
            <v>173.3</v>
          </cell>
          <cell r="E93">
            <v>18.8</v>
          </cell>
          <cell r="F93">
            <v>51.1</v>
          </cell>
          <cell r="G93">
            <v>0</v>
          </cell>
          <cell r="H93">
            <v>5803</v>
          </cell>
          <cell r="I93">
            <v>0</v>
          </cell>
          <cell r="P93">
            <v>32.153814000000004</v>
          </cell>
          <cell r="Q93">
            <v>156.87635900000001</v>
          </cell>
          <cell r="R93">
            <v>16.607732000000002</v>
          </cell>
          <cell r="S93">
            <v>42.638861999999996</v>
          </cell>
          <cell r="T93">
            <v>0</v>
          </cell>
          <cell r="W93">
            <v>22.10149005035808</v>
          </cell>
          <cell r="X93">
            <v>21.909999999999997</v>
          </cell>
          <cell r="Y93">
            <v>4.3099999999999996</v>
          </cell>
          <cell r="Z93">
            <v>1.4</v>
          </cell>
          <cell r="AA93">
            <v>10.199999999999999</v>
          </cell>
          <cell r="AB93">
            <v>2.5099999999999998</v>
          </cell>
          <cell r="AC93">
            <v>3.49</v>
          </cell>
          <cell r="AD93">
            <v>0</v>
          </cell>
          <cell r="AE93">
            <v>22.22</v>
          </cell>
          <cell r="AF93">
            <v>22.22</v>
          </cell>
          <cell r="AG93">
            <v>0</v>
          </cell>
          <cell r="AJ93">
            <v>104.00253130915853</v>
          </cell>
          <cell r="AK93">
            <v>119.04476222515721</v>
          </cell>
          <cell r="AL93">
            <v>104.49075907324048</v>
          </cell>
          <cell r="AM93">
            <v>86.615797071561147</v>
          </cell>
          <cell r="AN93">
            <v>142.57259670825033</v>
          </cell>
          <cell r="AO93">
            <v>123.25672755843644</v>
          </cell>
          <cell r="AP93">
            <v>130.56490834268612</v>
          </cell>
          <cell r="AQ93">
            <v>0</v>
          </cell>
          <cell r="AR93">
            <v>94.693149307203001</v>
          </cell>
          <cell r="AS93">
            <v>99.566840926064231</v>
          </cell>
          <cell r="AT93">
            <v>0</v>
          </cell>
        </row>
        <row r="94">
          <cell r="A94">
            <v>198504</v>
          </cell>
          <cell r="B94">
            <v>33</v>
          </cell>
          <cell r="C94">
            <v>115.6</v>
          </cell>
          <cell r="D94">
            <v>159.1</v>
          </cell>
          <cell r="E94">
            <v>17.5</v>
          </cell>
          <cell r="F94">
            <v>51</v>
          </cell>
          <cell r="G94">
            <v>0</v>
          </cell>
          <cell r="H94">
            <v>5742.1</v>
          </cell>
          <cell r="I94">
            <v>0</v>
          </cell>
          <cell r="P94">
            <v>31.025609999999997</v>
          </cell>
          <cell r="Q94">
            <v>144.02209299999998</v>
          </cell>
          <cell r="R94">
            <v>15.459325</v>
          </cell>
          <cell r="S94">
            <v>42.555419999999998</v>
          </cell>
          <cell r="T94">
            <v>0</v>
          </cell>
          <cell r="W94">
            <v>21.217773876526852</v>
          </cell>
          <cell r="X94">
            <v>19.97</v>
          </cell>
          <cell r="Y94">
            <v>4.16</v>
          </cell>
          <cell r="Z94">
            <v>0.62</v>
          </cell>
          <cell r="AA94">
            <v>9.3699999999999992</v>
          </cell>
          <cell r="AB94">
            <v>2.34</v>
          </cell>
          <cell r="AC94">
            <v>3.48</v>
          </cell>
          <cell r="AD94">
            <v>0</v>
          </cell>
          <cell r="AE94">
            <v>21.99</v>
          </cell>
          <cell r="AF94">
            <v>21.99</v>
          </cell>
          <cell r="AG94">
            <v>0</v>
          </cell>
          <cell r="AJ94">
            <v>99.367461684768131</v>
          </cell>
          <cell r="AK94">
            <v>108.50405758267409</v>
          </cell>
          <cell r="AL94">
            <v>100.85418973194442</v>
          </cell>
          <cell r="AM94">
            <v>38.358424417405651</v>
          </cell>
          <cell r="AN94">
            <v>130.97110109375544</v>
          </cell>
          <cell r="AO94">
            <v>114.90866234531525</v>
          </cell>
          <cell r="AP94">
            <v>130.19079685746354</v>
          </cell>
          <cell r="AQ94">
            <v>0</v>
          </cell>
          <cell r="AR94">
            <v>93.712977194662187</v>
          </cell>
          <cell r="AS94">
            <v>98.536221060492906</v>
          </cell>
          <cell r="AT94">
            <v>0</v>
          </cell>
        </row>
        <row r="95">
          <cell r="A95">
            <v>198505</v>
          </cell>
          <cell r="B95">
            <v>32.700000000000003</v>
          </cell>
          <cell r="C95">
            <v>338.9</v>
          </cell>
          <cell r="D95">
            <v>172.1</v>
          </cell>
          <cell r="E95">
            <v>18.8</v>
          </cell>
          <cell r="F95">
            <v>53.5</v>
          </cell>
          <cell r="G95">
            <v>0</v>
          </cell>
          <cell r="H95">
            <v>6009</v>
          </cell>
          <cell r="I95">
            <v>0</v>
          </cell>
          <cell r="P95">
            <v>30.743559000000001</v>
          </cell>
          <cell r="Q95">
            <v>155.79008299999998</v>
          </cell>
          <cell r="R95">
            <v>16.607732000000002</v>
          </cell>
          <cell r="S95">
            <v>44.641469999999998</v>
          </cell>
          <cell r="T95">
            <v>0</v>
          </cell>
          <cell r="W95">
            <v>22.711813675094525</v>
          </cell>
          <cell r="X95">
            <v>22.23</v>
          </cell>
          <cell r="Y95">
            <v>4.12</v>
          </cell>
          <cell r="Z95">
            <v>1.81</v>
          </cell>
          <cell r="AA95">
            <v>10.130000000000001</v>
          </cell>
          <cell r="AB95">
            <v>2.5099999999999998</v>
          </cell>
          <cell r="AC95">
            <v>3.66</v>
          </cell>
          <cell r="AD95">
            <v>0</v>
          </cell>
          <cell r="AE95">
            <v>23.01</v>
          </cell>
          <cell r="AF95">
            <v>23.01</v>
          </cell>
          <cell r="AG95">
            <v>0</v>
          </cell>
          <cell r="AJ95">
            <v>106.74683906815811</v>
          </cell>
          <cell r="AK95">
            <v>120.78343515587608</v>
          </cell>
          <cell r="AL95">
            <v>99.884437907598809</v>
          </cell>
          <cell r="AM95">
            <v>111.98185192823263</v>
          </cell>
          <cell r="AN95">
            <v>141.59415731907609</v>
          </cell>
          <cell r="AO95">
            <v>123.25672755843644</v>
          </cell>
          <cell r="AP95">
            <v>136.92480359147027</v>
          </cell>
          <cell r="AQ95">
            <v>0</v>
          </cell>
          <cell r="AR95">
            <v>98.059827432886635</v>
          </cell>
          <cell r="AS95">
            <v>103.10679611650487</v>
          </cell>
          <cell r="AT95">
            <v>0</v>
          </cell>
        </row>
        <row r="96">
          <cell r="A96">
            <v>198506</v>
          </cell>
          <cell r="B96">
            <v>33.700000000000003</v>
          </cell>
          <cell r="C96">
            <v>323.10000000000002</v>
          </cell>
          <cell r="D96">
            <v>170.4</v>
          </cell>
          <cell r="E96">
            <v>18</v>
          </cell>
          <cell r="F96">
            <v>52.8</v>
          </cell>
          <cell r="G96">
            <v>0</v>
          </cell>
          <cell r="H96">
            <v>5929.5</v>
          </cell>
          <cell r="I96">
            <v>0</v>
          </cell>
          <cell r="P96">
            <v>31.683729000000003</v>
          </cell>
          <cell r="Q96">
            <v>154.251192</v>
          </cell>
          <cell r="R96">
            <v>15.901019999999999</v>
          </cell>
          <cell r="S96">
            <v>44.057375999999998</v>
          </cell>
          <cell r="T96">
            <v>0</v>
          </cell>
          <cell r="W96">
            <v>22.4438655927094</v>
          </cell>
          <cell r="X96">
            <v>22.029999999999998</v>
          </cell>
          <cell r="Y96">
            <v>4.25</v>
          </cell>
          <cell r="Z96">
            <v>1.73</v>
          </cell>
          <cell r="AA96">
            <v>10.029999999999999</v>
          </cell>
          <cell r="AB96">
            <v>2.41</v>
          </cell>
          <cell r="AC96">
            <v>3.61</v>
          </cell>
          <cell r="AD96">
            <v>0</v>
          </cell>
          <cell r="AE96">
            <v>22.7</v>
          </cell>
          <cell r="AF96">
            <v>22.7</v>
          </cell>
          <cell r="AG96">
            <v>0</v>
          </cell>
          <cell r="AJ96">
            <v>105.51535817490073</v>
          </cell>
          <cell r="AK96">
            <v>119.69676457417677</v>
          </cell>
          <cell r="AL96">
            <v>103.03613133672206</v>
          </cell>
          <cell r="AM96">
            <v>107.03237780985771</v>
          </cell>
          <cell r="AN96">
            <v>140.1963867631128</v>
          </cell>
          <cell r="AO96">
            <v>118.34610096248281</v>
          </cell>
          <cell r="AP96">
            <v>135.05424616535726</v>
          </cell>
          <cell r="AQ96">
            <v>0</v>
          </cell>
          <cell r="AR96">
            <v>96.738725889896841</v>
          </cell>
          <cell r="AS96">
            <v>101.7176997759522</v>
          </cell>
          <cell r="AT96">
            <v>0</v>
          </cell>
        </row>
        <row r="97">
          <cell r="A97">
            <v>198507</v>
          </cell>
          <cell r="B97">
            <v>35.4</v>
          </cell>
          <cell r="C97">
            <v>324.60000000000002</v>
          </cell>
          <cell r="D97">
            <v>172.1</v>
          </cell>
          <cell r="E97">
            <v>18.899999999999999</v>
          </cell>
          <cell r="F97">
            <v>53.6</v>
          </cell>
          <cell r="G97">
            <v>0</v>
          </cell>
          <cell r="H97">
            <v>6156</v>
          </cell>
          <cell r="I97">
            <v>0</v>
          </cell>
          <cell r="P97">
            <v>33.282018000000001</v>
          </cell>
          <cell r="Q97">
            <v>155.79008299999998</v>
          </cell>
          <cell r="R97">
            <v>16.696071</v>
          </cell>
          <cell r="S97">
            <v>44.724911999999996</v>
          </cell>
          <cell r="T97">
            <v>0</v>
          </cell>
          <cell r="W97">
            <v>23.164772430256665</v>
          </cell>
          <cell r="X97">
            <v>22.51</v>
          </cell>
          <cell r="Y97">
            <v>4.46</v>
          </cell>
          <cell r="Z97">
            <v>1.73</v>
          </cell>
          <cell r="AA97">
            <v>10.130000000000001</v>
          </cell>
          <cell r="AB97">
            <v>2.5299999999999998</v>
          </cell>
          <cell r="AC97">
            <v>3.66</v>
          </cell>
          <cell r="AD97">
            <v>0</v>
          </cell>
          <cell r="AE97">
            <v>23.57</v>
          </cell>
          <cell r="AF97">
            <v>23.57</v>
          </cell>
          <cell r="AG97">
            <v>0</v>
          </cell>
          <cell r="AJ97">
            <v>108.8026001743418</v>
          </cell>
          <cell r="AK97">
            <v>122.3047739702551</v>
          </cell>
          <cell r="AL97">
            <v>108.12732841453658</v>
          </cell>
          <cell r="AM97">
            <v>107.03237780985771</v>
          </cell>
          <cell r="AN97">
            <v>141.59415731907609</v>
          </cell>
          <cell r="AO97">
            <v>124.23885287762717</v>
          </cell>
          <cell r="AP97">
            <v>136.92480359147027</v>
          </cell>
          <cell r="AQ97">
            <v>0</v>
          </cell>
          <cell r="AR97">
            <v>100.44633344602947</v>
          </cell>
          <cell r="AS97">
            <v>105.61613144137416</v>
          </cell>
          <cell r="AT97">
            <v>0</v>
          </cell>
        </row>
        <row r="98">
          <cell r="A98">
            <v>198508</v>
          </cell>
          <cell r="B98">
            <v>35.5</v>
          </cell>
          <cell r="C98">
            <v>238.5</v>
          </cell>
          <cell r="D98">
            <v>172.1</v>
          </cell>
          <cell r="E98">
            <v>18.2</v>
          </cell>
          <cell r="F98">
            <v>52.8</v>
          </cell>
          <cell r="G98">
            <v>0</v>
          </cell>
          <cell r="H98">
            <v>5895</v>
          </cell>
          <cell r="I98">
            <v>0</v>
          </cell>
          <cell r="P98">
            <v>33.376034999999995</v>
          </cell>
          <cell r="Q98">
            <v>155.79008299999998</v>
          </cell>
          <cell r="R98">
            <v>16.077697999999998</v>
          </cell>
          <cell r="S98">
            <v>44.057375999999998</v>
          </cell>
          <cell r="T98">
            <v>0</v>
          </cell>
          <cell r="W98">
            <v>22.317688494310755</v>
          </cell>
          <cell r="X98">
            <v>21.91</v>
          </cell>
          <cell r="Y98">
            <v>4.47</v>
          </cell>
          <cell r="Z98">
            <v>1.27</v>
          </cell>
          <cell r="AA98">
            <v>10.130000000000001</v>
          </cell>
          <cell r="AB98">
            <v>2.4300000000000002</v>
          </cell>
          <cell r="AC98">
            <v>3.61</v>
          </cell>
          <cell r="AD98">
            <v>0</v>
          </cell>
          <cell r="AE98">
            <v>22.57</v>
          </cell>
          <cell r="AF98">
            <v>22.57</v>
          </cell>
          <cell r="AG98">
            <v>0</v>
          </cell>
          <cell r="AJ98">
            <v>104.92388646366778</v>
          </cell>
          <cell r="AK98">
            <v>119.04476222515723</v>
          </cell>
          <cell r="AL98">
            <v>108.36976637062297</v>
          </cell>
          <cell r="AM98">
            <v>78.572901629201894</v>
          </cell>
          <cell r="AN98">
            <v>141.59415731907609</v>
          </cell>
          <cell r="AO98">
            <v>119.32822628167355</v>
          </cell>
          <cell r="AP98">
            <v>135.05424616535726</v>
          </cell>
          <cell r="AQ98">
            <v>0</v>
          </cell>
          <cell r="AR98">
            <v>96.184715565417264</v>
          </cell>
          <cell r="AS98">
            <v>101.13517550410755</v>
          </cell>
          <cell r="AT98">
            <v>0</v>
          </cell>
        </row>
        <row r="99">
          <cell r="A99">
            <v>198509</v>
          </cell>
          <cell r="B99">
            <v>33.6</v>
          </cell>
          <cell r="C99">
            <v>340.5</v>
          </cell>
          <cell r="D99">
            <v>167.4</v>
          </cell>
          <cell r="E99">
            <v>17.5</v>
          </cell>
          <cell r="F99">
            <v>51</v>
          </cell>
          <cell r="G99">
            <v>0</v>
          </cell>
          <cell r="H99">
            <v>5630.4</v>
          </cell>
          <cell r="I99">
            <v>0</v>
          </cell>
          <cell r="P99">
            <v>31.589711999999999</v>
          </cell>
          <cell r="Q99">
            <v>151.53550200000001</v>
          </cell>
          <cell r="R99">
            <v>15.459325</v>
          </cell>
          <cell r="S99">
            <v>42.555419999999998</v>
          </cell>
          <cell r="T99">
            <v>0</v>
          </cell>
          <cell r="W99">
            <v>21.624989327222984</v>
          </cell>
          <cell r="X99">
            <v>21.73</v>
          </cell>
          <cell r="Y99">
            <v>4.2300000000000004</v>
          </cell>
          <cell r="Z99">
            <v>1.82</v>
          </cell>
          <cell r="AA99">
            <v>9.86</v>
          </cell>
          <cell r="AB99">
            <v>2.34</v>
          </cell>
          <cell r="AC99">
            <v>3.48</v>
          </cell>
          <cell r="AD99">
            <v>0</v>
          </cell>
          <cell r="AE99">
            <v>21.56</v>
          </cell>
          <cell r="AF99">
            <v>21.56</v>
          </cell>
          <cell r="AG99">
            <v>0</v>
          </cell>
          <cell r="AJ99">
            <v>101.89123760846108</v>
          </cell>
          <cell r="AK99">
            <v>118.06675870162786</v>
          </cell>
          <cell r="AL99">
            <v>102.55125542454928</v>
          </cell>
          <cell r="AM99">
            <v>112.6005361930295</v>
          </cell>
          <cell r="AN99">
            <v>137.82017681797532</v>
          </cell>
          <cell r="AO99">
            <v>114.90866234531525</v>
          </cell>
          <cell r="AP99">
            <v>130.19079685746354</v>
          </cell>
          <cell r="AQ99">
            <v>0</v>
          </cell>
          <cell r="AR99">
            <v>91.880481505998929</v>
          </cell>
          <cell r="AS99">
            <v>96.609410007468256</v>
          </cell>
          <cell r="AT99">
            <v>0</v>
          </cell>
        </row>
        <row r="100">
          <cell r="A100">
            <v>198510</v>
          </cell>
          <cell r="B100">
            <v>33.200000000000003</v>
          </cell>
          <cell r="C100">
            <v>314.60000000000002</v>
          </cell>
          <cell r="D100">
            <v>172.1</v>
          </cell>
          <cell r="E100">
            <v>18.600000000000001</v>
          </cell>
          <cell r="F100">
            <v>54.3</v>
          </cell>
          <cell r="G100">
            <v>0</v>
          </cell>
          <cell r="H100">
            <v>5870.3</v>
          </cell>
          <cell r="I100">
            <v>0</v>
          </cell>
          <cell r="P100">
            <v>31.213643999999999</v>
          </cell>
          <cell r="Q100">
            <v>155.79008299999998</v>
          </cell>
          <cell r="R100">
            <v>16.431054000000003</v>
          </cell>
          <cell r="S100">
            <v>45.309005999999989</v>
          </cell>
          <cell r="T100">
            <v>0</v>
          </cell>
          <cell r="W100">
            <v>22.369135853560785</v>
          </cell>
          <cell r="X100">
            <v>22.19</v>
          </cell>
          <cell r="Y100">
            <v>4.18</v>
          </cell>
          <cell r="Z100">
            <v>1.68</v>
          </cell>
          <cell r="AA100">
            <v>10.130000000000001</v>
          </cell>
          <cell r="AB100">
            <v>2.4900000000000002</v>
          </cell>
          <cell r="AC100">
            <v>3.71</v>
          </cell>
          <cell r="AD100">
            <v>0</v>
          </cell>
          <cell r="AE100">
            <v>22.48</v>
          </cell>
          <cell r="AF100">
            <v>22.48</v>
          </cell>
          <cell r="AG100">
            <v>0</v>
          </cell>
          <cell r="AJ100">
            <v>105.26855942576283</v>
          </cell>
          <cell r="AK100">
            <v>120.56610103953622</v>
          </cell>
          <cell r="AL100">
            <v>101.33906564411723</v>
          </cell>
          <cell r="AM100">
            <v>103.93895648587336</v>
          </cell>
          <cell r="AN100">
            <v>141.59415731907609</v>
          </cell>
          <cell r="AO100">
            <v>122.27460223924574</v>
          </cell>
          <cell r="AP100">
            <v>138.79536101758322</v>
          </cell>
          <cell r="AQ100">
            <v>0</v>
          </cell>
          <cell r="AR100">
            <v>95.80116995616217</v>
          </cell>
          <cell r="AS100">
            <v>100.73188946975355</v>
          </cell>
          <cell r="AT100">
            <v>0</v>
          </cell>
        </row>
        <row r="101">
          <cell r="A101">
            <v>198511</v>
          </cell>
          <cell r="B101">
            <v>32.799999999999997</v>
          </cell>
          <cell r="C101">
            <v>313.2</v>
          </cell>
          <cell r="D101">
            <v>168.5</v>
          </cell>
          <cell r="E101">
            <v>17.2</v>
          </cell>
          <cell r="F101">
            <v>49.1</v>
          </cell>
          <cell r="G101">
            <v>0</v>
          </cell>
          <cell r="H101">
            <v>5343.8</v>
          </cell>
          <cell r="I101">
            <v>0</v>
          </cell>
          <cell r="P101">
            <v>30.837575999999995</v>
          </cell>
          <cell r="Q101">
            <v>152.53125499999999</v>
          </cell>
          <cell r="R101">
            <v>15.194307999999999</v>
          </cell>
          <cell r="S101">
            <v>40.970022</v>
          </cell>
          <cell r="T101">
            <v>0</v>
          </cell>
          <cell r="W101">
            <v>20.80788404572305</v>
          </cell>
          <cell r="X101">
            <v>21.37</v>
          </cell>
          <cell r="Y101">
            <v>4.13</v>
          </cell>
          <cell r="Z101">
            <v>1.67</v>
          </cell>
          <cell r="AA101">
            <v>9.92</v>
          </cell>
          <cell r="AB101">
            <v>2.2999999999999998</v>
          </cell>
          <cell r="AC101">
            <v>3.35</v>
          </cell>
          <cell r="AD101">
            <v>0</v>
          </cell>
          <cell r="AE101">
            <v>20.46</v>
          </cell>
          <cell r="AF101">
            <v>20.46</v>
          </cell>
          <cell r="AG101">
            <v>0</v>
          </cell>
          <cell r="AJ101">
            <v>98.247787732757786</v>
          </cell>
          <cell r="AK101">
            <v>116.11075165456914</v>
          </cell>
          <cell r="AL101">
            <v>100.1268758636852</v>
          </cell>
          <cell r="AM101">
            <v>103.32027222107649</v>
          </cell>
          <cell r="AN101">
            <v>138.65883915155325</v>
          </cell>
          <cell r="AO101">
            <v>112.94441170693379</v>
          </cell>
          <cell r="AP101">
            <v>125.32734754956978</v>
          </cell>
          <cell r="AQ101">
            <v>0</v>
          </cell>
          <cell r="AR101">
            <v>87.192701837325544</v>
          </cell>
          <cell r="AS101">
            <v>91.680358476474993</v>
          </cell>
          <cell r="AT101">
            <v>0</v>
          </cell>
        </row>
        <row r="102">
          <cell r="A102">
            <v>198512</v>
          </cell>
          <cell r="B102">
            <v>36.4</v>
          </cell>
          <cell r="C102">
            <v>377</v>
          </cell>
          <cell r="D102">
            <v>167.5</v>
          </cell>
          <cell r="E102">
            <v>17.399999999999999</v>
          </cell>
          <cell r="F102">
            <v>50.1</v>
          </cell>
          <cell r="G102">
            <v>0</v>
          </cell>
          <cell r="H102">
            <v>5211</v>
          </cell>
          <cell r="I102">
            <v>0</v>
          </cell>
          <cell r="P102">
            <v>34.222187999999996</v>
          </cell>
          <cell r="Q102">
            <v>151.626025</v>
          </cell>
          <cell r="R102">
            <v>15.370985999999998</v>
          </cell>
          <cell r="S102">
            <v>41.804442000000002</v>
          </cell>
          <cell r="T102">
            <v>0</v>
          </cell>
          <cell r="W102">
            <v>20.813975761905585</v>
          </cell>
          <cell r="X102">
            <v>22.21</v>
          </cell>
          <cell r="Y102">
            <v>4.59</v>
          </cell>
          <cell r="Z102">
            <v>2.0099999999999998</v>
          </cell>
          <cell r="AA102">
            <v>9.86</v>
          </cell>
          <cell r="AB102">
            <v>2.33</v>
          </cell>
          <cell r="AC102">
            <v>3.42</v>
          </cell>
          <cell r="AD102">
            <v>0</v>
          </cell>
          <cell r="AE102">
            <v>19.95</v>
          </cell>
          <cell r="AF102">
            <v>19.95</v>
          </cell>
          <cell r="AG102">
            <v>0</v>
          </cell>
          <cell r="AJ102">
            <v>98.6500202273795</v>
          </cell>
          <cell r="AK102">
            <v>120.67476809770616</v>
          </cell>
          <cell r="AL102">
            <v>111.27902184365983</v>
          </cell>
          <cell r="AM102">
            <v>124.35553722416992</v>
          </cell>
          <cell r="AN102">
            <v>137.82017681797532</v>
          </cell>
          <cell r="AO102">
            <v>114.41759968571989</v>
          </cell>
          <cell r="AP102">
            <v>127.94612794612794</v>
          </cell>
          <cell r="AQ102">
            <v>0</v>
          </cell>
          <cell r="AR102">
            <v>85.019276718213305</v>
          </cell>
          <cell r="AS102">
            <v>89.395070948468998</v>
          </cell>
          <cell r="AT102">
            <v>0</v>
          </cell>
        </row>
        <row r="103">
          <cell r="A103">
            <v>198601</v>
          </cell>
          <cell r="B103">
            <v>32.9</v>
          </cell>
          <cell r="C103">
            <v>303.10000000000002</v>
          </cell>
          <cell r="D103">
            <v>165.7</v>
          </cell>
          <cell r="E103">
            <v>16.899999999999999</v>
          </cell>
          <cell r="F103">
            <v>50</v>
          </cell>
          <cell r="G103">
            <v>0</v>
          </cell>
          <cell r="H103">
            <v>5319.3</v>
          </cell>
          <cell r="I103">
            <v>0</v>
          </cell>
          <cell r="P103">
            <v>30.931592999999999</v>
          </cell>
          <cell r="Q103">
            <v>149.99661099999997</v>
          </cell>
          <cell r="R103">
            <v>14.929290999999999</v>
          </cell>
          <cell r="S103">
            <v>41.720999999999997</v>
          </cell>
          <cell r="T103">
            <v>0</v>
          </cell>
          <cell r="W103">
            <v>20.691123734513582</v>
          </cell>
          <cell r="X103">
            <v>21.21</v>
          </cell>
          <cell r="Y103">
            <v>4.1500000000000004</v>
          </cell>
          <cell r="Z103">
            <v>1.62</v>
          </cell>
          <cell r="AA103">
            <v>9.76</v>
          </cell>
          <cell r="AB103">
            <v>2.2599999999999998</v>
          </cell>
          <cell r="AC103">
            <v>3.42</v>
          </cell>
          <cell r="AD103">
            <v>0</v>
          </cell>
          <cell r="AE103">
            <v>20.37</v>
          </cell>
          <cell r="AF103">
            <v>20.37</v>
          </cell>
          <cell r="AG103">
            <v>0</v>
          </cell>
          <cell r="AJ103">
            <v>97.678529059330316</v>
          </cell>
          <cell r="AK103">
            <v>115.24141518920972</v>
          </cell>
          <cell r="AL103">
            <v>100.61175177585804</v>
          </cell>
          <cell r="AM103">
            <v>100.22685089709218</v>
          </cell>
          <cell r="AN103">
            <v>136.42240626201209</v>
          </cell>
          <cell r="AO103">
            <v>110.98016106855233</v>
          </cell>
          <cell r="AP103">
            <v>127.94612794612794</v>
          </cell>
          <cell r="AQ103">
            <v>0</v>
          </cell>
          <cell r="AR103">
            <v>86.809156228070435</v>
          </cell>
          <cell r="AS103">
            <v>91.277072442120982</v>
          </cell>
          <cell r="AT103">
            <v>0</v>
          </cell>
        </row>
        <row r="104">
          <cell r="A104">
            <v>198602</v>
          </cell>
          <cell r="B104">
            <v>25.5</v>
          </cell>
          <cell r="C104">
            <v>250.6</v>
          </cell>
          <cell r="D104">
            <v>146.9</v>
          </cell>
          <cell r="E104">
            <v>16.600000000000001</v>
          </cell>
          <cell r="F104">
            <v>50.1</v>
          </cell>
          <cell r="G104">
            <v>0</v>
          </cell>
          <cell r="H104">
            <v>5100.6000000000004</v>
          </cell>
          <cell r="I104">
            <v>0</v>
          </cell>
          <cell r="P104">
            <v>23.974335</v>
          </cell>
          <cell r="Q104">
            <v>132.97828699999999</v>
          </cell>
          <cell r="R104">
            <v>14.664274000000001</v>
          </cell>
          <cell r="S104">
            <v>41.804442000000002</v>
          </cell>
          <cell r="T104">
            <v>0</v>
          </cell>
          <cell r="W104">
            <v>19.266219789506696</v>
          </cell>
          <cell r="X104">
            <v>18.84</v>
          </cell>
          <cell r="Y104">
            <v>3.21</v>
          </cell>
          <cell r="Z104">
            <v>1.34</v>
          </cell>
          <cell r="AA104">
            <v>8.65</v>
          </cell>
          <cell r="AB104">
            <v>2.2200000000000002</v>
          </cell>
          <cell r="AC104">
            <v>3.42</v>
          </cell>
          <cell r="AD104">
            <v>0</v>
          </cell>
          <cell r="AE104">
            <v>19.53</v>
          </cell>
          <cell r="AF104">
            <v>19.53</v>
          </cell>
          <cell r="AG104">
            <v>0</v>
          </cell>
          <cell r="AJ104">
            <v>90.544508560807316</v>
          </cell>
          <cell r="AK104">
            <v>102.36436879607311</v>
          </cell>
          <cell r="AL104">
            <v>77.822583903735961</v>
          </cell>
          <cell r="AM104">
            <v>82.903691482779948</v>
          </cell>
          <cell r="AN104">
            <v>120.90715309082015</v>
          </cell>
          <cell r="AO104">
            <v>109.01591043017089</v>
          </cell>
          <cell r="AP104">
            <v>127.94612794612794</v>
          </cell>
          <cell r="AQ104">
            <v>0</v>
          </cell>
          <cell r="AR104">
            <v>83.22939720835619</v>
          </cell>
          <cell r="AS104">
            <v>87.513069454817042</v>
          </cell>
          <cell r="AT104">
            <v>0</v>
          </cell>
        </row>
        <row r="105">
          <cell r="A105">
            <v>198603</v>
          </cell>
          <cell r="B105">
            <v>30.9</v>
          </cell>
          <cell r="C105">
            <v>324.89999999999998</v>
          </cell>
          <cell r="D105">
            <v>130.4</v>
          </cell>
          <cell r="E105">
            <v>11.1</v>
          </cell>
          <cell r="F105">
            <v>33.5</v>
          </cell>
          <cell r="G105">
            <v>0</v>
          </cell>
          <cell r="H105">
            <v>5676.5</v>
          </cell>
          <cell r="I105">
            <v>0</v>
          </cell>
          <cell r="P105">
            <v>29.051252999999996</v>
          </cell>
          <cell r="Q105">
            <v>118.04199199999999</v>
          </cell>
          <cell r="R105">
            <v>9.8056289999999997</v>
          </cell>
          <cell r="S105">
            <v>27.953069999999997</v>
          </cell>
          <cell r="T105">
            <v>0</v>
          </cell>
          <cell r="W105">
            <v>19.95852785376988</v>
          </cell>
          <cell r="X105">
            <v>17.079999999999998</v>
          </cell>
          <cell r="Y105">
            <v>3.89</v>
          </cell>
          <cell r="Z105">
            <v>1.74</v>
          </cell>
          <cell r="AA105">
            <v>7.68</v>
          </cell>
          <cell r="AB105">
            <v>1.48</v>
          </cell>
          <cell r="AC105">
            <v>2.29</v>
          </cell>
          <cell r="AD105">
            <v>0</v>
          </cell>
          <cell r="AE105">
            <v>21.74</v>
          </cell>
          <cell r="AF105">
            <v>21.74</v>
          </cell>
          <cell r="AG105">
            <v>0</v>
          </cell>
          <cell r="AJ105">
            <v>92.706481708618526</v>
          </cell>
          <cell r="AK105">
            <v>92.801667677119354</v>
          </cell>
          <cell r="AL105">
            <v>94.308364917611499</v>
          </cell>
          <cell r="AM105">
            <v>107.65106207465456</v>
          </cell>
          <cell r="AN105">
            <v>107.34877869797673</v>
          </cell>
          <cell r="AO105">
            <v>72.677273620113922</v>
          </cell>
          <cell r="AP105">
            <v>85.671530115974562</v>
          </cell>
          <cell r="AQ105">
            <v>0</v>
          </cell>
          <cell r="AR105">
            <v>92.647572724509132</v>
          </cell>
          <cell r="AS105">
            <v>97.415982076176249</v>
          </cell>
          <cell r="AT105">
            <v>0</v>
          </cell>
        </row>
        <row r="106">
          <cell r="A106">
            <v>198604</v>
          </cell>
          <cell r="B106">
            <v>34.200000000000003</v>
          </cell>
          <cell r="C106">
            <v>321.3</v>
          </cell>
          <cell r="D106">
            <v>146.80000000000001</v>
          </cell>
          <cell r="E106">
            <v>13.3</v>
          </cell>
          <cell r="F106">
            <v>40.200000000000003</v>
          </cell>
          <cell r="G106">
            <v>0</v>
          </cell>
          <cell r="H106">
            <v>5461.2</v>
          </cell>
          <cell r="I106">
            <v>0</v>
          </cell>
          <cell r="P106">
            <v>32.153814000000004</v>
          </cell>
          <cell r="Q106">
            <v>132.887764</v>
          </cell>
          <cell r="R106">
            <v>11.749086999999999</v>
          </cell>
          <cell r="S106">
            <v>33.543683999999999</v>
          </cell>
          <cell r="T106">
            <v>0</v>
          </cell>
          <cell r="W106">
            <v>20.256283826168776</v>
          </cell>
          <cell r="X106">
            <v>19.2</v>
          </cell>
          <cell r="Y106">
            <v>4.3099999999999996</v>
          </cell>
          <cell r="Z106">
            <v>1.72</v>
          </cell>
          <cell r="AA106">
            <v>8.64</v>
          </cell>
          <cell r="AB106">
            <v>1.78</v>
          </cell>
          <cell r="AC106">
            <v>2.75</v>
          </cell>
          <cell r="AD106">
            <v>0</v>
          </cell>
          <cell r="AE106">
            <v>20.91</v>
          </cell>
          <cell r="AF106">
            <v>20.91</v>
          </cell>
          <cell r="AG106">
            <v>0</v>
          </cell>
          <cell r="AJ106">
            <v>94.92504256011803</v>
          </cell>
          <cell r="AK106">
            <v>104.32037584313183</v>
          </cell>
          <cell r="AL106">
            <v>104.49075907324048</v>
          </cell>
          <cell r="AM106">
            <v>106.41369354506082</v>
          </cell>
          <cell r="AN106">
            <v>120.76737603522383</v>
          </cell>
          <cell r="AO106">
            <v>87.409153407974856</v>
          </cell>
          <cell r="AP106">
            <v>102.88065843621399</v>
          </cell>
          <cell r="AQ106">
            <v>0</v>
          </cell>
          <cell r="AR106">
            <v>89.110429883601014</v>
          </cell>
          <cell r="AS106">
            <v>93.696788648244961</v>
          </cell>
          <cell r="AT106">
            <v>0</v>
          </cell>
        </row>
        <row r="107">
          <cell r="A107">
            <v>198605</v>
          </cell>
          <cell r="B107">
            <v>36</v>
          </cell>
          <cell r="C107">
            <v>196.9</v>
          </cell>
          <cell r="D107">
            <v>171.3</v>
          </cell>
          <cell r="E107">
            <v>17.3</v>
          </cell>
          <cell r="F107">
            <v>50.2</v>
          </cell>
          <cell r="G107">
            <v>0</v>
          </cell>
          <cell r="H107">
            <v>5534.5</v>
          </cell>
          <cell r="I107">
            <v>0</v>
          </cell>
          <cell r="P107">
            <v>33.846119999999999</v>
          </cell>
          <cell r="Q107">
            <v>155.065899</v>
          </cell>
          <cell r="R107">
            <v>15.282646999999999</v>
          </cell>
          <cell r="S107">
            <v>41.887883999999993</v>
          </cell>
          <cell r="T107">
            <v>0</v>
          </cell>
          <cell r="W107">
            <v>21.277926736831095</v>
          </cell>
          <cell r="X107">
            <v>21.419999999999998</v>
          </cell>
          <cell r="Y107">
            <v>4.54</v>
          </cell>
          <cell r="Z107">
            <v>1.05</v>
          </cell>
          <cell r="AA107">
            <v>10.09</v>
          </cell>
          <cell r="AB107">
            <v>2.31</v>
          </cell>
          <cell r="AC107">
            <v>3.43</v>
          </cell>
          <cell r="AD107">
            <v>0</v>
          </cell>
          <cell r="AE107">
            <v>21.19</v>
          </cell>
          <cell r="AF107">
            <v>21.19</v>
          </cell>
          <cell r="AG107">
            <v>0</v>
          </cell>
          <cell r="AJ107">
            <v>100.27332720840722</v>
          </cell>
          <cell r="AK107">
            <v>116.38241929999396</v>
          </cell>
          <cell r="AL107">
            <v>110.06683206322781</v>
          </cell>
          <cell r="AM107">
            <v>64.961847803670864</v>
          </cell>
          <cell r="AN107">
            <v>141.03504909669078</v>
          </cell>
          <cell r="AO107">
            <v>113.43547436652916</v>
          </cell>
          <cell r="AP107">
            <v>128.32023943135053</v>
          </cell>
          <cell r="AQ107">
            <v>0</v>
          </cell>
          <cell r="AR107">
            <v>90.303682890172439</v>
          </cell>
          <cell r="AS107">
            <v>94.951456310679617</v>
          </cell>
          <cell r="AT107">
            <v>0</v>
          </cell>
        </row>
        <row r="108">
          <cell r="A108">
            <v>198606</v>
          </cell>
          <cell r="B108">
            <v>32.700000000000003</v>
          </cell>
          <cell r="C108">
            <v>360.5</v>
          </cell>
          <cell r="D108">
            <v>173.3</v>
          </cell>
          <cell r="E108">
            <v>18.5</v>
          </cell>
          <cell r="F108">
            <v>55.5</v>
          </cell>
          <cell r="G108">
            <v>0</v>
          </cell>
          <cell r="H108">
            <v>5380.9</v>
          </cell>
          <cell r="I108">
            <v>0</v>
          </cell>
          <cell r="P108">
            <v>30.743559000000001</v>
          </cell>
          <cell r="Q108">
            <v>156.87635900000001</v>
          </cell>
          <cell r="R108">
            <v>16.342715000000002</v>
          </cell>
          <cell r="S108">
            <v>46.310310000000001</v>
          </cell>
          <cell r="T108">
            <v>0</v>
          </cell>
          <cell r="W108">
            <v>21.330174205858267</v>
          </cell>
          <cell r="X108">
            <v>22.509999999999998</v>
          </cell>
          <cell r="Y108">
            <v>4.12</v>
          </cell>
          <cell r="Z108">
            <v>1.93</v>
          </cell>
          <cell r="AA108">
            <v>10.199999999999999</v>
          </cell>
          <cell r="AB108">
            <v>2.4700000000000002</v>
          </cell>
          <cell r="AC108">
            <v>3.79</v>
          </cell>
          <cell r="AD108">
            <v>0</v>
          </cell>
          <cell r="AE108">
            <v>20.6</v>
          </cell>
          <cell r="AF108">
            <v>20.6</v>
          </cell>
          <cell r="AG108">
            <v>0</v>
          </cell>
          <cell r="AJ108">
            <v>100.98424357750615</v>
          </cell>
          <cell r="AK108">
            <v>122.30477397025507</v>
          </cell>
          <cell r="AL108">
            <v>99.884437907598809</v>
          </cell>
          <cell r="AM108">
            <v>119.406063105795</v>
          </cell>
          <cell r="AN108">
            <v>142.57259670825033</v>
          </cell>
          <cell r="AO108">
            <v>121.29247692005501</v>
          </cell>
          <cell r="AP108">
            <v>141.78825289936401</v>
          </cell>
          <cell r="AQ108">
            <v>0</v>
          </cell>
          <cell r="AR108">
            <v>87.789328340611235</v>
          </cell>
          <cell r="AS108">
            <v>92.307692307692307</v>
          </cell>
          <cell r="AT108">
            <v>0</v>
          </cell>
        </row>
        <row r="109">
          <cell r="A109">
            <v>198607</v>
          </cell>
          <cell r="B109">
            <v>30.8</v>
          </cell>
          <cell r="C109">
            <v>277.3</v>
          </cell>
          <cell r="D109">
            <v>177.9</v>
          </cell>
          <cell r="E109">
            <v>18.2</v>
          </cell>
          <cell r="F109">
            <v>54.9</v>
          </cell>
          <cell r="G109">
            <v>0</v>
          </cell>
          <cell r="H109">
            <v>5399.2</v>
          </cell>
          <cell r="I109">
            <v>0</v>
          </cell>
          <cell r="P109">
            <v>28.957235999999998</v>
          </cell>
          <cell r="Q109">
            <v>161.04041699999999</v>
          </cell>
          <cell r="R109">
            <v>16.077697999999998</v>
          </cell>
          <cell r="S109">
            <v>45.809657999999999</v>
          </cell>
          <cell r="T109">
            <v>0</v>
          </cell>
          <cell r="W109">
            <v>21.182268814581189</v>
          </cell>
          <cell r="X109">
            <v>22.01</v>
          </cell>
          <cell r="Y109">
            <v>3.88</v>
          </cell>
          <cell r="Z109">
            <v>1.48</v>
          </cell>
          <cell r="AA109">
            <v>10.47</v>
          </cell>
          <cell r="AB109">
            <v>2.4300000000000002</v>
          </cell>
          <cell r="AC109">
            <v>3.75</v>
          </cell>
          <cell r="AD109">
            <v>0</v>
          </cell>
          <cell r="AE109">
            <v>20.67</v>
          </cell>
          <cell r="AF109">
            <v>20.67</v>
          </cell>
          <cell r="AG109">
            <v>0</v>
          </cell>
          <cell r="AJ109">
            <v>100.1299559316779</v>
          </cell>
          <cell r="AK109">
            <v>119.58809751600687</v>
          </cell>
          <cell r="AL109">
            <v>94.065926961525093</v>
          </cell>
          <cell r="AM109">
            <v>91.565271189936055</v>
          </cell>
          <cell r="AN109">
            <v>146.3465772093511</v>
          </cell>
          <cell r="AO109">
            <v>119.32822628167355</v>
          </cell>
          <cell r="AP109">
            <v>140.29180695847364</v>
          </cell>
          <cell r="AQ109">
            <v>0</v>
          </cell>
          <cell r="AR109">
            <v>88.087641592254101</v>
          </cell>
          <cell r="AS109">
            <v>92.621359223300985</v>
          </cell>
          <cell r="AT109">
            <v>0</v>
          </cell>
        </row>
        <row r="110">
          <cell r="A110">
            <v>198608</v>
          </cell>
          <cell r="B110">
            <v>35.9</v>
          </cell>
          <cell r="C110">
            <v>307.2</v>
          </cell>
          <cell r="D110">
            <v>175.9</v>
          </cell>
          <cell r="E110">
            <v>18.2</v>
          </cell>
          <cell r="F110">
            <v>55.2</v>
          </cell>
          <cell r="G110">
            <v>0</v>
          </cell>
          <cell r="H110">
            <v>5435.8</v>
          </cell>
          <cell r="I110">
            <v>0</v>
          </cell>
          <cell r="P110">
            <v>33.752102999999998</v>
          </cell>
          <cell r="Q110">
            <v>159.22995699999998</v>
          </cell>
          <cell r="R110">
            <v>16.077697999999998</v>
          </cell>
          <cell r="S110">
            <v>46.059983999999993</v>
          </cell>
          <cell r="T110">
            <v>0</v>
          </cell>
          <cell r="W110">
            <v>21.540174205858261</v>
          </cell>
          <cell r="X110">
            <v>22.72</v>
          </cell>
          <cell r="Y110">
            <v>4.5199999999999996</v>
          </cell>
          <cell r="Z110">
            <v>1.64</v>
          </cell>
          <cell r="AA110">
            <v>10.36</v>
          </cell>
          <cell r="AB110">
            <v>2.4300000000000002</v>
          </cell>
          <cell r="AC110">
            <v>3.77</v>
          </cell>
          <cell r="AD110">
            <v>0</v>
          </cell>
          <cell r="AE110">
            <v>20.81</v>
          </cell>
          <cell r="AF110">
            <v>20.81</v>
          </cell>
          <cell r="AG110">
            <v>0</v>
          </cell>
          <cell r="AJ110">
            <v>101.97325131443837</v>
          </cell>
          <cell r="AK110">
            <v>123.44577808103934</v>
          </cell>
          <cell r="AL110">
            <v>109.581956151055</v>
          </cell>
          <cell r="AM110">
            <v>101.46421942668591</v>
          </cell>
          <cell r="AN110">
            <v>144.80902959779152</v>
          </cell>
          <cell r="AO110">
            <v>119.32822628167355</v>
          </cell>
          <cell r="AP110">
            <v>141.04002992891881</v>
          </cell>
          <cell r="AQ110">
            <v>0</v>
          </cell>
          <cell r="AR110">
            <v>88.684268095539792</v>
          </cell>
          <cell r="AS110">
            <v>93.248693054518299</v>
          </cell>
          <cell r="AT110">
            <v>0</v>
          </cell>
        </row>
        <row r="111">
          <cell r="A111">
            <v>198609</v>
          </cell>
          <cell r="B111">
            <v>33.9</v>
          </cell>
          <cell r="C111">
            <v>302.8</v>
          </cell>
          <cell r="D111">
            <v>177.4</v>
          </cell>
          <cell r="E111">
            <v>18.399999999999999</v>
          </cell>
          <cell r="F111">
            <v>52.9</v>
          </cell>
          <cell r="G111">
            <v>0</v>
          </cell>
          <cell r="H111">
            <v>5237.7</v>
          </cell>
          <cell r="I111">
            <v>0</v>
          </cell>
          <cell r="P111">
            <v>31.871762999999998</v>
          </cell>
          <cell r="Q111">
            <v>160.58780199999998</v>
          </cell>
          <cell r="R111">
            <v>16.254375999999997</v>
          </cell>
          <cell r="S111">
            <v>44.140817999999996</v>
          </cell>
          <cell r="T111">
            <v>0</v>
          </cell>
          <cell r="W111">
            <v>20.954558974716406</v>
          </cell>
          <cell r="X111">
            <v>22.4</v>
          </cell>
          <cell r="Y111">
            <v>4.2699999999999996</v>
          </cell>
          <cell r="Z111">
            <v>1.62</v>
          </cell>
          <cell r="AA111">
            <v>10.44</v>
          </cell>
          <cell r="AB111">
            <v>2.46</v>
          </cell>
          <cell r="AC111">
            <v>3.61</v>
          </cell>
          <cell r="AD111">
            <v>0</v>
          </cell>
          <cell r="AE111">
            <v>20.059999999999999</v>
          </cell>
          <cell r="AF111">
            <v>20.059999999999999</v>
          </cell>
          <cell r="AG111">
            <v>0</v>
          </cell>
          <cell r="AJ111">
            <v>99.334241287382696</v>
          </cell>
          <cell r="AK111">
            <v>121.70710515032049</v>
          </cell>
          <cell r="AL111">
            <v>85.488054685080655</v>
          </cell>
        </row>
        <row r="112">
          <cell r="A112">
            <v>198610</v>
          </cell>
          <cell r="B112">
            <v>36</v>
          </cell>
          <cell r="C112">
            <v>219.1</v>
          </cell>
          <cell r="D112">
            <v>183</v>
          </cell>
          <cell r="E112">
            <v>19.3</v>
          </cell>
          <cell r="F112">
            <v>56.7</v>
          </cell>
          <cell r="G112">
            <v>0</v>
          </cell>
          <cell r="H112">
            <v>5484.7</v>
          </cell>
          <cell r="I112">
            <v>0</v>
          </cell>
          <cell r="P112">
            <v>33.846119999999999</v>
          </cell>
          <cell r="Q112">
            <v>165.65708999999998</v>
          </cell>
          <cell r="R112">
            <v>17.049427000000001</v>
          </cell>
          <cell r="S112">
            <v>47.311613999999999</v>
          </cell>
          <cell r="T112">
            <v>0</v>
          </cell>
          <cell r="W112">
            <v>21.737820009060968</v>
          </cell>
          <cell r="X112">
            <v>22.930000000000003</v>
          </cell>
          <cell r="Y112">
            <v>4.54</v>
          </cell>
          <cell r="Z112">
            <v>1.17</v>
          </cell>
          <cell r="AA112">
            <v>10.77</v>
          </cell>
          <cell r="AB112">
            <v>2.58</v>
          </cell>
          <cell r="AC112">
            <v>3.87</v>
          </cell>
          <cell r="AD112">
            <v>0</v>
          </cell>
          <cell r="AE112">
            <v>21</v>
          </cell>
          <cell r="AF112">
            <v>21</v>
          </cell>
          <cell r="AG112">
            <v>0</v>
          </cell>
          <cell r="AJ112">
            <v>102.90961018539862</v>
          </cell>
          <cell r="AK112">
            <v>124.58678219182362</v>
          </cell>
          <cell r="AL112">
            <v>89.493975492856109</v>
          </cell>
        </row>
        <row r="113">
          <cell r="A113">
            <v>198611</v>
          </cell>
          <cell r="B113">
            <v>35.700000000000003</v>
          </cell>
          <cell r="C113">
            <v>291.8</v>
          </cell>
          <cell r="D113">
            <v>181.3</v>
          </cell>
          <cell r="E113">
            <v>17.5</v>
          </cell>
          <cell r="F113">
            <v>51.5</v>
          </cell>
          <cell r="G113">
            <v>0</v>
          </cell>
          <cell r="H113">
            <v>5309.1</v>
          </cell>
          <cell r="I113">
            <v>0</v>
          </cell>
          <cell r="P113">
            <v>33.564068999999996</v>
          </cell>
          <cell r="Q113">
            <v>164.11819899999998</v>
          </cell>
          <cell r="R113">
            <v>15.459325</v>
          </cell>
          <cell r="S113">
            <v>42.972630000000002</v>
          </cell>
          <cell r="T113">
            <v>0</v>
          </cell>
          <cell r="W113">
            <v>21.193975761905584</v>
          </cell>
          <cell r="X113">
            <v>22.59</v>
          </cell>
          <cell r="Y113">
            <v>4.5</v>
          </cell>
          <cell r="Z113">
            <v>1.56</v>
          </cell>
          <cell r="AA113">
            <v>10.67</v>
          </cell>
          <cell r="AB113">
            <v>2.34</v>
          </cell>
          <cell r="AC113">
            <v>3.52</v>
          </cell>
          <cell r="AD113">
            <v>0</v>
          </cell>
          <cell r="AE113">
            <v>20.329999999999998</v>
          </cell>
          <cell r="AF113">
            <v>20.329999999999998</v>
          </cell>
          <cell r="AG113">
            <v>0</v>
          </cell>
          <cell r="AJ113">
            <v>100.43965327516156</v>
          </cell>
          <cell r="AK113">
            <v>122.7394422029348</v>
          </cell>
          <cell r="AL113">
            <v>86.638691512845938</v>
          </cell>
        </row>
        <row r="114">
          <cell r="A114">
            <v>198612</v>
          </cell>
          <cell r="B114">
            <v>34.799999999999997</v>
          </cell>
          <cell r="C114">
            <v>317.2</v>
          </cell>
          <cell r="D114">
            <v>176</v>
          </cell>
          <cell r="E114">
            <v>16.600000000000001</v>
          </cell>
          <cell r="F114">
            <v>53.3</v>
          </cell>
          <cell r="G114">
            <v>0</v>
          </cell>
          <cell r="H114">
            <v>5460</v>
          </cell>
          <cell r="I114">
            <v>0</v>
          </cell>
          <cell r="P114">
            <v>32.717915999999995</v>
          </cell>
          <cell r="Q114">
            <v>159.32047999999998</v>
          </cell>
          <cell r="R114">
            <v>14.664274000000001</v>
          </cell>
          <cell r="S114">
            <v>44.474585999999988</v>
          </cell>
          <cell r="T114">
            <v>0</v>
          </cell>
          <cell r="W114">
            <v>21.445206224189302</v>
          </cell>
          <cell r="X114">
            <v>22.31</v>
          </cell>
          <cell r="Y114">
            <v>4.3899999999999997</v>
          </cell>
          <cell r="Z114">
            <v>1.7</v>
          </cell>
          <cell r="AA114">
            <v>10.36</v>
          </cell>
          <cell r="AB114">
            <v>2.2200000000000002</v>
          </cell>
          <cell r="AC114">
            <v>3.64</v>
          </cell>
          <cell r="AD114">
            <v>0</v>
          </cell>
          <cell r="AE114">
            <v>20.91</v>
          </cell>
          <cell r="AF114">
            <v>20.91</v>
          </cell>
          <cell r="AG114">
            <v>0</v>
          </cell>
          <cell r="AJ114">
            <v>101.38487752937945</v>
          </cell>
          <cell r="AK114">
            <v>121.21810338855579</v>
          </cell>
          <cell r="AL114">
            <v>89.110429883601014</v>
          </cell>
        </row>
        <row r="115">
          <cell r="A115">
            <v>198701</v>
          </cell>
          <cell r="B115">
            <v>31.9</v>
          </cell>
          <cell r="C115">
            <v>235</v>
          </cell>
          <cell r="D115">
            <v>162.80000000000001</v>
          </cell>
          <cell r="E115">
            <v>16.600000000000001</v>
          </cell>
          <cell r="F115">
            <v>52.2</v>
          </cell>
          <cell r="G115">
            <v>0</v>
          </cell>
          <cell r="H115">
            <v>5410.1</v>
          </cell>
          <cell r="I115">
            <v>0</v>
          </cell>
          <cell r="P115">
            <v>29.991422999999994</v>
          </cell>
          <cell r="Q115">
            <v>147.371444</v>
          </cell>
          <cell r="R115">
            <v>14.664274000000001</v>
          </cell>
          <cell r="S115">
            <v>43.556723999999996</v>
          </cell>
          <cell r="T115">
            <v>0</v>
          </cell>
          <cell r="W115">
            <v>20.693239688790531</v>
          </cell>
          <cell r="X115">
            <v>20.65</v>
          </cell>
          <cell r="Y115">
            <v>4.0199999999999996</v>
          </cell>
          <cell r="Z115">
            <v>1.26</v>
          </cell>
          <cell r="AA115">
            <v>9.58</v>
          </cell>
          <cell r="AB115">
            <v>2.2200000000000002</v>
          </cell>
          <cell r="AC115">
            <v>3.57</v>
          </cell>
          <cell r="AD115">
            <v>0</v>
          </cell>
          <cell r="AE115">
            <v>20.72</v>
          </cell>
          <cell r="AF115">
            <v>20.72</v>
          </cell>
          <cell r="AG115">
            <v>0</v>
          </cell>
          <cell r="AJ115">
            <v>97.436698495901837</v>
          </cell>
          <cell r="AK115">
            <v>112.19873756045169</v>
          </cell>
          <cell r="AL115">
            <v>88.300722486284698</v>
          </cell>
        </row>
        <row r="116">
          <cell r="A116">
            <v>198702</v>
          </cell>
          <cell r="B116">
            <v>32.4</v>
          </cell>
          <cell r="C116">
            <v>226.4</v>
          </cell>
          <cell r="D116">
            <v>158.69999999999999</v>
          </cell>
          <cell r="E116">
            <v>16.2</v>
          </cell>
          <cell r="F116">
            <v>51</v>
          </cell>
          <cell r="G116">
            <v>0</v>
          </cell>
          <cell r="H116">
            <v>4948</v>
          </cell>
          <cell r="I116">
            <v>0</v>
          </cell>
          <cell r="P116">
            <v>30.461507999999998</v>
          </cell>
          <cell r="Q116">
            <v>143.66000099999997</v>
          </cell>
          <cell r="R116">
            <v>14.310917999999999</v>
          </cell>
          <cell r="S116">
            <v>42.555419999999998</v>
          </cell>
          <cell r="T116">
            <v>0</v>
          </cell>
          <cell r="W116">
            <v>19.454623011378484</v>
          </cell>
          <cell r="X116">
            <v>20.27</v>
          </cell>
          <cell r="Y116">
            <v>4.08</v>
          </cell>
          <cell r="Z116">
            <v>1.21</v>
          </cell>
          <cell r="AA116">
            <v>9.34</v>
          </cell>
          <cell r="AB116">
            <v>2.16</v>
          </cell>
          <cell r="AC116">
            <v>3.48</v>
          </cell>
          <cell r="AD116">
            <v>0</v>
          </cell>
          <cell r="AE116">
            <v>18.95</v>
          </cell>
          <cell r="AF116">
            <v>18.95</v>
          </cell>
          <cell r="AG116">
            <v>0</v>
          </cell>
          <cell r="AJ116">
            <v>91.987969263068734</v>
          </cell>
          <cell r="AK116">
            <v>110.13406345522303</v>
          </cell>
          <cell r="AL116">
            <v>80.757658837601113</v>
          </cell>
        </row>
        <row r="117">
          <cell r="A117">
            <v>198703</v>
          </cell>
          <cell r="B117">
            <v>35.799999999999997</v>
          </cell>
          <cell r="C117">
            <v>282.7</v>
          </cell>
          <cell r="D117">
            <v>169.3</v>
          </cell>
          <cell r="E117">
            <v>16.8</v>
          </cell>
          <cell r="F117">
            <v>56.2</v>
          </cell>
          <cell r="G117">
            <v>0</v>
          </cell>
          <cell r="H117">
            <v>5478.8</v>
          </cell>
          <cell r="I117">
            <v>0</v>
          </cell>
          <cell r="P117">
            <v>33.658085999999997</v>
          </cell>
          <cell r="Q117">
            <v>153.255439</v>
          </cell>
          <cell r="R117">
            <v>14.840952</v>
          </cell>
          <cell r="S117">
            <v>46.894403999999994</v>
          </cell>
          <cell r="T117">
            <v>0</v>
          </cell>
          <cell r="W117">
            <v>21.400519176148737</v>
          </cell>
          <cell r="X117">
            <v>22.080000000000002</v>
          </cell>
          <cell r="Y117">
            <v>4.51</v>
          </cell>
          <cell r="Z117">
            <v>1.51</v>
          </cell>
          <cell r="AA117">
            <v>9.9700000000000006</v>
          </cell>
          <cell r="AB117">
            <v>2.25</v>
          </cell>
          <cell r="AC117">
            <v>3.84</v>
          </cell>
          <cell r="AD117">
            <v>0</v>
          </cell>
          <cell r="AE117">
            <v>20.98</v>
          </cell>
          <cell r="AF117">
            <v>20.98</v>
          </cell>
          <cell r="AG117">
            <v>0</v>
          </cell>
          <cell r="AJ117">
            <v>101.09141156898544</v>
          </cell>
          <cell r="AK117">
            <v>119.96843221960162</v>
          </cell>
          <cell r="AL117">
            <v>89.408743135243867</v>
          </cell>
        </row>
        <row r="118">
          <cell r="A118">
            <v>198704</v>
          </cell>
          <cell r="B118">
            <v>34</v>
          </cell>
          <cell r="C118">
            <v>263.7</v>
          </cell>
          <cell r="D118">
            <v>171.9</v>
          </cell>
          <cell r="E118">
            <v>17.100000000000001</v>
          </cell>
          <cell r="F118">
            <v>53.7</v>
          </cell>
          <cell r="G118">
            <v>0</v>
          </cell>
          <cell r="H118">
            <v>5202.3999999999996</v>
          </cell>
          <cell r="I118">
            <v>0</v>
          </cell>
          <cell r="P118">
            <v>31.965779999999999</v>
          </cell>
          <cell r="Q118">
            <v>155.609037</v>
          </cell>
          <cell r="R118">
            <v>15.105969</v>
          </cell>
          <cell r="S118">
            <v>44.808354000000001</v>
          </cell>
          <cell r="T118">
            <v>0</v>
          </cell>
          <cell r="W118">
            <v>20.631059697851502</v>
          </cell>
          <cell r="X118">
            <v>21.78</v>
          </cell>
          <cell r="Y118">
            <v>4.29</v>
          </cell>
          <cell r="Z118">
            <v>1.41</v>
          </cell>
          <cell r="AA118">
            <v>10.119999999999999</v>
          </cell>
          <cell r="AB118">
            <v>2.29</v>
          </cell>
          <cell r="AC118">
            <v>3.67</v>
          </cell>
          <cell r="AD118">
            <v>0</v>
          </cell>
          <cell r="AE118">
            <v>19.920000000000002</v>
          </cell>
          <cell r="AF118">
            <v>19.920000000000002</v>
          </cell>
          <cell r="AG118">
            <v>0</v>
          </cell>
          <cell r="AJ118">
            <v>97.677886466433634</v>
          </cell>
          <cell r="AK118">
            <v>118.33842634705269</v>
          </cell>
          <cell r="AL118">
            <v>84.89142818179495</v>
          </cell>
        </row>
        <row r="119">
          <cell r="A119">
            <v>198705</v>
          </cell>
          <cell r="B119">
            <v>34.700000000000003</v>
          </cell>
          <cell r="C119">
            <v>284.89999999999998</v>
          </cell>
          <cell r="D119">
            <v>162.80000000000001</v>
          </cell>
          <cell r="E119">
            <v>17.3</v>
          </cell>
          <cell r="F119">
            <v>52.3</v>
          </cell>
          <cell r="G119">
            <v>0</v>
          </cell>
          <cell r="H119">
            <v>5172.8999999999996</v>
          </cell>
          <cell r="I119">
            <v>0</v>
          </cell>
          <cell r="P119">
            <v>32.623899000000002</v>
          </cell>
          <cell r="Q119">
            <v>147.371444</v>
          </cell>
          <cell r="R119">
            <v>15.282646999999999</v>
          </cell>
          <cell r="S119">
            <v>43.640165999999994</v>
          </cell>
          <cell r="T119">
            <v>0</v>
          </cell>
          <cell r="W119">
            <v>20.398726846608231</v>
          </cell>
          <cell r="X119">
            <v>21.35</v>
          </cell>
          <cell r="Y119">
            <v>4.37</v>
          </cell>
          <cell r="Z119">
            <v>1.52</v>
          </cell>
          <cell r="AA119">
            <v>9.58</v>
          </cell>
          <cell r="AB119">
            <v>2.31</v>
          </cell>
          <cell r="AC119">
            <v>3.57</v>
          </cell>
          <cell r="AD119">
            <v>0</v>
          </cell>
          <cell r="AE119">
            <v>19.809999999999999</v>
          </cell>
          <cell r="AF119">
            <v>19.809999999999999</v>
          </cell>
          <cell r="AG119">
            <v>0</v>
          </cell>
          <cell r="AJ119">
            <v>96.495157241599969</v>
          </cell>
          <cell r="AK119">
            <v>116.00208459639923</v>
          </cell>
          <cell r="AL119">
            <v>84.4226502149276</v>
          </cell>
        </row>
        <row r="120">
          <cell r="A120">
            <v>198706</v>
          </cell>
          <cell r="B120">
            <v>35.700000000000003</v>
          </cell>
          <cell r="C120">
            <v>277</v>
          </cell>
          <cell r="D120">
            <v>168.8</v>
          </cell>
          <cell r="E120">
            <v>16.399999999999999</v>
          </cell>
          <cell r="F120">
            <v>50.6</v>
          </cell>
          <cell r="G120">
            <v>0</v>
          </cell>
          <cell r="H120">
            <v>4922.8</v>
          </cell>
          <cell r="I120">
            <v>0</v>
          </cell>
          <cell r="P120">
            <v>33.564068999999996</v>
          </cell>
          <cell r="Q120">
            <v>152.80282399999999</v>
          </cell>
          <cell r="R120">
            <v>14.487595999999998</v>
          </cell>
          <cell r="S120">
            <v>42.221651999999992</v>
          </cell>
          <cell r="T120">
            <v>0</v>
          </cell>
          <cell r="W120">
            <v>19.889829235567792</v>
          </cell>
          <cell r="X120">
            <v>21.57</v>
          </cell>
          <cell r="Y120">
            <v>4.5</v>
          </cell>
          <cell r="Z120">
            <v>1.48</v>
          </cell>
          <cell r="AA120">
            <v>9.94</v>
          </cell>
          <cell r="AB120">
            <v>2.19</v>
          </cell>
          <cell r="AC120">
            <v>3.46</v>
          </cell>
          <cell r="AD120">
            <v>0</v>
          </cell>
          <cell r="AE120">
            <v>18.850000000000001</v>
          </cell>
          <cell r="AF120">
            <v>18.850000000000001</v>
          </cell>
          <cell r="AG120">
            <v>0</v>
          </cell>
          <cell r="AJ120">
            <v>94.424977492707299</v>
          </cell>
          <cell r="AK120">
            <v>117.19742223626844</v>
          </cell>
          <cell r="AL120">
            <v>80.331497049539905</v>
          </cell>
        </row>
        <row r="121">
          <cell r="A121">
            <v>198707</v>
          </cell>
          <cell r="B121">
            <v>34.700000000000003</v>
          </cell>
          <cell r="C121">
            <v>243.6</v>
          </cell>
          <cell r="D121">
            <v>172.4</v>
          </cell>
          <cell r="E121">
            <v>17.7</v>
          </cell>
          <cell r="F121">
            <v>53.4</v>
          </cell>
          <cell r="G121">
            <v>0</v>
          </cell>
          <cell r="H121">
            <v>5007</v>
          </cell>
          <cell r="I121">
            <v>0</v>
          </cell>
          <cell r="P121">
            <v>32.623899000000002</v>
          </cell>
          <cell r="Q121">
            <v>156.06165199999998</v>
          </cell>
          <cell r="R121">
            <v>15.636002999999999</v>
          </cell>
          <cell r="S121">
            <v>44.558027999999993</v>
          </cell>
          <cell r="T121">
            <v>0</v>
          </cell>
          <cell r="W121">
            <v>20.19071472756103</v>
          </cell>
          <cell r="X121">
            <v>21.84</v>
          </cell>
          <cell r="Y121">
            <v>4.37</v>
          </cell>
          <cell r="Z121">
            <v>1.3</v>
          </cell>
          <cell r="AA121">
            <v>10.15</v>
          </cell>
          <cell r="AB121">
            <v>2.37</v>
          </cell>
          <cell r="AC121">
            <v>3.65</v>
          </cell>
          <cell r="AD121">
            <v>0</v>
          </cell>
          <cell r="AE121">
            <v>19.170000000000002</v>
          </cell>
          <cell r="AF121">
            <v>19.170000000000002</v>
          </cell>
          <cell r="AG121">
            <v>0</v>
          </cell>
          <cell r="AJ121">
            <v>95.828181033692857</v>
          </cell>
          <cell r="AK121">
            <v>118.66442752156247</v>
          </cell>
          <cell r="AL121">
            <v>81.695214771335799</v>
          </cell>
        </row>
        <row r="122">
          <cell r="A122">
            <v>198708</v>
          </cell>
          <cell r="B122">
            <v>33.799999999999997</v>
          </cell>
          <cell r="C122">
            <v>287.7</v>
          </cell>
          <cell r="D122">
            <v>161.6</v>
          </cell>
          <cell r="E122">
            <v>16.3</v>
          </cell>
          <cell r="F122">
            <v>48.2</v>
          </cell>
          <cell r="G122">
            <v>0</v>
          </cell>
          <cell r="H122">
            <v>4985.3999999999996</v>
          </cell>
          <cell r="I122">
            <v>0</v>
          </cell>
          <cell r="P122">
            <v>31.777745999999997</v>
          </cell>
          <cell r="Q122">
            <v>146.285168</v>
          </cell>
          <cell r="R122">
            <v>14.399257</v>
          </cell>
          <cell r="S122">
            <v>40.219043999999997</v>
          </cell>
          <cell r="T122">
            <v>0</v>
          </cell>
          <cell r="W122">
            <v>19.736070370628514</v>
          </cell>
          <cell r="X122">
            <v>20.779999999999998</v>
          </cell>
          <cell r="Y122">
            <v>4.26</v>
          </cell>
          <cell r="Z122">
            <v>1.54</v>
          </cell>
          <cell r="AA122">
            <v>9.51</v>
          </cell>
          <cell r="AB122">
            <v>2.1800000000000002</v>
          </cell>
          <cell r="AC122">
            <v>3.29</v>
          </cell>
          <cell r="AD122">
            <v>0</v>
          </cell>
          <cell r="AE122">
            <v>19.09</v>
          </cell>
          <cell r="AF122">
            <v>19.09</v>
          </cell>
          <cell r="AG122">
            <v>0</v>
          </cell>
          <cell r="AJ122">
            <v>93.41584117513716</v>
          </cell>
          <cell r="AK122">
            <v>112.90507343855623</v>
          </cell>
          <cell r="AL122">
            <v>81.354285340886818</v>
          </cell>
        </row>
        <row r="123">
          <cell r="A123">
            <v>198709</v>
          </cell>
          <cell r="B123">
            <v>33.1</v>
          </cell>
          <cell r="C123">
            <v>313.3</v>
          </cell>
          <cell r="D123">
            <v>168</v>
          </cell>
          <cell r="E123">
            <v>17.2</v>
          </cell>
          <cell r="F123">
            <v>51.9</v>
          </cell>
          <cell r="G123">
            <v>0</v>
          </cell>
          <cell r="H123">
            <v>4832</v>
          </cell>
          <cell r="I123">
            <v>0</v>
          </cell>
          <cell r="P123">
            <v>31.119627000000001</v>
          </cell>
          <cell r="Q123">
            <v>152.07864000000001</v>
          </cell>
          <cell r="R123">
            <v>15.194307999999999</v>
          </cell>
          <cell r="S123">
            <v>43.306398000000002</v>
          </cell>
          <cell r="T123">
            <v>0</v>
          </cell>
          <cell r="W123">
            <v>19.677453693216467</v>
          </cell>
          <cell r="X123">
            <v>21.580000000000002</v>
          </cell>
          <cell r="Y123">
            <v>4.17</v>
          </cell>
          <cell r="Z123">
            <v>1.67</v>
          </cell>
          <cell r="AA123">
            <v>9.89</v>
          </cell>
          <cell r="AB123">
            <v>2.2999999999999998</v>
          </cell>
          <cell r="AC123">
            <v>3.55</v>
          </cell>
          <cell r="AD123">
            <v>0</v>
          </cell>
          <cell r="AE123">
            <v>18.5</v>
          </cell>
          <cell r="AF123">
            <v>18.5</v>
          </cell>
          <cell r="AG123">
            <v>0</v>
          </cell>
          <cell r="AJ123">
            <v>93.524393511732626</v>
          </cell>
          <cell r="AK123">
            <v>117.25175576535341</v>
          </cell>
          <cell r="AL123">
            <v>78.839930791325628</v>
          </cell>
        </row>
        <row r="124">
          <cell r="A124">
            <v>198710</v>
          </cell>
          <cell r="B124">
            <v>35.9</v>
          </cell>
          <cell r="C124">
            <v>347.3</v>
          </cell>
          <cell r="D124">
            <v>170.2</v>
          </cell>
          <cell r="E124">
            <v>18.5</v>
          </cell>
          <cell r="F124">
            <v>52</v>
          </cell>
          <cell r="G124">
            <v>0</v>
          </cell>
          <cell r="H124">
            <v>4667</v>
          </cell>
          <cell r="I124">
            <v>0</v>
          </cell>
          <cell r="P124">
            <v>33.752102999999998</v>
          </cell>
          <cell r="Q124">
            <v>154.07014599999999</v>
          </cell>
          <cell r="R124">
            <v>16.342715000000002</v>
          </cell>
          <cell r="S124">
            <v>43.389839999999992</v>
          </cell>
          <cell r="T124">
            <v>0</v>
          </cell>
          <cell r="W124">
            <v>19.609420228615235</v>
          </cell>
          <cell r="X124">
            <v>22.419999999999998</v>
          </cell>
          <cell r="Y124">
            <v>4.5199999999999996</v>
          </cell>
          <cell r="Z124">
            <v>1.86</v>
          </cell>
          <cell r="AA124">
            <v>10.02</v>
          </cell>
          <cell r="AB124">
            <v>2.4700000000000002</v>
          </cell>
          <cell r="AC124">
            <v>3.55</v>
          </cell>
          <cell r="AD124">
            <v>0</v>
          </cell>
          <cell r="AE124">
            <v>17.87</v>
          </cell>
          <cell r="AF124">
            <v>17.87</v>
          </cell>
          <cell r="AG124">
            <v>0</v>
          </cell>
          <cell r="AJ124">
            <v>93.610732810522606</v>
          </cell>
          <cell r="AK124">
            <v>121.8157722084904</v>
          </cell>
          <cell r="AL124">
            <v>76.15511152653994</v>
          </cell>
        </row>
        <row r="125">
          <cell r="A125">
            <v>198711</v>
          </cell>
          <cell r="B125">
            <v>28</v>
          </cell>
          <cell r="C125">
            <v>209</v>
          </cell>
          <cell r="D125">
            <v>166.3</v>
          </cell>
          <cell r="E125">
            <v>16.899999999999999</v>
          </cell>
          <cell r="F125">
            <v>46.1</v>
          </cell>
          <cell r="G125">
            <v>0</v>
          </cell>
          <cell r="H125">
            <v>4425</v>
          </cell>
          <cell r="I125">
            <v>0</v>
          </cell>
          <cell r="P125">
            <v>26.324759999999998</v>
          </cell>
          <cell r="Q125">
            <v>150.539749</v>
          </cell>
          <cell r="R125">
            <v>14.929290999999999</v>
          </cell>
          <cell r="S125">
            <v>38.466761999999996</v>
          </cell>
          <cell r="T125">
            <v>0</v>
          </cell>
          <cell r="W125">
            <v>18.05246436599348</v>
          </cell>
          <cell r="X125">
            <v>19.849999999999998</v>
          </cell>
          <cell r="Y125">
            <v>3.53</v>
          </cell>
          <cell r="Z125">
            <v>1.1200000000000001</v>
          </cell>
          <cell r="AA125">
            <v>9.7899999999999991</v>
          </cell>
          <cell r="AB125">
            <v>2.2599999999999998</v>
          </cell>
          <cell r="AC125">
            <v>3.15</v>
          </cell>
          <cell r="AD125">
            <v>0</v>
          </cell>
          <cell r="AE125">
            <v>16.940000000000001</v>
          </cell>
          <cell r="AF125">
            <v>16.940000000000001</v>
          </cell>
          <cell r="AG125">
            <v>0</v>
          </cell>
          <cell r="AJ125">
            <v>85.824368944433729</v>
          </cell>
          <cell r="AK125">
            <v>107.85205523365453</v>
          </cell>
          <cell r="AL125">
            <v>72.191806897570615</v>
          </cell>
        </row>
        <row r="126">
          <cell r="A126">
            <v>198712</v>
          </cell>
          <cell r="B126">
            <v>36.299999999999997</v>
          </cell>
          <cell r="C126">
            <v>387.3</v>
          </cell>
          <cell r="D126">
            <v>168.2</v>
          </cell>
          <cell r="E126">
            <v>16.899999999999999</v>
          </cell>
          <cell r="F126">
            <v>51.6</v>
          </cell>
          <cell r="G126">
            <v>0</v>
          </cell>
          <cell r="H126">
            <v>4678.8</v>
          </cell>
          <cell r="I126">
            <v>0</v>
          </cell>
          <cell r="P126">
            <v>34.128170999999995</v>
          </cell>
          <cell r="Q126">
            <v>152.25968599999999</v>
          </cell>
          <cell r="R126">
            <v>14.929290999999999</v>
          </cell>
          <cell r="S126">
            <v>43.056071999999993</v>
          </cell>
          <cell r="T126">
            <v>0</v>
          </cell>
          <cell r="W126">
            <v>19.605899606196306</v>
          </cell>
          <cell r="X126">
            <v>22.33</v>
          </cell>
          <cell r="Y126">
            <v>4.57</v>
          </cell>
          <cell r="Z126">
            <v>2.0699999999999998</v>
          </cell>
          <cell r="AA126">
            <v>9.9</v>
          </cell>
          <cell r="AB126">
            <v>2.2599999999999998</v>
          </cell>
          <cell r="AC126">
            <v>3.53</v>
          </cell>
          <cell r="AD126">
            <v>0</v>
          </cell>
          <cell r="AE126">
            <v>17.920000000000002</v>
          </cell>
          <cell r="AF126">
            <v>17.920000000000002</v>
          </cell>
          <cell r="AG126">
            <v>0</v>
          </cell>
          <cell r="AJ126">
            <v>93.555414413641088</v>
          </cell>
          <cell r="AK126">
            <v>121.32677044672573</v>
          </cell>
          <cell r="AL126">
            <v>76.368192420570551</v>
          </cell>
        </row>
        <row r="127">
          <cell r="A127">
            <v>198801</v>
          </cell>
          <cell r="B127">
            <v>32.700000000000003</v>
          </cell>
          <cell r="C127">
            <v>279.39999999999998</v>
          </cell>
          <cell r="D127">
            <v>163.80000000000001</v>
          </cell>
          <cell r="E127">
            <v>14.6</v>
          </cell>
          <cell r="F127">
            <v>46.2</v>
          </cell>
          <cell r="G127">
            <v>0</v>
          </cell>
          <cell r="H127">
            <v>4772.1000000000004</v>
          </cell>
          <cell r="I127">
            <v>0</v>
          </cell>
          <cell r="P127">
            <v>30.743559000000001</v>
          </cell>
          <cell r="Q127">
            <v>148.27667400000001</v>
          </cell>
          <cell r="R127">
            <v>12.897494</v>
          </cell>
          <cell r="S127">
            <v>38.550204000000001</v>
          </cell>
          <cell r="T127">
            <v>0</v>
          </cell>
          <cell r="W127">
            <v>19.0689864346826</v>
          </cell>
          <cell r="X127">
            <v>20.36</v>
          </cell>
          <cell r="Y127">
            <v>4.12</v>
          </cell>
          <cell r="Z127">
            <v>1.49</v>
          </cell>
          <cell r="AA127">
            <v>9.64</v>
          </cell>
          <cell r="AB127">
            <v>1.95</v>
          </cell>
          <cell r="AC127">
            <v>3.16</v>
          </cell>
          <cell r="AD127">
            <v>0</v>
          </cell>
          <cell r="AE127">
            <v>18.27</v>
          </cell>
          <cell r="AF127">
            <v>18.27</v>
          </cell>
          <cell r="AG127">
            <v>0</v>
          </cell>
          <cell r="AJ127">
            <v>90.384848381833621</v>
          </cell>
          <cell r="AK127">
            <v>110.62306521698773</v>
          </cell>
          <cell r="AL127">
            <v>77.859758678784814</v>
          </cell>
          <cell r="AW127">
            <v>198801</v>
          </cell>
          <cell r="AX127">
            <v>32.700000000000003</v>
          </cell>
          <cell r="AY127">
            <v>279.39999999999998</v>
          </cell>
          <cell r="AZ127">
            <v>163.80000000000001</v>
          </cell>
          <cell r="BA127">
            <v>14.6</v>
          </cell>
          <cell r="BB127">
            <v>46.2</v>
          </cell>
          <cell r="BC127">
            <v>0</v>
          </cell>
          <cell r="BD127">
            <v>4772.1000000000004</v>
          </cell>
          <cell r="BE127">
            <v>0</v>
          </cell>
        </row>
        <row r="128">
          <cell r="A128">
            <v>198802</v>
          </cell>
          <cell r="B128">
            <v>32.4</v>
          </cell>
          <cell r="C128">
            <v>304.39999999999998</v>
          </cell>
          <cell r="D128">
            <v>163.30000000000001</v>
          </cell>
          <cell r="E128">
            <v>16.5</v>
          </cell>
          <cell r="F128">
            <v>47.8</v>
          </cell>
          <cell r="G128">
            <v>0</v>
          </cell>
          <cell r="H128">
            <v>4398.8999999999996</v>
          </cell>
          <cell r="I128">
            <v>0</v>
          </cell>
          <cell r="P128">
            <v>30.461507999999998</v>
          </cell>
          <cell r="Q128">
            <v>147.82405900000001</v>
          </cell>
          <cell r="R128">
            <v>14.575934999999999</v>
          </cell>
          <cell r="S128">
            <v>39.885275999999998</v>
          </cell>
          <cell r="T128">
            <v>0</v>
          </cell>
          <cell r="W128">
            <v>18.350046132534104</v>
          </cell>
          <cell r="X128">
            <v>20.79</v>
          </cell>
          <cell r="Y128">
            <v>4.08</v>
          </cell>
          <cell r="Z128">
            <v>1.63</v>
          </cell>
          <cell r="AA128">
            <v>9.61</v>
          </cell>
          <cell r="AB128">
            <v>2.2000000000000002</v>
          </cell>
          <cell r="AC128">
            <v>3.27</v>
          </cell>
          <cell r="AD128">
            <v>0</v>
          </cell>
          <cell r="AE128">
            <v>16.84</v>
          </cell>
          <cell r="AF128">
            <v>16.84</v>
          </cell>
          <cell r="AG128">
            <v>0</v>
          </cell>
          <cell r="AJ128">
            <v>87.513614926826591</v>
          </cell>
          <cell r="AK128">
            <v>112.9594069676412</v>
          </cell>
          <cell r="AL128">
            <v>71.765645109509379</v>
          </cell>
          <cell r="AW128">
            <v>198802</v>
          </cell>
          <cell r="AX128">
            <v>65.099999999999994</v>
          </cell>
          <cell r="AY128">
            <v>583.79999999999995</v>
          </cell>
          <cell r="AZ128">
            <v>327.10000000000002</v>
          </cell>
          <cell r="BA128">
            <v>31.1</v>
          </cell>
          <cell r="BB128">
            <v>94</v>
          </cell>
          <cell r="BC128">
            <v>0</v>
          </cell>
          <cell r="BD128">
            <v>9171</v>
          </cell>
          <cell r="BE128">
            <v>0</v>
          </cell>
        </row>
        <row r="129">
          <cell r="A129">
            <v>198803</v>
          </cell>
          <cell r="B129">
            <v>33.6</v>
          </cell>
          <cell r="C129">
            <v>376.9</v>
          </cell>
          <cell r="D129">
            <v>180</v>
          </cell>
          <cell r="E129">
            <v>18.5</v>
          </cell>
          <cell r="F129">
            <v>55</v>
          </cell>
          <cell r="G129">
            <v>0</v>
          </cell>
          <cell r="H129">
            <v>4530.2</v>
          </cell>
          <cell r="I129">
            <v>0</v>
          </cell>
          <cell r="P129">
            <v>31.589711999999999</v>
          </cell>
          <cell r="Q129">
            <v>162.94139999999999</v>
          </cell>
          <cell r="R129">
            <v>16.342715000000002</v>
          </cell>
          <cell r="S129">
            <v>45.893099999999997</v>
          </cell>
          <cell r="T129">
            <v>0</v>
          </cell>
          <cell r="W129">
            <v>19.536699715973445</v>
          </cell>
          <cell r="X129">
            <v>23.07</v>
          </cell>
          <cell r="Y129">
            <v>4.2300000000000004</v>
          </cell>
          <cell r="Z129">
            <v>2.0099999999999998</v>
          </cell>
          <cell r="AA129">
            <v>10.6</v>
          </cell>
          <cell r="AB129">
            <v>2.4700000000000002</v>
          </cell>
          <cell r="AC129">
            <v>3.76</v>
          </cell>
          <cell r="AD129">
            <v>0</v>
          </cell>
          <cell r="AE129">
            <v>17.350000000000001</v>
          </cell>
          <cell r="AF129">
            <v>17.350000000000001</v>
          </cell>
          <cell r="AG129">
            <v>0</v>
          </cell>
          <cell r="AJ129">
            <v>93.591988575000912</v>
          </cell>
          <cell r="AK129">
            <v>125.3474515990131</v>
          </cell>
          <cell r="AL129">
            <v>73.939070228621603</v>
          </cell>
          <cell r="AW129">
            <v>198803</v>
          </cell>
          <cell r="AX129">
            <v>98.699999999999989</v>
          </cell>
          <cell r="AY129">
            <v>960.69999999999993</v>
          </cell>
          <cell r="AZ129">
            <v>507.1</v>
          </cell>
          <cell r="BA129">
            <v>49.6</v>
          </cell>
          <cell r="BB129">
            <v>149</v>
          </cell>
          <cell r="BC129">
            <v>0</v>
          </cell>
          <cell r="BD129">
            <v>13701.2</v>
          </cell>
          <cell r="BE129">
            <v>0</v>
          </cell>
        </row>
        <row r="130">
          <cell r="A130">
            <v>198804</v>
          </cell>
          <cell r="B130">
            <v>30.7</v>
          </cell>
          <cell r="C130">
            <v>268.8</v>
          </cell>
          <cell r="D130">
            <v>158.5</v>
          </cell>
          <cell r="E130">
            <v>17.2</v>
          </cell>
          <cell r="F130">
            <v>52</v>
          </cell>
          <cell r="G130">
            <v>0</v>
          </cell>
          <cell r="H130">
            <v>4344.2</v>
          </cell>
          <cell r="I130">
            <v>0</v>
          </cell>
          <cell r="P130">
            <v>28.863219000000001</v>
          </cell>
          <cell r="Q130">
            <v>143.47895499999998</v>
          </cell>
          <cell r="R130">
            <v>15.194307999999999</v>
          </cell>
          <cell r="S130">
            <v>43.389839999999992</v>
          </cell>
          <cell r="T130">
            <v>0</v>
          </cell>
          <cell r="W130">
            <v>18.105640018121939</v>
          </cell>
          <cell r="X130">
            <v>20.490000000000002</v>
          </cell>
          <cell r="Y130">
            <v>3.87</v>
          </cell>
          <cell r="Z130">
            <v>1.44</v>
          </cell>
          <cell r="AA130">
            <v>9.33</v>
          </cell>
          <cell r="AB130">
            <v>2.2999999999999998</v>
          </cell>
          <cell r="AC130">
            <v>3.55</v>
          </cell>
          <cell r="AD130">
            <v>0</v>
          </cell>
          <cell r="AE130">
            <v>16.63</v>
          </cell>
          <cell r="AF130">
            <v>16.63</v>
          </cell>
          <cell r="AG130">
            <v>0</v>
          </cell>
          <cell r="AJ130">
            <v>86.337666628082971</v>
          </cell>
          <cell r="AK130">
            <v>111.32940109509227</v>
          </cell>
          <cell r="AL130">
            <v>70.870705354580807</v>
          </cell>
          <cell r="AW130">
            <v>198804</v>
          </cell>
          <cell r="AX130">
            <v>129.39999999999998</v>
          </cell>
          <cell r="AY130">
            <v>1229.5</v>
          </cell>
          <cell r="AZ130">
            <v>665.6</v>
          </cell>
          <cell r="BA130">
            <v>66.8</v>
          </cell>
          <cell r="BB130">
            <v>201</v>
          </cell>
          <cell r="BC130">
            <v>0</v>
          </cell>
          <cell r="BD130">
            <v>18045.400000000001</v>
          </cell>
          <cell r="BE130">
            <v>0</v>
          </cell>
        </row>
        <row r="131">
          <cell r="A131">
            <v>198805</v>
          </cell>
          <cell r="B131">
            <v>29.5</v>
          </cell>
          <cell r="C131">
            <v>311.2</v>
          </cell>
          <cell r="D131">
            <v>144.6</v>
          </cell>
          <cell r="E131">
            <v>16.899999999999999</v>
          </cell>
          <cell r="F131">
            <v>49.3</v>
          </cell>
          <cell r="G131">
            <v>0</v>
          </cell>
          <cell r="H131">
            <v>4315</v>
          </cell>
          <cell r="I131">
            <v>0</v>
          </cell>
          <cell r="P131">
            <v>27.735014999999997</v>
          </cell>
          <cell r="Q131">
            <v>130.89625799999999</v>
          </cell>
          <cell r="R131">
            <v>14.929290999999999</v>
          </cell>
          <cell r="S131">
            <v>41.136905999999989</v>
          </cell>
          <cell r="T131">
            <v>0</v>
          </cell>
          <cell r="W131">
            <v>17.666870480405649</v>
          </cell>
          <cell r="X131">
            <v>19.52</v>
          </cell>
          <cell r="Y131">
            <v>3.72</v>
          </cell>
          <cell r="Z131">
            <v>1.66</v>
          </cell>
          <cell r="AA131">
            <v>8.51</v>
          </cell>
          <cell r="AB131">
            <v>2.2599999999999998</v>
          </cell>
          <cell r="AC131">
            <v>3.37</v>
          </cell>
          <cell r="AD131">
            <v>0</v>
          </cell>
          <cell r="AE131">
            <v>16.52</v>
          </cell>
          <cell r="AF131">
            <v>16.52</v>
          </cell>
          <cell r="AG131">
            <v>0</v>
          </cell>
          <cell r="AJ131">
            <v>84.033294032380766</v>
          </cell>
          <cell r="AK131">
            <v>106.05904877385071</v>
          </cell>
          <cell r="AL131">
            <v>70.401927387713485</v>
          </cell>
          <cell r="AW131">
            <v>198805</v>
          </cell>
          <cell r="AX131">
            <v>158.89999999999998</v>
          </cell>
          <cell r="AY131">
            <v>1540.7</v>
          </cell>
          <cell r="AZ131">
            <v>810.2</v>
          </cell>
          <cell r="BA131">
            <v>83.699999999999989</v>
          </cell>
          <cell r="BB131">
            <v>250.3</v>
          </cell>
          <cell r="BC131">
            <v>0</v>
          </cell>
          <cell r="BD131">
            <v>22360.400000000001</v>
          </cell>
          <cell r="BE131">
            <v>0</v>
          </cell>
        </row>
        <row r="132">
          <cell r="A132">
            <v>198806</v>
          </cell>
          <cell r="B132">
            <v>28.3</v>
          </cell>
          <cell r="C132">
            <v>269.3</v>
          </cell>
          <cell r="D132">
            <v>164.5</v>
          </cell>
          <cell r="E132">
            <v>16.2</v>
          </cell>
          <cell r="F132">
            <v>51.3</v>
          </cell>
          <cell r="G132">
            <v>0</v>
          </cell>
          <cell r="H132">
            <v>4055</v>
          </cell>
          <cell r="I132">
            <v>0</v>
          </cell>
          <cell r="P132">
            <v>26.606810999999997</v>
          </cell>
          <cell r="Q132">
            <v>148.910335</v>
          </cell>
          <cell r="R132">
            <v>14.310917999999999</v>
          </cell>
          <cell r="S132">
            <v>42.805745999999992</v>
          </cell>
          <cell r="T132">
            <v>0</v>
          </cell>
          <cell r="W132">
            <v>17.376461473453094</v>
          </cell>
          <cell r="X132">
            <v>20.36</v>
          </cell>
          <cell r="Y132">
            <v>3.57</v>
          </cell>
          <cell r="Z132">
            <v>1.44</v>
          </cell>
          <cell r="AA132">
            <v>9.68</v>
          </cell>
          <cell r="AB132">
            <v>2.16</v>
          </cell>
          <cell r="AC132">
            <v>3.51</v>
          </cell>
          <cell r="AD132">
            <v>0</v>
          </cell>
          <cell r="AE132">
            <v>15.53</v>
          </cell>
          <cell r="AF132">
            <v>15.53</v>
          </cell>
          <cell r="AG132">
            <v>0</v>
          </cell>
          <cell r="AJ132">
            <v>83.171953743675488</v>
          </cell>
          <cell r="AK132">
            <v>110.62306521698773</v>
          </cell>
          <cell r="AL132">
            <v>66.182925685907406</v>
          </cell>
          <cell r="AW132">
            <v>198806</v>
          </cell>
          <cell r="AX132">
            <v>187.2</v>
          </cell>
          <cell r="AY132">
            <v>1810</v>
          </cell>
          <cell r="AZ132">
            <v>974.7</v>
          </cell>
          <cell r="BA132">
            <v>99.899999999999991</v>
          </cell>
          <cell r="BB132">
            <v>301.60000000000002</v>
          </cell>
          <cell r="BC132">
            <v>0</v>
          </cell>
          <cell r="BD132">
            <v>26415.4</v>
          </cell>
          <cell r="BE132">
            <v>0</v>
          </cell>
        </row>
        <row r="133">
          <cell r="A133">
            <v>198807</v>
          </cell>
          <cell r="B133">
            <v>28.5</v>
          </cell>
          <cell r="C133">
            <v>206.3</v>
          </cell>
          <cell r="D133">
            <v>147</v>
          </cell>
          <cell r="E133">
            <v>13.2</v>
          </cell>
          <cell r="F133">
            <v>39.9</v>
          </cell>
          <cell r="G133">
            <v>0</v>
          </cell>
          <cell r="H133">
            <v>4139.3</v>
          </cell>
          <cell r="I133">
            <v>0</v>
          </cell>
          <cell r="P133">
            <v>26.794844999999999</v>
          </cell>
          <cell r="Q133">
            <v>133.06880999999998</v>
          </cell>
          <cell r="R133">
            <v>11.660747999999998</v>
          </cell>
          <cell r="S133">
            <v>33.293357999999991</v>
          </cell>
          <cell r="T133">
            <v>0</v>
          </cell>
          <cell r="W133">
            <v>16.606934517067728</v>
          </cell>
          <cell r="X133">
            <v>17.829999999999998</v>
          </cell>
          <cell r="Y133">
            <v>3.59</v>
          </cell>
          <cell r="Z133">
            <v>1.1000000000000001</v>
          </cell>
          <cell r="AA133">
            <v>8.65</v>
          </cell>
          <cell r="AB133">
            <v>1.76</v>
          </cell>
          <cell r="AC133">
            <v>2.73</v>
          </cell>
          <cell r="AD133">
            <v>0</v>
          </cell>
          <cell r="AE133">
            <v>15.85</v>
          </cell>
          <cell r="AF133">
            <v>15.85</v>
          </cell>
          <cell r="AG133">
            <v>0</v>
          </cell>
          <cell r="AJ133">
            <v>78.75922869497235</v>
          </cell>
          <cell r="AK133">
            <v>96.876682358491692</v>
          </cell>
          <cell r="AL133">
            <v>67.5466434077033</v>
          </cell>
          <cell r="AW133">
            <v>198807</v>
          </cell>
          <cell r="AX133">
            <v>215.7</v>
          </cell>
          <cell r="AY133">
            <v>2016.3</v>
          </cell>
          <cell r="AZ133">
            <v>1121.7</v>
          </cell>
          <cell r="BA133">
            <v>113.1</v>
          </cell>
          <cell r="BB133">
            <v>341.5</v>
          </cell>
          <cell r="BC133">
            <v>0</v>
          </cell>
          <cell r="BD133">
            <v>30554.7</v>
          </cell>
          <cell r="BE133">
            <v>0</v>
          </cell>
        </row>
        <row r="134">
          <cell r="A134">
            <v>198808</v>
          </cell>
          <cell r="B134">
            <v>24.6</v>
          </cell>
          <cell r="C134">
            <v>149.19999999999999</v>
          </cell>
          <cell r="D134">
            <v>97.6</v>
          </cell>
          <cell r="E134">
            <v>7.9</v>
          </cell>
          <cell r="F134">
            <v>24.8</v>
          </cell>
          <cell r="G134">
            <v>0</v>
          </cell>
          <cell r="H134">
            <v>4141.2</v>
          </cell>
          <cell r="I134">
            <v>0</v>
          </cell>
          <cell r="P134">
            <v>23.128182000000002</v>
          </cell>
          <cell r="Q134">
            <v>88.350448</v>
          </cell>
          <cell r="R134">
            <v>6.9787810000000006</v>
          </cell>
          <cell r="S134">
            <v>20.693615999999999</v>
          </cell>
          <cell r="T134">
            <v>0</v>
          </cell>
          <cell r="W134">
            <v>14.537276045932144</v>
          </cell>
          <cell r="X134">
            <v>12.4</v>
          </cell>
          <cell r="Y134">
            <v>3.1</v>
          </cell>
          <cell r="Z134">
            <v>0.8</v>
          </cell>
          <cell r="AA134">
            <v>5.75</v>
          </cell>
          <cell r="AB134">
            <v>1.06</v>
          </cell>
          <cell r="AC134">
            <v>1.69</v>
          </cell>
          <cell r="AD134">
            <v>0</v>
          </cell>
          <cell r="AE134">
            <v>15.86</v>
          </cell>
          <cell r="AF134">
            <v>15.86</v>
          </cell>
          <cell r="AG134">
            <v>0</v>
          </cell>
          <cell r="AJ134">
            <v>67.506805898669143</v>
          </cell>
          <cell r="AK134">
            <v>67.373576065355977</v>
          </cell>
          <cell r="AL134">
            <v>67.589259586509414</v>
          </cell>
          <cell r="AW134">
            <v>198808</v>
          </cell>
          <cell r="AX134">
            <v>240.29999999999998</v>
          </cell>
          <cell r="AY134">
            <v>2165.5</v>
          </cell>
          <cell r="AZ134">
            <v>1219.3</v>
          </cell>
          <cell r="BA134">
            <v>121</v>
          </cell>
          <cell r="BB134">
            <v>366.3</v>
          </cell>
          <cell r="BC134">
            <v>0</v>
          </cell>
          <cell r="BD134">
            <v>34695.9</v>
          </cell>
          <cell r="BE134">
            <v>0</v>
          </cell>
        </row>
        <row r="135">
          <cell r="A135">
            <v>198809</v>
          </cell>
          <cell r="B135">
            <v>31.9</v>
          </cell>
          <cell r="C135">
            <v>213.4</v>
          </cell>
          <cell r="D135">
            <v>169.6</v>
          </cell>
          <cell r="E135">
            <v>17.3</v>
          </cell>
          <cell r="F135">
            <v>49.5</v>
          </cell>
          <cell r="G135">
            <v>0</v>
          </cell>
          <cell r="H135">
            <v>4023.3</v>
          </cell>
          <cell r="I135">
            <v>0</v>
          </cell>
          <cell r="P135">
            <v>29.991422999999994</v>
          </cell>
          <cell r="Q135">
            <v>153.527008</v>
          </cell>
          <cell r="R135">
            <v>15.282646999999999</v>
          </cell>
          <cell r="S135">
            <v>41.303789999999999</v>
          </cell>
          <cell r="T135">
            <v>0</v>
          </cell>
          <cell r="W135">
            <v>17.485835569534228</v>
          </cell>
          <cell r="X135">
            <v>20.839999999999996</v>
          </cell>
          <cell r="Y135">
            <v>4.0199999999999996</v>
          </cell>
          <cell r="Z135">
            <v>1.1399999999999999</v>
          </cell>
          <cell r="AA135">
            <v>9.99</v>
          </cell>
          <cell r="AB135">
            <v>2.31</v>
          </cell>
          <cell r="AC135">
            <v>3.38</v>
          </cell>
          <cell r="AD135">
            <v>0</v>
          </cell>
          <cell r="AE135">
            <v>15.41</v>
          </cell>
          <cell r="AF135">
            <v>15.41</v>
          </cell>
          <cell r="AG135">
            <v>0</v>
          </cell>
          <cell r="AJ135">
            <v>83.853076877504677</v>
          </cell>
          <cell r="AK135">
            <v>113.23107461306601</v>
          </cell>
          <cell r="AL135">
            <v>65.671531540233943</v>
          </cell>
          <cell r="AW135">
            <v>198809</v>
          </cell>
          <cell r="AX135">
            <v>272.2</v>
          </cell>
          <cell r="AY135">
            <v>2378.9</v>
          </cell>
          <cell r="AZ135">
            <v>1388.8999999999999</v>
          </cell>
          <cell r="BA135">
            <v>138.30000000000001</v>
          </cell>
          <cell r="BB135">
            <v>415.8</v>
          </cell>
          <cell r="BC135">
            <v>0</v>
          </cell>
          <cell r="BD135">
            <v>38719.200000000004</v>
          </cell>
          <cell r="BE135">
            <v>0</v>
          </cell>
        </row>
        <row r="136">
          <cell r="A136">
            <v>198810</v>
          </cell>
          <cell r="B136">
            <v>20.3</v>
          </cell>
          <cell r="C136">
            <v>177.5</v>
          </cell>
          <cell r="D136">
            <v>122.3</v>
          </cell>
          <cell r="E136">
            <v>11.5</v>
          </cell>
          <cell r="F136">
            <v>37.1</v>
          </cell>
          <cell r="G136">
            <v>0</v>
          </cell>
          <cell r="H136">
            <v>4420.6000000000004</v>
          </cell>
          <cell r="I136">
            <v>0</v>
          </cell>
          <cell r="P136">
            <v>19.085450999999999</v>
          </cell>
          <cell r="Q136">
            <v>110.70962899999999</v>
          </cell>
          <cell r="R136">
            <v>10.158984999999999</v>
          </cell>
          <cell r="S136">
            <v>30.956981999999996</v>
          </cell>
          <cell r="T136">
            <v>0</v>
          </cell>
          <cell r="W136">
            <v>16.108076155709281</v>
          </cell>
          <cell r="X136">
            <v>14.78</v>
          </cell>
          <cell r="Y136">
            <v>2.56</v>
          </cell>
          <cell r="Z136">
            <v>0.95</v>
          </cell>
          <cell r="AA136">
            <v>7.2</v>
          </cell>
          <cell r="AB136">
            <v>1.54</v>
          </cell>
          <cell r="AC136">
            <v>2.5299999999999998</v>
          </cell>
          <cell r="AD136">
            <v>0</v>
          </cell>
          <cell r="AE136">
            <v>16.93</v>
          </cell>
          <cell r="AF136">
            <v>16.93</v>
          </cell>
          <cell r="AG136">
            <v>0</v>
          </cell>
          <cell r="AJ136">
            <v>75.26705952940425</v>
          </cell>
          <cell r="AK136">
            <v>80.304955987577529</v>
          </cell>
          <cell r="AL136">
            <v>72.149190718764473</v>
          </cell>
          <cell r="AW136">
            <v>198810</v>
          </cell>
          <cell r="AX136">
            <v>292.5</v>
          </cell>
          <cell r="AY136">
            <v>2556.4</v>
          </cell>
          <cell r="AZ136">
            <v>1511.1999999999998</v>
          </cell>
          <cell r="BA136">
            <v>149.80000000000001</v>
          </cell>
          <cell r="BB136">
            <v>452.90000000000003</v>
          </cell>
          <cell r="BC136">
            <v>0</v>
          </cell>
          <cell r="BD136">
            <v>43139.8</v>
          </cell>
          <cell r="BE136">
            <v>0</v>
          </cell>
        </row>
        <row r="137">
          <cell r="A137">
            <v>198811</v>
          </cell>
          <cell r="B137">
            <v>5.3</v>
          </cell>
          <cell r="C137">
            <v>124.2</v>
          </cell>
          <cell r="D137">
            <v>35.700000000000003</v>
          </cell>
          <cell r="E137">
            <v>1.9</v>
          </cell>
          <cell r="F137">
            <v>12.2</v>
          </cell>
          <cell r="G137">
            <v>0</v>
          </cell>
          <cell r="H137">
            <v>4379.3</v>
          </cell>
          <cell r="I137">
            <v>0</v>
          </cell>
          <cell r="P137">
            <v>4.9829009999999991</v>
          </cell>
          <cell r="Q137">
            <v>32.316710999999998</v>
          </cell>
          <cell r="R137">
            <v>1.6784410000000001</v>
          </cell>
          <cell r="S137">
            <v>10.179923999999998</v>
          </cell>
          <cell r="T137">
            <v>0</v>
          </cell>
          <cell r="W137">
            <v>12.08312263674223</v>
          </cell>
          <cell r="X137">
            <v>4.51</v>
          </cell>
          <cell r="Y137">
            <v>0.67</v>
          </cell>
          <cell r="Z137">
            <v>0.66</v>
          </cell>
          <cell r="AA137">
            <v>2.1</v>
          </cell>
          <cell r="AB137">
            <v>0.25</v>
          </cell>
          <cell r="AC137">
            <v>0.83</v>
          </cell>
          <cell r="AD137">
            <v>0</v>
          </cell>
          <cell r="AE137">
            <v>16.77</v>
          </cell>
          <cell r="AF137">
            <v>16.77</v>
          </cell>
          <cell r="AG137">
            <v>0</v>
          </cell>
          <cell r="AJ137">
            <v>53.51387338159175</v>
          </cell>
          <cell r="AK137">
            <v>24.504421617318989</v>
          </cell>
          <cell r="AL137">
            <v>71.467331857866526</v>
          </cell>
          <cell r="AW137">
            <v>198811</v>
          </cell>
          <cell r="AX137">
            <v>297.8</v>
          </cell>
          <cell r="AY137">
            <v>2680.6</v>
          </cell>
          <cell r="AZ137">
            <v>1546.8999999999999</v>
          </cell>
          <cell r="BA137">
            <v>151.70000000000002</v>
          </cell>
          <cell r="BB137">
            <v>465.1</v>
          </cell>
          <cell r="BC137">
            <v>0</v>
          </cell>
          <cell r="BD137">
            <v>47519.100000000006</v>
          </cell>
          <cell r="BE137">
            <v>0</v>
          </cell>
        </row>
        <row r="138">
          <cell r="A138">
            <v>198812</v>
          </cell>
          <cell r="B138">
            <v>18.600000000000001</v>
          </cell>
          <cell r="C138">
            <v>158.1</v>
          </cell>
          <cell r="D138">
            <v>103.6</v>
          </cell>
          <cell r="E138">
            <v>9.5</v>
          </cell>
          <cell r="F138">
            <v>33.5</v>
          </cell>
          <cell r="G138">
            <v>0</v>
          </cell>
          <cell r="H138">
            <v>4199</v>
          </cell>
          <cell r="I138">
            <v>0</v>
          </cell>
          <cell r="P138">
            <v>17.487162000000001</v>
          </cell>
          <cell r="Q138">
            <v>93.78182799999999</v>
          </cell>
          <cell r="R138">
            <v>8.3922050000000006</v>
          </cell>
          <cell r="S138">
            <v>27.953069999999997</v>
          </cell>
          <cell r="T138">
            <v>0</v>
          </cell>
          <cell r="W138">
            <v>14.841379881161892</v>
          </cell>
          <cell r="X138">
            <v>12.84</v>
          </cell>
          <cell r="Y138">
            <v>2.34</v>
          </cell>
          <cell r="Z138">
            <v>0.84</v>
          </cell>
          <cell r="AA138">
            <v>6.1</v>
          </cell>
          <cell r="AB138">
            <v>1.27</v>
          </cell>
          <cell r="AC138">
            <v>2.29</v>
          </cell>
          <cell r="AD138">
            <v>0</v>
          </cell>
          <cell r="AE138">
            <v>16.079999999999998</v>
          </cell>
          <cell r="AF138">
            <v>16.079999999999998</v>
          </cell>
          <cell r="AG138">
            <v>0</v>
          </cell>
          <cell r="AJ138">
            <v>68.99987505988318</v>
          </cell>
          <cell r="AK138">
            <v>69.764251345094422</v>
          </cell>
          <cell r="AL138">
            <v>68.526815520244099</v>
          </cell>
          <cell r="AX138">
            <v>316.40000000000003</v>
          </cell>
          <cell r="AY138">
            <v>2838.7</v>
          </cell>
          <cell r="AZ138">
            <v>1650.4999999999998</v>
          </cell>
          <cell r="BA138">
            <v>161.20000000000002</v>
          </cell>
          <cell r="BB138">
            <v>498.6</v>
          </cell>
          <cell r="BC138">
            <v>0</v>
          </cell>
          <cell r="BD138">
            <v>51718.100000000006</v>
          </cell>
          <cell r="BE138">
            <v>0</v>
          </cell>
        </row>
        <row r="139">
          <cell r="A139">
            <v>198901</v>
          </cell>
          <cell r="B139">
            <v>32</v>
          </cell>
          <cell r="C139">
            <v>223.3</v>
          </cell>
          <cell r="D139">
            <v>162.19999999999999</v>
          </cell>
          <cell r="E139">
            <v>16.399999999999999</v>
          </cell>
          <cell r="F139">
            <v>52.3</v>
          </cell>
          <cell r="G139">
            <v>0</v>
          </cell>
          <cell r="H139">
            <v>4443</v>
          </cell>
          <cell r="I139">
            <v>0</v>
          </cell>
          <cell r="P139">
            <v>30.085439999999998</v>
          </cell>
          <cell r="Q139">
            <v>146.82830599999997</v>
          </cell>
          <cell r="R139">
            <v>14.487595999999998</v>
          </cell>
          <cell r="S139">
            <v>43.640165999999994</v>
          </cell>
          <cell r="T139">
            <v>0</v>
          </cell>
          <cell r="W139">
            <v>18.355661363675964</v>
          </cell>
          <cell r="X139">
            <v>20.53</v>
          </cell>
          <cell r="Y139">
            <v>4.03</v>
          </cell>
          <cell r="Z139">
            <v>1.19</v>
          </cell>
          <cell r="AA139">
            <v>9.5500000000000007</v>
          </cell>
          <cell r="AB139">
            <v>2.19</v>
          </cell>
          <cell r="AC139">
            <v>3.57</v>
          </cell>
          <cell r="AD139">
            <v>0</v>
          </cell>
          <cell r="AE139">
            <v>17.010000000000002</v>
          </cell>
          <cell r="AF139">
            <v>17.010000000000002</v>
          </cell>
          <cell r="AG139">
            <v>0</v>
          </cell>
          <cell r="AJ139">
            <v>87.421079775688554</v>
          </cell>
          <cell r="AK139">
            <v>111.54673521143212</v>
          </cell>
          <cell r="AL139">
            <v>72.490120149213453</v>
          </cell>
          <cell r="AX139">
            <v>32</v>
          </cell>
          <cell r="AY139">
            <v>223.3</v>
          </cell>
          <cell r="AZ139">
            <v>162.19999999999999</v>
          </cell>
          <cell r="BA139">
            <v>16.399999999999999</v>
          </cell>
          <cell r="BB139">
            <v>52.3</v>
          </cell>
          <cell r="BC139">
            <v>0</v>
          </cell>
          <cell r="BD139">
            <v>4443</v>
          </cell>
          <cell r="BE139">
            <v>0</v>
          </cell>
        </row>
        <row r="140">
          <cell r="A140">
            <v>198902</v>
          </cell>
          <cell r="B140">
            <v>26.7</v>
          </cell>
          <cell r="C140">
            <v>181.2</v>
          </cell>
          <cell r="D140">
            <v>144.9</v>
          </cell>
          <cell r="E140">
            <v>15.7</v>
          </cell>
          <cell r="F140">
            <v>44.5</v>
          </cell>
          <cell r="G140">
            <v>0</v>
          </cell>
          <cell r="H140">
            <v>3988</v>
          </cell>
          <cell r="I140">
            <v>0</v>
          </cell>
          <cell r="P140">
            <v>25.102538999999997</v>
          </cell>
          <cell r="Q140">
            <v>131.16782699999999</v>
          </cell>
          <cell r="R140">
            <v>13.869223</v>
          </cell>
          <cell r="S140">
            <v>37.131689999999999</v>
          </cell>
          <cell r="T140">
            <v>0</v>
          </cell>
          <cell r="W140">
            <v>16.317475038770496</v>
          </cell>
          <cell r="X140">
            <v>18.009999999999998</v>
          </cell>
          <cell r="Y140">
            <v>3.37</v>
          </cell>
          <cell r="Z140">
            <v>0.97</v>
          </cell>
          <cell r="AA140">
            <v>8.5299999999999994</v>
          </cell>
          <cell r="AB140">
            <v>2.1</v>
          </cell>
          <cell r="AC140">
            <v>3.04</v>
          </cell>
          <cell r="AD140">
            <v>0</v>
          </cell>
          <cell r="AE140">
            <v>15.27</v>
          </cell>
          <cell r="AF140">
            <v>15.27</v>
          </cell>
          <cell r="AG140">
            <v>0</v>
          </cell>
          <cell r="AJ140">
            <v>77.606292705408435</v>
          </cell>
          <cell r="AK140">
            <v>97.854685882021059</v>
          </cell>
          <cell r="AL140">
            <v>65.074905036948223</v>
          </cell>
          <cell r="AX140">
            <v>58.7</v>
          </cell>
          <cell r="AY140">
            <v>404.5</v>
          </cell>
          <cell r="AZ140">
            <v>307.10000000000002</v>
          </cell>
          <cell r="BA140">
            <v>32.099999999999994</v>
          </cell>
          <cell r="BB140">
            <v>96.8</v>
          </cell>
          <cell r="BC140">
            <v>0</v>
          </cell>
          <cell r="BD140">
            <v>8431</v>
          </cell>
          <cell r="BE140">
            <v>0</v>
          </cell>
        </row>
        <row r="141">
          <cell r="A141">
            <v>198903</v>
          </cell>
          <cell r="B141">
            <v>30.8</v>
          </cell>
          <cell r="C141">
            <v>166</v>
          </cell>
          <cell r="D141">
            <v>168.4</v>
          </cell>
          <cell r="E141">
            <v>19.100000000000001</v>
          </cell>
          <cell r="F141">
            <v>52.7</v>
          </cell>
          <cell r="G141">
            <v>0</v>
          </cell>
          <cell r="H141">
            <v>4364</v>
          </cell>
          <cell r="I141">
            <v>0</v>
          </cell>
          <cell r="P141">
            <v>28.957235999999998</v>
          </cell>
          <cell r="Q141">
            <v>152.440732</v>
          </cell>
          <cell r="R141">
            <v>16.872749000000002</v>
          </cell>
          <cell r="S141">
            <v>43.973934</v>
          </cell>
          <cell r="T141">
            <v>0</v>
          </cell>
          <cell r="W141">
            <v>18.285035459757097</v>
          </cell>
          <cell r="X141">
            <v>20.830000000000002</v>
          </cell>
          <cell r="Y141">
            <v>3.88</v>
          </cell>
          <cell r="Z141">
            <v>0.89</v>
          </cell>
          <cell r="AA141">
            <v>9.91</v>
          </cell>
          <cell r="AB141">
            <v>2.5499999999999998</v>
          </cell>
          <cell r="AC141">
            <v>3.6</v>
          </cell>
          <cell r="AD141">
            <v>0</v>
          </cell>
          <cell r="AE141">
            <v>16.71</v>
          </cell>
          <cell r="AF141">
            <v>16.71</v>
          </cell>
          <cell r="AG141">
            <v>0</v>
          </cell>
          <cell r="AJ141">
            <v>87.254481992147305</v>
          </cell>
          <cell r="AK141">
            <v>113.17674108398106</v>
          </cell>
          <cell r="AL141">
            <v>71.211634785029801</v>
          </cell>
          <cell r="AX141">
            <v>89.5</v>
          </cell>
          <cell r="AY141">
            <v>570.5</v>
          </cell>
          <cell r="AZ141">
            <v>475.5</v>
          </cell>
          <cell r="BA141">
            <v>51.199999999999996</v>
          </cell>
          <cell r="BB141">
            <v>149.5</v>
          </cell>
          <cell r="BC141">
            <v>0</v>
          </cell>
          <cell r="BD141">
            <v>12795</v>
          </cell>
          <cell r="BE141">
            <v>0</v>
          </cell>
        </row>
        <row r="142">
          <cell r="A142">
            <v>198904</v>
          </cell>
          <cell r="B142">
            <v>30.5</v>
          </cell>
          <cell r="C142">
            <v>210.8</v>
          </cell>
          <cell r="D142">
            <v>161.9</v>
          </cell>
          <cell r="E142">
            <v>16.399999999999999</v>
          </cell>
          <cell r="F142">
            <v>51.9</v>
          </cell>
          <cell r="G142">
            <v>0</v>
          </cell>
          <cell r="H142">
            <v>3686</v>
          </cell>
          <cell r="I142">
            <v>0</v>
          </cell>
          <cell r="P142">
            <v>28.675184999999995</v>
          </cell>
          <cell r="Q142">
            <v>146.556737</v>
          </cell>
          <cell r="R142">
            <v>14.487595999999998</v>
          </cell>
          <cell r="S142">
            <v>43.306398000000002</v>
          </cell>
          <cell r="T142">
            <v>0</v>
          </cell>
          <cell r="W142">
            <v>16.453438681628882</v>
          </cell>
          <cell r="X142">
            <v>20.240000000000002</v>
          </cell>
          <cell r="Y142">
            <v>3.84</v>
          </cell>
          <cell r="Z142">
            <v>1.1299999999999999</v>
          </cell>
          <cell r="AA142">
            <v>9.5299999999999994</v>
          </cell>
          <cell r="AB142">
            <v>2.19</v>
          </cell>
          <cell r="AC142">
            <v>3.55</v>
          </cell>
          <cell r="AD142">
            <v>0</v>
          </cell>
          <cell r="AE142">
            <v>14.11</v>
          </cell>
          <cell r="AF142">
            <v>14.11</v>
          </cell>
          <cell r="AG142">
            <v>0</v>
          </cell>
          <cell r="AJ142">
            <v>79.184630177251321</v>
          </cell>
          <cell r="AK142">
            <v>109.97106286796816</v>
          </cell>
          <cell r="AL142">
            <v>60.131428295438084</v>
          </cell>
          <cell r="AX142">
            <v>120</v>
          </cell>
          <cell r="AY142">
            <v>781.3</v>
          </cell>
          <cell r="AZ142">
            <v>637.4</v>
          </cell>
          <cell r="BA142">
            <v>67.599999999999994</v>
          </cell>
          <cell r="BB142">
            <v>201.4</v>
          </cell>
          <cell r="BC142">
            <v>0</v>
          </cell>
          <cell r="BD142">
            <v>16481</v>
          </cell>
          <cell r="BE142">
            <v>0</v>
          </cell>
        </row>
        <row r="143">
          <cell r="A143">
            <v>198905</v>
          </cell>
          <cell r="B143">
            <v>29.4</v>
          </cell>
          <cell r="C143">
            <v>257.39999999999998</v>
          </cell>
          <cell r="D143">
            <v>158.6</v>
          </cell>
          <cell r="E143">
            <v>17.100000000000001</v>
          </cell>
          <cell r="F143">
            <v>52.1</v>
          </cell>
          <cell r="G143">
            <v>0</v>
          </cell>
          <cell r="H143">
            <v>3198</v>
          </cell>
          <cell r="I143">
            <v>0</v>
          </cell>
          <cell r="P143">
            <v>27.640998</v>
          </cell>
          <cell r="Q143">
            <v>143.56947799999998</v>
          </cell>
          <cell r="R143">
            <v>15.105969</v>
          </cell>
          <cell r="S143">
            <v>43.473281999999998</v>
          </cell>
          <cell r="T143">
            <v>0</v>
          </cell>
          <cell r="W143">
            <v>15.319789985885796</v>
          </cell>
          <cell r="X143">
            <v>20.279999999999998</v>
          </cell>
          <cell r="Y143">
            <v>3.71</v>
          </cell>
          <cell r="Z143">
            <v>1.38</v>
          </cell>
          <cell r="AA143">
            <v>9.34</v>
          </cell>
          <cell r="AB143">
            <v>2.29</v>
          </cell>
          <cell r="AC143">
            <v>3.56</v>
          </cell>
          <cell r="AD143">
            <v>0</v>
          </cell>
          <cell r="AE143">
            <v>12.25</v>
          </cell>
          <cell r="AF143">
            <v>12.25</v>
          </cell>
          <cell r="AG143">
            <v>0</v>
          </cell>
          <cell r="AJ143">
            <v>74.371370335997725</v>
          </cell>
          <cell r="AK143">
            <v>110.188396984308</v>
          </cell>
          <cell r="AL143">
            <v>52.204819037499405</v>
          </cell>
          <cell r="AX143">
            <v>149.4</v>
          </cell>
          <cell r="AY143">
            <v>1038.6999999999998</v>
          </cell>
          <cell r="AZ143">
            <v>796</v>
          </cell>
          <cell r="BA143">
            <v>84.699999999999989</v>
          </cell>
          <cell r="BB143">
            <v>253.5</v>
          </cell>
          <cell r="BC143">
            <v>0</v>
          </cell>
          <cell r="BD143">
            <v>19679</v>
          </cell>
          <cell r="BE143">
            <v>0</v>
          </cell>
        </row>
        <row r="144">
          <cell r="A144">
            <v>198906</v>
          </cell>
          <cell r="B144">
            <v>29.7</v>
          </cell>
          <cell r="C144">
            <v>303.3</v>
          </cell>
          <cell r="D144">
            <v>166.4</v>
          </cell>
          <cell r="E144">
            <v>18.100000000000001</v>
          </cell>
          <cell r="F144">
            <v>54.1</v>
          </cell>
          <cell r="G144">
            <v>0</v>
          </cell>
          <cell r="H144">
            <v>3540</v>
          </cell>
          <cell r="I144">
            <v>0</v>
          </cell>
          <cell r="P144">
            <v>27.923048999999995</v>
          </cell>
          <cell r="Q144">
            <v>150.63027199999999</v>
          </cell>
          <cell r="R144">
            <v>15.989359000000002</v>
          </cell>
          <cell r="S144">
            <v>45.142122000000001</v>
          </cell>
          <cell r="T144">
            <v>0</v>
          </cell>
          <cell r="W144">
            <v>16.50510293784523</v>
          </cell>
          <cell r="X144">
            <v>21.279999999999998</v>
          </cell>
          <cell r="Y144">
            <v>3.74</v>
          </cell>
          <cell r="Z144">
            <v>1.62</v>
          </cell>
          <cell r="AA144">
            <v>9.8000000000000007</v>
          </cell>
          <cell r="AB144">
            <v>2.42</v>
          </cell>
          <cell r="AC144">
            <v>3.7</v>
          </cell>
          <cell r="AD144">
            <v>0</v>
          </cell>
          <cell r="AE144">
            <v>13.55</v>
          </cell>
          <cell r="AF144">
            <v>13.55</v>
          </cell>
          <cell r="AG144">
            <v>0</v>
          </cell>
          <cell r="AJ144">
            <v>79.870663977635189</v>
          </cell>
          <cell r="AK144">
            <v>115.62174989280444</v>
          </cell>
          <cell r="AL144">
            <v>57.744922282295263</v>
          </cell>
          <cell r="AX144">
            <v>179.1</v>
          </cell>
          <cell r="AY144">
            <v>1341.9999999999998</v>
          </cell>
          <cell r="AZ144">
            <v>962.4</v>
          </cell>
          <cell r="BA144">
            <v>102.79999999999998</v>
          </cell>
          <cell r="BB144">
            <v>307.60000000000002</v>
          </cell>
          <cell r="BC144">
            <v>0</v>
          </cell>
          <cell r="BD144">
            <v>23219</v>
          </cell>
          <cell r="BE144">
            <v>0</v>
          </cell>
        </row>
        <row r="145">
          <cell r="A145">
            <v>198907</v>
          </cell>
          <cell r="B145">
            <v>32.9</v>
          </cell>
          <cell r="C145">
            <v>258.2</v>
          </cell>
          <cell r="D145">
            <v>153.19999999999999</v>
          </cell>
          <cell r="E145">
            <v>15.4</v>
          </cell>
          <cell r="F145">
            <v>47.3</v>
          </cell>
          <cell r="G145">
            <v>0</v>
          </cell>
          <cell r="H145">
            <v>4007</v>
          </cell>
          <cell r="I145">
            <v>0</v>
          </cell>
          <cell r="P145">
            <v>30.931592999999999</v>
          </cell>
          <cell r="Q145">
            <v>138.68123599999998</v>
          </cell>
          <cell r="R145">
            <v>13.604206</v>
          </cell>
          <cell r="S145">
            <v>39.468065999999993</v>
          </cell>
          <cell r="T145">
            <v>0</v>
          </cell>
          <cell r="W145">
            <v>17.060305720608476</v>
          </cell>
          <cell r="X145">
            <v>19.84</v>
          </cell>
          <cell r="Y145">
            <v>4.1500000000000004</v>
          </cell>
          <cell r="Z145">
            <v>1.38</v>
          </cell>
          <cell r="AA145">
            <v>9.02</v>
          </cell>
          <cell r="AB145">
            <v>2.06</v>
          </cell>
          <cell r="AC145">
            <v>3.23</v>
          </cell>
          <cell r="AD145">
            <v>0</v>
          </cell>
          <cell r="AE145">
            <v>15.34</v>
          </cell>
          <cell r="AF145">
            <v>15.34</v>
          </cell>
          <cell r="AG145">
            <v>0</v>
          </cell>
          <cell r="AJ145">
            <v>81.59168849314257</v>
          </cell>
          <cell r="AK145">
            <v>107.79772170456955</v>
          </cell>
          <cell r="AL145">
            <v>65.37321828859109</v>
          </cell>
          <cell r="AX145">
            <v>212</v>
          </cell>
          <cell r="AY145">
            <v>1600.1999999999998</v>
          </cell>
          <cell r="AZ145">
            <v>1115.5999999999999</v>
          </cell>
          <cell r="BA145">
            <v>118.19999999999999</v>
          </cell>
          <cell r="BB145">
            <v>354.90000000000003</v>
          </cell>
          <cell r="BC145">
            <v>0</v>
          </cell>
          <cell r="BD145">
            <v>27226</v>
          </cell>
          <cell r="BE145">
            <v>0</v>
          </cell>
        </row>
        <row r="146">
          <cell r="A146">
            <v>198908</v>
          </cell>
          <cell r="B146">
            <v>28.6</v>
          </cell>
          <cell r="C146">
            <v>230.4</v>
          </cell>
          <cell r="D146">
            <v>130.69999999999999</v>
          </cell>
          <cell r="E146">
            <v>14.4</v>
          </cell>
          <cell r="F146">
            <v>40.6</v>
          </cell>
          <cell r="G146">
            <v>0</v>
          </cell>
          <cell r="H146">
            <v>4069</v>
          </cell>
          <cell r="I146">
            <v>0</v>
          </cell>
          <cell r="P146">
            <v>26.888862</v>
          </cell>
          <cell r="Q146">
            <v>118.31356099999999</v>
          </cell>
          <cell r="R146">
            <v>12.720815999999999</v>
          </cell>
          <cell r="S146">
            <v>33.877451999999998</v>
          </cell>
          <cell r="T146">
            <v>0</v>
          </cell>
          <cell r="W146">
            <v>16.203132961020401</v>
          </cell>
          <cell r="X146">
            <v>17.21</v>
          </cell>
          <cell r="Y146">
            <v>3.6</v>
          </cell>
          <cell r="Z146">
            <v>1.23</v>
          </cell>
          <cell r="AA146">
            <v>7.69</v>
          </cell>
          <cell r="AB146">
            <v>1.92</v>
          </cell>
          <cell r="AC146">
            <v>2.77</v>
          </cell>
          <cell r="AD146">
            <v>0</v>
          </cell>
          <cell r="AE146">
            <v>15.58</v>
          </cell>
          <cell r="AF146">
            <v>15.58</v>
          </cell>
          <cell r="AG146">
            <v>0</v>
          </cell>
          <cell r="AJ146">
            <v>76.760656245205581</v>
          </cell>
          <cell r="AK146">
            <v>93.508003555223908</v>
          </cell>
          <cell r="AL146">
            <v>66.396006579938017</v>
          </cell>
          <cell r="AX146">
            <v>240.6</v>
          </cell>
          <cell r="AY146">
            <v>1830.6</v>
          </cell>
          <cell r="AZ146">
            <v>1246.3</v>
          </cell>
          <cell r="BA146">
            <v>132.6</v>
          </cell>
          <cell r="BB146">
            <v>395.50000000000006</v>
          </cell>
          <cell r="BC146">
            <v>0</v>
          </cell>
          <cell r="BD146">
            <v>31295</v>
          </cell>
          <cell r="BE146">
            <v>0</v>
          </cell>
        </row>
        <row r="147">
          <cell r="A147">
            <v>198909</v>
          </cell>
          <cell r="B147">
            <v>32.299999999999997</v>
          </cell>
          <cell r="C147">
            <v>276.89999999999998</v>
          </cell>
          <cell r="D147">
            <v>169</v>
          </cell>
          <cell r="E147">
            <v>17.100000000000001</v>
          </cell>
          <cell r="F147">
            <v>55.1</v>
          </cell>
          <cell r="G147">
            <v>0</v>
          </cell>
          <cell r="H147">
            <v>4303</v>
          </cell>
          <cell r="I147">
            <v>0</v>
          </cell>
          <cell r="P147">
            <v>30.367490999999994</v>
          </cell>
          <cell r="Q147">
            <v>152.98387</v>
          </cell>
          <cell r="R147">
            <v>15.105969</v>
          </cell>
          <cell r="S147">
            <v>45.976542000000002</v>
          </cell>
          <cell r="T147">
            <v>0</v>
          </cell>
          <cell r="W147">
            <v>18.418211111885547</v>
          </cell>
          <cell r="X147">
            <v>21.549999999999997</v>
          </cell>
          <cell r="Y147">
            <v>4.07</v>
          </cell>
          <cell r="Z147">
            <v>1.48</v>
          </cell>
          <cell r="AA147">
            <v>9.9499999999999993</v>
          </cell>
          <cell r="AB147">
            <v>2.29</v>
          </cell>
          <cell r="AC147">
            <v>3.76</v>
          </cell>
          <cell r="AD147">
            <v>0</v>
          </cell>
          <cell r="AE147">
            <v>16.48</v>
          </cell>
          <cell r="AF147">
            <v>16.48</v>
          </cell>
          <cell r="AG147">
            <v>0</v>
          </cell>
          <cell r="AJ147">
            <v>88.144544527961159</v>
          </cell>
          <cell r="AK147">
            <v>117.08875517809849</v>
          </cell>
          <cell r="AL147">
            <v>70.231462672488988</v>
          </cell>
          <cell r="AX147">
            <v>272.89999999999998</v>
          </cell>
          <cell r="AY147">
            <v>2107.5</v>
          </cell>
          <cell r="AZ147">
            <v>1415.3</v>
          </cell>
          <cell r="BA147">
            <v>149.69999999999999</v>
          </cell>
          <cell r="BB147">
            <v>450.60000000000008</v>
          </cell>
          <cell r="BC147">
            <v>0</v>
          </cell>
          <cell r="BD147">
            <v>35598</v>
          </cell>
          <cell r="BE147">
            <v>0</v>
          </cell>
        </row>
        <row r="148">
          <cell r="A148">
            <v>198910</v>
          </cell>
          <cell r="B148">
            <v>32.5</v>
          </cell>
          <cell r="C148">
            <v>299.7</v>
          </cell>
          <cell r="D148">
            <v>172.3</v>
          </cell>
          <cell r="E148">
            <v>18.2</v>
          </cell>
          <cell r="F148">
            <v>58.8</v>
          </cell>
          <cell r="G148">
            <v>0</v>
          </cell>
          <cell r="H148">
            <v>4389</v>
          </cell>
          <cell r="I148">
            <v>0</v>
          </cell>
          <cell r="P148">
            <v>30.555524999999999</v>
          </cell>
          <cell r="Q148">
            <v>155.97112899999999</v>
          </cell>
          <cell r="R148">
            <v>16.077697999999998</v>
          </cell>
          <cell r="S148">
            <v>49.063895999999993</v>
          </cell>
          <cell r="T148">
            <v>0</v>
          </cell>
          <cell r="W148">
            <v>18.904950077540988</v>
          </cell>
          <cell r="X148">
            <v>22.29</v>
          </cell>
          <cell r="Y148">
            <v>4.0999999999999996</v>
          </cell>
          <cell r="Z148">
            <v>1.6</v>
          </cell>
          <cell r="AA148">
            <v>10.14</v>
          </cell>
          <cell r="AB148">
            <v>2.4300000000000002</v>
          </cell>
          <cell r="AC148">
            <v>4.0199999999999996</v>
          </cell>
          <cell r="AD148">
            <v>0</v>
          </cell>
          <cell r="AE148">
            <v>16.809999999999999</v>
          </cell>
          <cell r="AF148">
            <v>16.809999999999999</v>
          </cell>
          <cell r="AG148">
            <v>0</v>
          </cell>
          <cell r="AJ148">
            <v>90.550317658059029</v>
          </cell>
          <cell r="AK148">
            <v>121.10943633038586</v>
          </cell>
          <cell r="AL148">
            <v>71.637796573091009</v>
          </cell>
          <cell r="AX148">
            <v>305.39999999999998</v>
          </cell>
          <cell r="AY148">
            <v>2407.1999999999998</v>
          </cell>
          <cell r="AZ148">
            <v>1587.6</v>
          </cell>
          <cell r="BA148">
            <v>167.89999999999998</v>
          </cell>
          <cell r="BB148">
            <v>509.40000000000009</v>
          </cell>
          <cell r="BC148">
            <v>0</v>
          </cell>
          <cell r="BD148">
            <v>39987</v>
          </cell>
          <cell r="BE148">
            <v>0</v>
          </cell>
        </row>
        <row r="149">
          <cell r="A149">
            <v>198911</v>
          </cell>
          <cell r="B149">
            <v>31.3</v>
          </cell>
          <cell r="C149">
            <v>279.3</v>
          </cell>
          <cell r="D149">
            <v>170.6</v>
          </cell>
          <cell r="E149">
            <v>17.399999999999999</v>
          </cell>
          <cell r="F149">
            <v>55.6</v>
          </cell>
          <cell r="G149">
            <v>0</v>
          </cell>
          <cell r="H149">
            <v>4352</v>
          </cell>
          <cell r="I149">
            <v>0</v>
          </cell>
          <cell r="P149">
            <v>29.427320999999996</v>
          </cell>
          <cell r="Q149">
            <v>154.43223799999998</v>
          </cell>
          <cell r="R149">
            <v>15.370985999999998</v>
          </cell>
          <cell r="S149">
            <v>46.393751999999992</v>
          </cell>
          <cell r="T149">
            <v>0</v>
          </cell>
          <cell r="W149">
            <v>18.548513391067971</v>
          </cell>
          <cell r="X149">
            <v>21.599999999999998</v>
          </cell>
          <cell r="Y149">
            <v>3.94</v>
          </cell>
          <cell r="Z149">
            <v>1.49</v>
          </cell>
          <cell r="AA149">
            <v>10.039999999999999</v>
          </cell>
          <cell r="AB149">
            <v>2.33</v>
          </cell>
          <cell r="AC149">
            <v>3.8</v>
          </cell>
          <cell r="AD149">
            <v>0</v>
          </cell>
          <cell r="AE149">
            <v>16.66</v>
          </cell>
          <cell r="AF149">
            <v>16.66</v>
          </cell>
          <cell r="AG149">
            <v>0</v>
          </cell>
          <cell r="AJ149">
            <v>88.722240189381779</v>
          </cell>
          <cell r="AK149">
            <v>117.36042282352331</v>
          </cell>
          <cell r="AL149">
            <v>70.998553890999176</v>
          </cell>
          <cell r="AX149">
            <v>336.7</v>
          </cell>
          <cell r="AY149">
            <v>2686.5</v>
          </cell>
          <cell r="AZ149">
            <v>1758.1999999999998</v>
          </cell>
          <cell r="BA149">
            <v>185.29999999999998</v>
          </cell>
          <cell r="BB149">
            <v>565.00000000000011</v>
          </cell>
          <cell r="BC149">
            <v>0</v>
          </cell>
          <cell r="BD149">
            <v>44339</v>
          </cell>
          <cell r="BE149">
            <v>0</v>
          </cell>
        </row>
        <row r="150">
          <cell r="A150">
            <v>198912</v>
          </cell>
          <cell r="B150">
            <v>31.5</v>
          </cell>
          <cell r="C150">
            <v>267.89999999999998</v>
          </cell>
          <cell r="D150">
            <v>174</v>
          </cell>
          <cell r="E150">
            <v>17.7</v>
          </cell>
          <cell r="F150">
            <v>55.9</v>
          </cell>
          <cell r="G150">
            <v>0</v>
          </cell>
          <cell r="H150">
            <v>3258</v>
          </cell>
          <cell r="I150">
            <v>0</v>
          </cell>
          <cell r="P150">
            <v>29.615355000000001</v>
          </cell>
          <cell r="Q150">
            <v>157.51002</v>
          </cell>
          <cell r="R150">
            <v>15.636002999999999</v>
          </cell>
          <cell r="S150">
            <v>46.644077999999993</v>
          </cell>
          <cell r="T150">
            <v>0</v>
          </cell>
          <cell r="W150">
            <v>16.048235898865634</v>
          </cell>
          <cell r="X150">
            <v>21.830000000000002</v>
          </cell>
          <cell r="Y150">
            <v>3.97</v>
          </cell>
          <cell r="Z150">
            <v>1.43</v>
          </cell>
          <cell r="AA150">
            <v>10.24</v>
          </cell>
          <cell r="AB150">
            <v>2.37</v>
          </cell>
          <cell r="AC150">
            <v>3.82</v>
          </cell>
          <cell r="AD150">
            <v>0</v>
          </cell>
          <cell r="AE150">
            <v>12.47</v>
          </cell>
          <cell r="AF150">
            <v>12.47</v>
          </cell>
          <cell r="AG150">
            <v>0</v>
          </cell>
          <cell r="AJ150">
            <v>78.170039759552651</v>
          </cell>
          <cell r="AK150">
            <v>118.6100939924775</v>
          </cell>
          <cell r="AL150">
            <v>53.142374971234084</v>
          </cell>
          <cell r="AX150">
            <v>368.2</v>
          </cell>
          <cell r="AY150">
            <v>2954.4</v>
          </cell>
          <cell r="AZ150">
            <v>1932.1999999999998</v>
          </cell>
          <cell r="BA150">
            <v>202.99999999999997</v>
          </cell>
          <cell r="BB150">
            <v>620.90000000000009</v>
          </cell>
          <cell r="BC150">
            <v>0</v>
          </cell>
          <cell r="BD150">
            <v>47597</v>
          </cell>
          <cell r="BE150">
            <v>0</v>
          </cell>
        </row>
        <row r="151">
          <cell r="A151">
            <v>199001</v>
          </cell>
          <cell r="B151">
            <v>28.7</v>
          </cell>
          <cell r="C151">
            <v>249.4</v>
          </cell>
          <cell r="D151">
            <v>159.9</v>
          </cell>
          <cell r="E151">
            <v>16</v>
          </cell>
          <cell r="F151">
            <v>42.1</v>
          </cell>
          <cell r="G151">
            <v>0</v>
          </cell>
          <cell r="H151">
            <v>3614</v>
          </cell>
          <cell r="I151">
            <v>0</v>
          </cell>
          <cell r="P151">
            <v>26.982878999999997</v>
          </cell>
          <cell r="Q151">
            <v>144.74627699999999</v>
          </cell>
          <cell r="R151">
            <v>14.13424</v>
          </cell>
          <cell r="S151">
            <v>35.129081999999997</v>
          </cell>
          <cell r="T151">
            <v>0</v>
          </cell>
          <cell r="W151">
            <v>15.957887487149103</v>
          </cell>
          <cell r="X151">
            <v>19.38</v>
          </cell>
          <cell r="Y151">
            <v>3.62</v>
          </cell>
          <cell r="Z151">
            <v>1.33</v>
          </cell>
          <cell r="AA151">
            <v>9.41</v>
          </cell>
          <cell r="AB151">
            <v>2.14</v>
          </cell>
          <cell r="AC151">
            <v>2.88</v>
          </cell>
          <cell r="AD151">
            <v>0</v>
          </cell>
          <cell r="AE151">
            <v>13.84</v>
          </cell>
          <cell r="AF151">
            <v>13.84</v>
          </cell>
          <cell r="AG151">
            <v>0</v>
          </cell>
          <cell r="AJ151">
            <v>76.68754956265407</v>
          </cell>
          <cell r="AK151">
            <v>105.29837936666119</v>
          </cell>
          <cell r="AL151">
            <v>58.980791467672788</v>
          </cell>
          <cell r="AX151">
            <v>28.7</v>
          </cell>
          <cell r="AY151">
            <v>249.4</v>
          </cell>
          <cell r="AZ151">
            <v>159.9</v>
          </cell>
          <cell r="BA151">
            <v>16</v>
          </cell>
          <cell r="BB151">
            <v>42.1</v>
          </cell>
          <cell r="BC151">
            <v>0</v>
          </cell>
          <cell r="BD151">
            <v>3614</v>
          </cell>
          <cell r="BE151">
            <v>0</v>
          </cell>
        </row>
        <row r="152">
          <cell r="A152">
            <v>199002</v>
          </cell>
          <cell r="B152">
            <v>28.2</v>
          </cell>
          <cell r="C152">
            <v>206.5</v>
          </cell>
          <cell r="D152">
            <v>156.69999999999999</v>
          </cell>
          <cell r="E152">
            <v>16.8</v>
          </cell>
          <cell r="F152">
            <v>49.7</v>
          </cell>
          <cell r="G152">
            <v>0</v>
          </cell>
          <cell r="H152">
            <v>3727</v>
          </cell>
          <cell r="I152">
            <v>0</v>
          </cell>
          <cell r="P152">
            <v>26.512794</v>
          </cell>
          <cell r="Q152">
            <v>141.84954099999999</v>
          </cell>
          <cell r="R152">
            <v>14.840952</v>
          </cell>
          <cell r="S152">
            <v>41.470674000000002</v>
          </cell>
          <cell r="T152">
            <v>0</v>
          </cell>
          <cell r="W152">
            <v>16.280846242311242</v>
          </cell>
          <cell r="X152">
            <v>19.53</v>
          </cell>
          <cell r="Y152">
            <v>3.55</v>
          </cell>
          <cell r="Z152">
            <v>1.1000000000000001</v>
          </cell>
          <cell r="AA152">
            <v>9.23</v>
          </cell>
          <cell r="AB152">
            <v>2.25</v>
          </cell>
          <cell r="AC152">
            <v>3.4</v>
          </cell>
          <cell r="AD152">
            <v>0</v>
          </cell>
          <cell r="AE152">
            <v>14.27</v>
          </cell>
          <cell r="AF152">
            <v>14.27</v>
          </cell>
          <cell r="AG152">
            <v>0</v>
          </cell>
          <cell r="AJ152">
            <v>78.131067784070197</v>
          </cell>
          <cell r="AK152">
            <v>106.11338230293568</v>
          </cell>
          <cell r="AL152">
            <v>60.813287156336038</v>
          </cell>
          <cell r="AX152">
            <v>56.9</v>
          </cell>
          <cell r="AY152">
            <v>455.9</v>
          </cell>
          <cell r="AZ152">
            <v>316.60000000000002</v>
          </cell>
          <cell r="BA152">
            <v>32.799999999999997</v>
          </cell>
          <cell r="BB152">
            <v>91.800000000000011</v>
          </cell>
          <cell r="BC152">
            <v>0</v>
          </cell>
          <cell r="BD152">
            <v>7341</v>
          </cell>
          <cell r="BE152">
            <v>0</v>
          </cell>
        </row>
        <row r="153">
          <cell r="A153">
            <v>199003</v>
          </cell>
          <cell r="B153">
            <v>19.5</v>
          </cell>
          <cell r="C153">
            <v>212.2</v>
          </cell>
          <cell r="D153">
            <v>165.5</v>
          </cell>
          <cell r="E153">
            <v>17.899999999999999</v>
          </cell>
          <cell r="F153">
            <v>55.2</v>
          </cell>
          <cell r="G153">
            <v>0</v>
          </cell>
          <cell r="H153">
            <v>4333</v>
          </cell>
          <cell r="I153">
            <v>0</v>
          </cell>
          <cell r="P153">
            <v>18.333314999999999</v>
          </cell>
          <cell r="Q153">
            <v>149.81556499999999</v>
          </cell>
          <cell r="R153">
            <v>15.812680999999998</v>
          </cell>
          <cell r="S153">
            <v>46.059983999999993</v>
          </cell>
          <cell r="T153">
            <v>0</v>
          </cell>
          <cell r="W153">
            <v>17.698641464392132</v>
          </cell>
          <cell r="X153">
            <v>19.490000000000002</v>
          </cell>
          <cell r="Y153">
            <v>2.46</v>
          </cell>
          <cell r="Z153">
            <v>1.1299999999999999</v>
          </cell>
          <cell r="AA153">
            <v>9.74</v>
          </cell>
          <cell r="AB153">
            <v>2.39</v>
          </cell>
          <cell r="AC153">
            <v>3.77</v>
          </cell>
          <cell r="AD153">
            <v>0</v>
          </cell>
          <cell r="AE153">
            <v>16.59</v>
          </cell>
          <cell r="AF153">
            <v>16.59</v>
          </cell>
          <cell r="AG153">
            <v>0</v>
          </cell>
          <cell r="AJ153">
            <v>84.155251542678798</v>
          </cell>
          <cell r="AK153">
            <v>105.89604818659582</v>
          </cell>
          <cell r="AL153">
            <v>70.700240639356323</v>
          </cell>
          <cell r="AX153">
            <v>76.400000000000006</v>
          </cell>
          <cell r="AY153">
            <v>668.09999999999991</v>
          </cell>
          <cell r="AZ153">
            <v>482.1</v>
          </cell>
          <cell r="BA153">
            <v>50.699999999999996</v>
          </cell>
          <cell r="BB153">
            <v>147</v>
          </cell>
          <cell r="BC153">
            <v>0</v>
          </cell>
          <cell r="BD153">
            <v>11674</v>
          </cell>
          <cell r="BE153">
            <v>0</v>
          </cell>
        </row>
        <row r="154">
          <cell r="A154">
            <v>199004</v>
          </cell>
          <cell r="B154">
            <v>10.199999999999999</v>
          </cell>
          <cell r="C154">
            <v>163.30000000000001</v>
          </cell>
          <cell r="D154">
            <v>158.1</v>
          </cell>
          <cell r="E154">
            <v>18.5</v>
          </cell>
          <cell r="F154">
            <v>51</v>
          </cell>
          <cell r="G154">
            <v>0</v>
          </cell>
          <cell r="H154">
            <v>4141</v>
          </cell>
          <cell r="I154">
            <v>0</v>
          </cell>
          <cell r="P154">
            <v>9.5897339999999982</v>
          </cell>
          <cell r="Q154">
            <v>143.116863</v>
          </cell>
          <cell r="R154">
            <v>16.342715000000002</v>
          </cell>
          <cell r="S154">
            <v>42.555419999999998</v>
          </cell>
          <cell r="T154">
            <v>0</v>
          </cell>
          <cell r="W154">
            <v>16.456372649810938</v>
          </cell>
          <cell r="X154">
            <v>17.420000000000002</v>
          </cell>
          <cell r="Y154">
            <v>1.29</v>
          </cell>
          <cell r="Z154">
            <v>0.87</v>
          </cell>
          <cell r="AA154">
            <v>9.31</v>
          </cell>
          <cell r="AB154">
            <v>2.4700000000000002</v>
          </cell>
          <cell r="AC154">
            <v>3.48</v>
          </cell>
          <cell r="AD154">
            <v>0</v>
          </cell>
          <cell r="AE154">
            <v>15.86</v>
          </cell>
          <cell r="AF154">
            <v>15.86</v>
          </cell>
          <cell r="AG154">
            <v>0</v>
          </cell>
          <cell r="AJ154">
            <v>77.93393501303963</v>
          </cell>
          <cell r="AK154">
            <v>94.649007666008174</v>
          </cell>
          <cell r="AL154">
            <v>67.589259586509414</v>
          </cell>
          <cell r="AX154">
            <v>86.600000000000009</v>
          </cell>
          <cell r="AY154">
            <v>831.39999999999986</v>
          </cell>
          <cell r="AZ154">
            <v>640.20000000000005</v>
          </cell>
          <cell r="BA154">
            <v>69.199999999999989</v>
          </cell>
          <cell r="BB154">
            <v>198</v>
          </cell>
          <cell r="BC154">
            <v>0</v>
          </cell>
          <cell r="BD154">
            <v>15815</v>
          </cell>
          <cell r="BE154">
            <v>0</v>
          </cell>
        </row>
        <row r="155">
          <cell r="A155">
            <v>199005</v>
          </cell>
          <cell r="B155">
            <v>28.9</v>
          </cell>
          <cell r="C155">
            <v>180.6</v>
          </cell>
          <cell r="D155">
            <v>157.9</v>
          </cell>
          <cell r="E155">
            <v>17.399999999999999</v>
          </cell>
          <cell r="F155">
            <v>49.2</v>
          </cell>
          <cell r="G155">
            <v>0</v>
          </cell>
          <cell r="H155">
            <v>4258</v>
          </cell>
          <cell r="I155">
            <v>0</v>
          </cell>
          <cell r="P155">
            <v>27.170912999999995</v>
          </cell>
          <cell r="Q155">
            <v>142.93581700000001</v>
          </cell>
          <cell r="R155">
            <v>15.370985999999998</v>
          </cell>
          <cell r="S155">
            <v>41.053463999999991</v>
          </cell>
          <cell r="T155">
            <v>0</v>
          </cell>
          <cell r="W155">
            <v>17.561557528446215</v>
          </cell>
          <cell r="X155">
            <v>19.600000000000001</v>
          </cell>
          <cell r="Y155">
            <v>3.64</v>
          </cell>
          <cell r="Z155">
            <v>0.97</v>
          </cell>
          <cell r="AA155">
            <v>9.3000000000000007</v>
          </cell>
          <cell r="AB155">
            <v>2.33</v>
          </cell>
          <cell r="AC155">
            <v>3.36</v>
          </cell>
          <cell r="AD155">
            <v>0</v>
          </cell>
          <cell r="AE155">
            <v>16.3</v>
          </cell>
          <cell r="AF155">
            <v>16.3</v>
          </cell>
          <cell r="AG155">
            <v>0</v>
          </cell>
          <cell r="AJ155">
            <v>83.620325894966044</v>
          </cell>
          <cell r="AK155">
            <v>106.49371700653043</v>
          </cell>
          <cell r="AL155">
            <v>69.464371453978799</v>
          </cell>
          <cell r="AX155">
            <v>115.5</v>
          </cell>
          <cell r="AY155">
            <v>1011.9999999999999</v>
          </cell>
          <cell r="AZ155">
            <v>798.1</v>
          </cell>
          <cell r="BA155">
            <v>86.6</v>
          </cell>
          <cell r="BB155">
            <v>247.2</v>
          </cell>
          <cell r="BC155">
            <v>0</v>
          </cell>
          <cell r="BD155">
            <v>20073</v>
          </cell>
          <cell r="BE155">
            <v>0</v>
          </cell>
        </row>
        <row r="156">
          <cell r="A156">
            <v>199006</v>
          </cell>
          <cell r="B156">
            <v>29.2</v>
          </cell>
          <cell r="C156">
            <v>165.4</v>
          </cell>
          <cell r="D156">
            <v>160.69999999999999</v>
          </cell>
          <cell r="E156">
            <v>17</v>
          </cell>
          <cell r="F156">
            <v>49.1</v>
          </cell>
          <cell r="G156">
            <v>0</v>
          </cell>
          <cell r="H156">
            <v>4033</v>
          </cell>
          <cell r="I156">
            <v>0</v>
          </cell>
          <cell r="P156">
            <v>27.452963999999998</v>
          </cell>
          <cell r="Q156">
            <v>145.47046099999997</v>
          </cell>
          <cell r="R156">
            <v>15.017629999999999</v>
          </cell>
          <cell r="S156">
            <v>40.970022</v>
          </cell>
          <cell r="T156">
            <v>0</v>
          </cell>
          <cell r="W156">
            <v>17.045618672567912</v>
          </cell>
          <cell r="X156">
            <v>19.640000000000004</v>
          </cell>
          <cell r="Y156">
            <v>3.68</v>
          </cell>
          <cell r="Z156">
            <v>0.88</v>
          </cell>
          <cell r="AA156">
            <v>9.4600000000000009</v>
          </cell>
          <cell r="AB156">
            <v>2.27</v>
          </cell>
          <cell r="AC156">
            <v>3.35</v>
          </cell>
          <cell r="AD156">
            <v>0</v>
          </cell>
          <cell r="AE156">
            <v>15.44</v>
          </cell>
          <cell r="AF156">
            <v>15.44</v>
          </cell>
          <cell r="AG156">
            <v>0</v>
          </cell>
          <cell r="AJ156">
            <v>81.43950935231031</v>
          </cell>
          <cell r="AK156">
            <v>106.71105112287029</v>
          </cell>
          <cell r="AL156">
            <v>65.799380076652298</v>
          </cell>
          <cell r="AX156">
            <v>144.69999999999999</v>
          </cell>
          <cell r="AY156">
            <v>1177.3999999999999</v>
          </cell>
          <cell r="AZ156">
            <v>958.8</v>
          </cell>
          <cell r="BA156">
            <v>103.6</v>
          </cell>
          <cell r="BB156">
            <v>296.3</v>
          </cell>
          <cell r="BC156">
            <v>0</v>
          </cell>
          <cell r="BD156">
            <v>24106</v>
          </cell>
          <cell r="BE156">
            <v>0</v>
          </cell>
        </row>
        <row r="157">
          <cell r="A157">
            <v>199007</v>
          </cell>
          <cell r="B157">
            <v>29.8</v>
          </cell>
          <cell r="C157">
            <v>195.6</v>
          </cell>
          <cell r="D157">
            <v>159.9</v>
          </cell>
          <cell r="E157">
            <v>18.2</v>
          </cell>
          <cell r="F157">
            <v>50.3</v>
          </cell>
          <cell r="G157">
            <v>0</v>
          </cell>
          <cell r="H157">
            <v>4041</v>
          </cell>
          <cell r="I157">
            <v>0</v>
          </cell>
          <cell r="P157">
            <v>28.017066</v>
          </cell>
          <cell r="Q157">
            <v>144.74627699999999</v>
          </cell>
          <cell r="R157">
            <v>16.077697999999998</v>
          </cell>
          <cell r="S157">
            <v>41.971325999999991</v>
          </cell>
          <cell r="T157">
            <v>0</v>
          </cell>
          <cell r="W157">
            <v>17.236180539824705</v>
          </cell>
          <cell r="X157">
            <v>20.09</v>
          </cell>
          <cell r="Y157">
            <v>3.76</v>
          </cell>
          <cell r="Z157">
            <v>1.05</v>
          </cell>
          <cell r="AA157">
            <v>9.41</v>
          </cell>
          <cell r="AB157">
            <v>2.4300000000000002</v>
          </cell>
          <cell r="AC157">
            <v>3.44</v>
          </cell>
          <cell r="AD157">
            <v>0</v>
          </cell>
          <cell r="AE157">
            <v>15.47</v>
          </cell>
          <cell r="AF157">
            <v>15.47</v>
          </cell>
          <cell r="AG157">
            <v>0</v>
          </cell>
          <cell r="AJ157">
            <v>82.453185460325372</v>
          </cell>
          <cell r="AK157">
            <v>109.15605993169368</v>
          </cell>
          <cell r="AL157">
            <v>65.927228613070682</v>
          </cell>
          <cell r="AX157">
            <v>174.5</v>
          </cell>
          <cell r="AY157">
            <v>1372.9999999999998</v>
          </cell>
          <cell r="AZ157">
            <v>1118.7</v>
          </cell>
          <cell r="BA157">
            <v>121.8</v>
          </cell>
          <cell r="BB157">
            <v>346.6</v>
          </cell>
          <cell r="BC157">
            <v>0</v>
          </cell>
          <cell r="BD157">
            <v>28147</v>
          </cell>
          <cell r="BE157">
            <v>0</v>
          </cell>
        </row>
        <row r="158">
          <cell r="A158">
            <v>199008</v>
          </cell>
          <cell r="B158">
            <v>29.5</v>
          </cell>
          <cell r="C158">
            <v>154.30000000000001</v>
          </cell>
          <cell r="D158">
            <v>162</v>
          </cell>
          <cell r="E158">
            <v>17.100000000000001</v>
          </cell>
          <cell r="F158">
            <v>50.6</v>
          </cell>
          <cell r="G158">
            <v>0</v>
          </cell>
          <cell r="H158">
            <v>4009</v>
          </cell>
          <cell r="I158">
            <v>0</v>
          </cell>
          <cell r="P158">
            <v>27.735014999999997</v>
          </cell>
          <cell r="Q158">
            <v>146.64725999999999</v>
          </cell>
          <cell r="R158">
            <v>15.105969</v>
          </cell>
          <cell r="S158">
            <v>42.221651999999992</v>
          </cell>
          <cell r="T158">
            <v>0</v>
          </cell>
          <cell r="W158">
            <v>17.062659917405771</v>
          </cell>
          <cell r="X158">
            <v>19.829999999999998</v>
          </cell>
          <cell r="Y158">
            <v>3.72</v>
          </cell>
          <cell r="Z158">
            <v>0.82</v>
          </cell>
          <cell r="AA158">
            <v>9.5399999999999991</v>
          </cell>
          <cell r="AB158">
            <v>2.29</v>
          </cell>
          <cell r="AC158">
            <v>3.46</v>
          </cell>
          <cell r="AD158">
            <v>0</v>
          </cell>
          <cell r="AE158">
            <v>15.35</v>
          </cell>
          <cell r="AF158">
            <v>15.35</v>
          </cell>
          <cell r="AG158">
            <v>0</v>
          </cell>
          <cell r="AJ158">
            <v>81.597241752593945</v>
          </cell>
          <cell r="AK158">
            <v>107.74338817548458</v>
          </cell>
          <cell r="AL158">
            <v>65.415834467397204</v>
          </cell>
          <cell r="AX158">
            <v>204</v>
          </cell>
          <cell r="AY158">
            <v>1527.2999999999997</v>
          </cell>
          <cell r="AZ158">
            <v>1280.7</v>
          </cell>
          <cell r="BA158">
            <v>138.9</v>
          </cell>
          <cell r="BB158">
            <v>397.20000000000005</v>
          </cell>
          <cell r="BC158">
            <v>0</v>
          </cell>
          <cell r="BD158">
            <v>32156</v>
          </cell>
          <cell r="BE158">
            <v>0</v>
          </cell>
        </row>
        <row r="159">
          <cell r="A159">
            <v>199009</v>
          </cell>
          <cell r="B159">
            <v>29.8</v>
          </cell>
          <cell r="C159">
            <v>178.1</v>
          </cell>
          <cell r="D159">
            <v>163.1</v>
          </cell>
          <cell r="E159">
            <v>18.100000000000001</v>
          </cell>
          <cell r="F159">
            <v>50.1</v>
          </cell>
          <cell r="G159">
            <v>0</v>
          </cell>
          <cell r="H159">
            <v>3845</v>
          </cell>
          <cell r="I159">
            <v>0</v>
          </cell>
          <cell r="P159">
            <v>28.017066</v>
          </cell>
          <cell r="Q159">
            <v>147.643013</v>
          </cell>
          <cell r="R159">
            <v>15.989359000000002</v>
          </cell>
          <cell r="S159">
            <v>41.804442000000002</v>
          </cell>
          <cell r="T159">
            <v>0</v>
          </cell>
          <cell r="W159">
            <v>16.79583556953423</v>
          </cell>
          <cell r="X159">
            <v>20.149999999999999</v>
          </cell>
          <cell r="Y159">
            <v>3.76</v>
          </cell>
          <cell r="Z159">
            <v>0.95</v>
          </cell>
          <cell r="AA159">
            <v>9.6</v>
          </cell>
          <cell r="AB159">
            <v>2.42</v>
          </cell>
          <cell r="AC159">
            <v>3.42</v>
          </cell>
          <cell r="AD159">
            <v>0</v>
          </cell>
          <cell r="AE159">
            <v>14.72</v>
          </cell>
          <cell r="AF159">
            <v>14.72</v>
          </cell>
          <cell r="AG159">
            <v>0</v>
          </cell>
          <cell r="AJ159">
            <v>80.603480027584595</v>
          </cell>
          <cell r="AK159">
            <v>109.48206110620346</v>
          </cell>
          <cell r="AL159">
            <v>62.73101520261153</v>
          </cell>
          <cell r="AX159">
            <v>233.8</v>
          </cell>
          <cell r="AY159">
            <v>1705.3999999999996</v>
          </cell>
          <cell r="AZ159">
            <v>1443.8</v>
          </cell>
          <cell r="BA159">
            <v>157</v>
          </cell>
          <cell r="BB159">
            <v>447.30000000000007</v>
          </cell>
          <cell r="BC159">
            <v>0</v>
          </cell>
          <cell r="BD159">
            <v>36001</v>
          </cell>
          <cell r="BE159">
            <v>0</v>
          </cell>
        </row>
        <row r="160">
          <cell r="A160">
            <v>199010</v>
          </cell>
          <cell r="B160">
            <v>28</v>
          </cell>
          <cell r="C160">
            <v>113.2</v>
          </cell>
          <cell r="D160">
            <v>161.80000000000001</v>
          </cell>
          <cell r="E160">
            <v>17.7</v>
          </cell>
          <cell r="F160">
            <v>47.7</v>
          </cell>
          <cell r="G160">
            <v>0</v>
          </cell>
          <cell r="H160">
            <v>3812</v>
          </cell>
          <cell r="I160">
            <v>0</v>
          </cell>
          <cell r="P160">
            <v>26.324759999999998</v>
          </cell>
          <cell r="Q160">
            <v>146.46621400000001</v>
          </cell>
          <cell r="R160">
            <v>15.636002999999999</v>
          </cell>
          <cell r="S160">
            <v>39.801833999999999</v>
          </cell>
          <cell r="T160">
            <v>0</v>
          </cell>
          <cell r="W160">
            <v>16.392940851034169</v>
          </cell>
          <cell r="X160">
            <v>19.29</v>
          </cell>
          <cell r="Y160">
            <v>3.53</v>
          </cell>
          <cell r="Z160">
            <v>0.6</v>
          </cell>
          <cell r="AA160">
            <v>9.5299999999999994</v>
          </cell>
          <cell r="AB160">
            <v>2.37</v>
          </cell>
          <cell r="AC160">
            <v>3.26</v>
          </cell>
          <cell r="AD160">
            <v>0</v>
          </cell>
          <cell r="AE160">
            <v>14.6</v>
          </cell>
          <cell r="AF160">
            <v>14.6</v>
          </cell>
          <cell r="AG160">
            <v>0</v>
          </cell>
          <cell r="AJ160">
            <v>78.501265907777025</v>
          </cell>
          <cell r="AK160">
            <v>104.80937760489653</v>
          </cell>
          <cell r="AL160">
            <v>62.21962105693806</v>
          </cell>
          <cell r="AX160">
            <v>261.8</v>
          </cell>
          <cell r="AY160">
            <v>1818.5999999999997</v>
          </cell>
          <cell r="AZ160">
            <v>1605.6</v>
          </cell>
          <cell r="BA160">
            <v>174.7</v>
          </cell>
          <cell r="BB160">
            <v>495.00000000000006</v>
          </cell>
          <cell r="BC160">
            <v>0</v>
          </cell>
          <cell r="BD160">
            <v>39813</v>
          </cell>
          <cell r="BE160">
            <v>0</v>
          </cell>
        </row>
      </sheetData>
      <sheetData sheetId="1" refreshError="1">
        <row r="6">
          <cell r="A6" t="str">
            <v>PREC79</v>
          </cell>
          <cell r="C6">
            <v>5.3439999999999998E-3</v>
          </cell>
          <cell r="H6">
            <v>3.8289999999999999E-3</v>
          </cell>
          <cell r="I6">
            <v>7.8859999999999998E-4</v>
          </cell>
          <cell r="K6" t="str">
            <v>PREC79</v>
          </cell>
          <cell r="L6">
            <v>0.134051</v>
          </cell>
          <cell r="M6">
            <v>6.5038600000000002E-2</v>
          </cell>
          <cell r="N6">
            <v>0.15127589999999999</v>
          </cell>
          <cell r="O6">
            <v>8.1885799999999995E-2</v>
          </cell>
          <cell r="P6">
            <v>2.11524</v>
          </cell>
          <cell r="R6" t="str">
            <v>PREC79</v>
          </cell>
          <cell r="T6">
            <v>5.3439999999999998E-3</v>
          </cell>
          <cell r="Y6">
            <v>3.8289999999999999E-3</v>
          </cell>
          <cell r="Z6">
            <v>7.8859999999999998E-4</v>
          </cell>
          <cell r="AB6" t="str">
            <v>PREC79</v>
          </cell>
          <cell r="AC6">
            <v>0.134051</v>
          </cell>
          <cell r="AD6">
            <v>6.5038600000000002E-2</v>
          </cell>
          <cell r="AE6">
            <v>0.15127589999999999</v>
          </cell>
          <cell r="AF6">
            <v>8.1885799999999995E-2</v>
          </cell>
          <cell r="AG6">
            <v>2.11524</v>
          </cell>
        </row>
        <row r="7">
          <cell r="A7">
            <v>199201</v>
          </cell>
          <cell r="B7">
            <v>34</v>
          </cell>
          <cell r="C7">
            <v>187.9</v>
          </cell>
          <cell r="D7">
            <v>135.80000000000001</v>
          </cell>
          <cell r="E7">
            <v>17.399999999999999</v>
          </cell>
          <cell r="F7">
            <v>51.9</v>
          </cell>
          <cell r="G7">
            <v>2.04</v>
          </cell>
          <cell r="H7">
            <v>3301.6</v>
          </cell>
          <cell r="I7">
            <v>774.33418719211829</v>
          </cell>
          <cell r="K7">
            <v>199201</v>
          </cell>
          <cell r="L7">
            <v>31.965779999999999</v>
          </cell>
          <cell r="M7">
            <v>122.930234</v>
          </cell>
          <cell r="N7">
            <v>15.370985999999998</v>
          </cell>
          <cell r="O7">
            <v>43.306398000000002</v>
          </cell>
          <cell r="P7">
            <v>1.9788407999999997</v>
          </cell>
        </row>
        <row r="8">
          <cell r="A8">
            <v>199202</v>
          </cell>
          <cell r="B8">
            <v>32.200000000000003</v>
          </cell>
          <cell r="C8">
            <v>2.5</v>
          </cell>
          <cell r="D8">
            <v>127.2</v>
          </cell>
          <cell r="E8">
            <v>17.100000000000001</v>
          </cell>
          <cell r="F8">
            <v>50.8</v>
          </cell>
          <cell r="G8">
            <v>2.0699999999999998</v>
          </cell>
          <cell r="H8">
            <v>3181.8</v>
          </cell>
          <cell r="I8">
            <v>772.11627906976742</v>
          </cell>
          <cell r="K8">
            <v>199202</v>
          </cell>
          <cell r="L8">
            <v>30.273474</v>
          </cell>
          <cell r="M8">
            <v>115.14525599999999</v>
          </cell>
          <cell r="N8">
            <v>15.105969</v>
          </cell>
          <cell r="O8">
            <v>42.388535999999995</v>
          </cell>
          <cell r="P8">
            <v>2.0079413999999995</v>
          </cell>
        </row>
        <row r="9">
          <cell r="A9">
            <v>199203</v>
          </cell>
          <cell r="B9">
            <v>31</v>
          </cell>
          <cell r="C9">
            <v>88.1</v>
          </cell>
          <cell r="D9">
            <v>134.4</v>
          </cell>
          <cell r="E9">
            <v>16.8</v>
          </cell>
          <cell r="F9">
            <v>51.1</v>
          </cell>
          <cell r="G9">
            <v>2.04</v>
          </cell>
          <cell r="H9">
            <v>3443.2</v>
          </cell>
          <cell r="I9">
            <v>721.56321839080454</v>
          </cell>
          <cell r="K9">
            <v>199203</v>
          </cell>
          <cell r="L9">
            <v>29.14527</v>
          </cell>
          <cell r="M9">
            <v>121.66291199999999</v>
          </cell>
          <cell r="N9">
            <v>14.840952</v>
          </cell>
          <cell r="O9">
            <v>42.638861999999996</v>
          </cell>
          <cell r="P9">
            <v>1.9788407999999997</v>
          </cell>
        </row>
        <row r="10">
          <cell r="A10">
            <v>199204</v>
          </cell>
          <cell r="B10">
            <v>32.700000000000003</v>
          </cell>
          <cell r="C10">
            <v>172.7</v>
          </cell>
          <cell r="D10">
            <v>139.80000000000001</v>
          </cell>
          <cell r="E10">
            <v>17</v>
          </cell>
          <cell r="F10">
            <v>50.1</v>
          </cell>
          <cell r="G10">
            <v>2.04</v>
          </cell>
          <cell r="H10">
            <v>3334.5</v>
          </cell>
          <cell r="I10">
            <v>697.54654442877302</v>
          </cell>
          <cell r="K10">
            <v>199204</v>
          </cell>
          <cell r="L10">
            <v>30.743559000000001</v>
          </cell>
          <cell r="M10">
            <v>126.55115400000001</v>
          </cell>
          <cell r="N10">
            <v>15.017629999999999</v>
          </cell>
          <cell r="O10">
            <v>41.804442000000002</v>
          </cell>
          <cell r="P10">
            <v>1.9788407999999997</v>
          </cell>
        </row>
        <row r="11">
          <cell r="A11">
            <v>199205</v>
          </cell>
          <cell r="B11">
            <v>30.2</v>
          </cell>
          <cell r="C11">
            <v>141</v>
          </cell>
          <cell r="D11">
            <v>134.1</v>
          </cell>
          <cell r="E11">
            <v>16.7</v>
          </cell>
          <cell r="F11">
            <v>52.5</v>
          </cell>
          <cell r="G11">
            <v>1.91</v>
          </cell>
          <cell r="H11">
            <v>3490.1</v>
          </cell>
          <cell r="I11">
            <v>710.22673796791423</v>
          </cell>
          <cell r="K11">
            <v>199205</v>
          </cell>
          <cell r="L11">
            <v>28.393134</v>
          </cell>
          <cell r="M11">
            <v>121.39134299999999</v>
          </cell>
          <cell r="N11">
            <v>14.752612999999998</v>
          </cell>
          <cell r="O11">
            <v>43.807049999999997</v>
          </cell>
          <cell r="P11">
            <v>1.8527381999999997</v>
          </cell>
        </row>
        <row r="12">
          <cell r="A12">
            <v>199206</v>
          </cell>
          <cell r="B12">
            <v>30.7</v>
          </cell>
          <cell r="C12">
            <v>167.6</v>
          </cell>
          <cell r="D12">
            <v>145</v>
          </cell>
          <cell r="E12">
            <v>18</v>
          </cell>
          <cell r="F12">
            <v>53.3</v>
          </cell>
          <cell r="G12">
            <v>1.95</v>
          </cell>
          <cell r="H12">
            <v>3498.8</v>
          </cell>
          <cell r="I12">
            <v>725.51069266980505</v>
          </cell>
          <cell r="K12">
            <v>199206</v>
          </cell>
          <cell r="L12">
            <v>28.863219000000001</v>
          </cell>
          <cell r="M12">
            <v>131.25834999999998</v>
          </cell>
          <cell r="N12">
            <v>15.901019999999999</v>
          </cell>
          <cell r="O12">
            <v>44.474585999999988</v>
          </cell>
          <cell r="P12">
            <v>1.8915389999999999</v>
          </cell>
        </row>
        <row r="13">
          <cell r="A13">
            <v>199207</v>
          </cell>
          <cell r="B13">
            <v>29.7</v>
          </cell>
          <cell r="C13">
            <v>128</v>
          </cell>
          <cell r="D13">
            <v>141.80000000000001</v>
          </cell>
          <cell r="E13">
            <v>18.2</v>
          </cell>
          <cell r="F13">
            <v>51.3</v>
          </cell>
          <cell r="G13">
            <v>2.0299999999999998</v>
          </cell>
          <cell r="H13">
            <v>3568.2</v>
          </cell>
          <cell r="I13">
            <v>733.07268093781852</v>
          </cell>
          <cell r="K13">
            <v>199207</v>
          </cell>
          <cell r="L13">
            <v>27.923048999999995</v>
          </cell>
          <cell r="M13">
            <v>128.361614</v>
          </cell>
          <cell r="N13">
            <v>16.077697999999998</v>
          </cell>
          <cell r="O13">
            <v>42.805745999999992</v>
          </cell>
          <cell r="P13">
            <v>1.9691405999999998</v>
          </cell>
        </row>
        <row r="14">
          <cell r="A14">
            <v>199208</v>
          </cell>
          <cell r="B14">
            <v>32.200000000000003</v>
          </cell>
          <cell r="C14">
            <v>188.9</v>
          </cell>
          <cell r="D14">
            <v>139.9</v>
          </cell>
          <cell r="E14">
            <v>18.3</v>
          </cell>
          <cell r="F14">
            <v>52</v>
          </cell>
          <cell r="G14">
            <v>2.0499999999999998</v>
          </cell>
          <cell r="H14">
            <v>3708.6</v>
          </cell>
          <cell r="I14">
            <v>712.22669853192224</v>
          </cell>
          <cell r="K14">
            <v>199208</v>
          </cell>
          <cell r="L14">
            <v>30.273474</v>
          </cell>
          <cell r="M14">
            <v>126.641677</v>
          </cell>
          <cell r="N14">
            <v>16.166037000000003</v>
          </cell>
          <cell r="O14">
            <v>43.389839999999992</v>
          </cell>
          <cell r="P14">
            <v>1.9885409999999997</v>
          </cell>
        </row>
        <row r="15">
          <cell r="A15">
            <v>199209</v>
          </cell>
          <cell r="B15">
            <v>29.2</v>
          </cell>
          <cell r="C15">
            <v>151.1</v>
          </cell>
          <cell r="D15">
            <v>135.1</v>
          </cell>
          <cell r="E15">
            <v>18.7</v>
          </cell>
          <cell r="F15">
            <v>51.8</v>
          </cell>
          <cell r="G15">
            <v>2.04</v>
          </cell>
          <cell r="H15">
            <v>3620.9</v>
          </cell>
          <cell r="I15">
            <v>707.59539406345937</v>
          </cell>
          <cell r="K15">
            <v>199209</v>
          </cell>
          <cell r="L15">
            <v>27.452963999999998</v>
          </cell>
          <cell r="M15">
            <v>122.296573</v>
          </cell>
          <cell r="N15">
            <v>16.519393000000001</v>
          </cell>
          <cell r="O15">
            <v>43.222955999999996</v>
          </cell>
          <cell r="P15">
            <v>1.9788407999999997</v>
          </cell>
        </row>
        <row r="16">
          <cell r="A16">
            <v>199210</v>
          </cell>
          <cell r="B16">
            <v>33.700000000000003</v>
          </cell>
          <cell r="C16">
            <v>159.80000000000001</v>
          </cell>
          <cell r="D16">
            <v>155.30000000000001</v>
          </cell>
          <cell r="E16">
            <v>19.399999999999999</v>
          </cell>
          <cell r="F16">
            <v>56.1</v>
          </cell>
          <cell r="G16">
            <v>2.0099999999999998</v>
          </cell>
          <cell r="H16">
            <v>3702.1</v>
          </cell>
          <cell r="I16">
            <v>715.66147172236504</v>
          </cell>
          <cell r="K16">
            <v>199210</v>
          </cell>
          <cell r="L16">
            <v>31.683729000000003</v>
          </cell>
          <cell r="M16">
            <v>140.58221900000001</v>
          </cell>
          <cell r="N16">
            <v>17.137765999999999</v>
          </cell>
          <cell r="O16">
            <v>46.810961999999996</v>
          </cell>
          <cell r="P16">
            <v>1.9497401999999997</v>
          </cell>
        </row>
        <row r="17">
          <cell r="A17">
            <v>199211</v>
          </cell>
          <cell r="B17">
            <v>30</v>
          </cell>
          <cell r="C17">
            <v>310.7</v>
          </cell>
          <cell r="D17">
            <v>146.30000000000001</v>
          </cell>
          <cell r="E17">
            <v>19.5</v>
          </cell>
          <cell r="F17">
            <v>54.9</v>
          </cell>
          <cell r="G17">
            <v>2.0099999999999998</v>
          </cell>
          <cell r="H17">
            <v>3618.8</v>
          </cell>
          <cell r="I17">
            <v>661.8881136950904</v>
          </cell>
          <cell r="K17">
            <v>199211</v>
          </cell>
          <cell r="L17">
            <v>28.205099999999998</v>
          </cell>
          <cell r="M17">
            <v>132.435149</v>
          </cell>
          <cell r="N17">
            <v>17.226105</v>
          </cell>
          <cell r="O17">
            <v>45.809657999999999</v>
          </cell>
          <cell r="P17">
            <v>1.9497401999999997</v>
          </cell>
        </row>
        <row r="18">
          <cell r="A18">
            <v>199212</v>
          </cell>
          <cell r="B18">
            <v>33.5</v>
          </cell>
          <cell r="C18">
            <v>278.39999999999998</v>
          </cell>
          <cell r="D18">
            <v>133</v>
          </cell>
          <cell r="E18">
            <v>16.899999999999999</v>
          </cell>
          <cell r="F18">
            <v>50.4</v>
          </cell>
          <cell r="G18">
            <v>2.0499999999999998</v>
          </cell>
          <cell r="H18">
            <v>3829</v>
          </cell>
          <cell r="I18">
            <v>764.32068174369056</v>
          </cell>
          <cell r="K18">
            <v>199212</v>
          </cell>
          <cell r="L18">
            <v>31.495695000000001</v>
          </cell>
          <cell r="M18">
            <v>120.39559</v>
          </cell>
          <cell r="N18">
            <v>14.929290999999999</v>
          </cell>
          <cell r="O18">
            <v>42.054767999999996</v>
          </cell>
          <cell r="P18">
            <v>1.9885409999999997</v>
          </cell>
        </row>
        <row r="19">
          <cell r="A19">
            <v>199301</v>
          </cell>
          <cell r="B19">
            <v>31.3</v>
          </cell>
          <cell r="C19">
            <v>279.89999999999998</v>
          </cell>
          <cell r="D19">
            <v>130.6</v>
          </cell>
          <cell r="E19">
            <v>17.2</v>
          </cell>
          <cell r="F19">
            <v>47.5</v>
          </cell>
          <cell r="G19">
            <v>2.0699999999999998</v>
          </cell>
          <cell r="H19">
            <v>3861.3</v>
          </cell>
          <cell r="I19">
            <v>716.5000985221676</v>
          </cell>
          <cell r="K19">
            <v>199301</v>
          </cell>
          <cell r="L19">
            <v>29.427320999999996</v>
          </cell>
          <cell r="M19">
            <v>118.223038</v>
          </cell>
          <cell r="N19">
            <v>15.194307999999999</v>
          </cell>
          <cell r="O19">
            <v>39.634949999999996</v>
          </cell>
          <cell r="P19">
            <v>2.0079413999999995</v>
          </cell>
        </row>
        <row r="20">
          <cell r="A20">
            <v>199302</v>
          </cell>
          <cell r="B20">
            <v>31.4</v>
          </cell>
          <cell r="C20">
            <v>267.5</v>
          </cell>
          <cell r="D20">
            <v>123</v>
          </cell>
          <cell r="E20">
            <v>15.9</v>
          </cell>
          <cell r="F20">
            <v>47.4</v>
          </cell>
          <cell r="G20">
            <v>2.1</v>
          </cell>
          <cell r="H20">
            <v>3421.5</v>
          </cell>
          <cell r="I20">
            <v>661.31541190382336</v>
          </cell>
          <cell r="K20">
            <v>199302</v>
          </cell>
          <cell r="L20">
            <v>29.521337999999997</v>
          </cell>
          <cell r="M20">
            <v>111.34329</v>
          </cell>
          <cell r="N20">
            <v>14.045901000000001</v>
          </cell>
          <cell r="O20">
            <v>39.551507999999991</v>
          </cell>
          <cell r="P20">
            <v>2.037042</v>
          </cell>
        </row>
        <row r="21">
          <cell r="A21">
            <v>199303</v>
          </cell>
          <cell r="B21">
            <v>32.799999999999997</v>
          </cell>
          <cell r="C21">
            <v>234.8</v>
          </cell>
          <cell r="D21">
            <v>137.30000000000001</v>
          </cell>
          <cell r="E21">
            <v>17.7</v>
          </cell>
          <cell r="F21">
            <v>50.8</v>
          </cell>
          <cell r="G21">
            <v>2.09</v>
          </cell>
          <cell r="H21">
            <v>3720.1</v>
          </cell>
          <cell r="I21">
            <v>711.21727518593639</v>
          </cell>
          <cell r="K21">
            <v>199303</v>
          </cell>
          <cell r="L21">
            <v>30.837575999999995</v>
          </cell>
          <cell r="M21">
            <v>124.288079</v>
          </cell>
          <cell r="N21">
            <v>15.636002999999999</v>
          </cell>
          <cell r="O21">
            <v>42.388535999999995</v>
          </cell>
          <cell r="P21">
            <v>2.0273417999999999</v>
          </cell>
        </row>
        <row r="22">
          <cell r="A22">
            <v>199304</v>
          </cell>
          <cell r="B22">
            <v>32.4</v>
          </cell>
          <cell r="C22">
            <v>243.1</v>
          </cell>
          <cell r="D22">
            <v>126</v>
          </cell>
          <cell r="E22">
            <v>18.5</v>
          </cell>
          <cell r="F22">
            <v>52.2</v>
          </cell>
          <cell r="G22">
            <v>2.2200000000000002</v>
          </cell>
          <cell r="H22">
            <v>3526.1</v>
          </cell>
          <cell r="I22">
            <v>747.35119887165024</v>
          </cell>
          <cell r="K22">
            <v>199304</v>
          </cell>
          <cell r="L22">
            <v>30.461507999999998</v>
          </cell>
          <cell r="M22">
            <v>114.05897999999999</v>
          </cell>
          <cell r="N22">
            <v>16.342715000000002</v>
          </cell>
          <cell r="O22">
            <v>43.556723999999996</v>
          </cell>
          <cell r="P22">
            <v>2.1534444000000001</v>
          </cell>
        </row>
        <row r="23">
          <cell r="A23">
            <v>199305</v>
          </cell>
          <cell r="B23">
            <v>33.200000000000003</v>
          </cell>
          <cell r="C23">
            <v>296.3</v>
          </cell>
          <cell r="D23">
            <v>123.6</v>
          </cell>
          <cell r="E23">
            <v>17.8</v>
          </cell>
          <cell r="F23">
            <v>52.1</v>
          </cell>
          <cell r="G23">
            <v>2.27</v>
          </cell>
          <cell r="H23">
            <v>3863.9</v>
          </cell>
          <cell r="I23">
            <v>776.12967914438491</v>
          </cell>
          <cell r="K23">
            <v>199305</v>
          </cell>
          <cell r="L23">
            <v>31.213643999999999</v>
          </cell>
          <cell r="M23">
            <v>111.886428</v>
          </cell>
          <cell r="N23">
            <v>15.724342000000002</v>
          </cell>
          <cell r="O23">
            <v>43.473281999999998</v>
          </cell>
          <cell r="P23">
            <v>2.2019454000000001</v>
          </cell>
        </row>
        <row r="24">
          <cell r="A24">
            <v>199306</v>
          </cell>
          <cell r="B24">
            <v>30.4</v>
          </cell>
          <cell r="C24">
            <v>287.3</v>
          </cell>
          <cell r="D24">
            <v>142.4</v>
          </cell>
          <cell r="E24">
            <v>20</v>
          </cell>
          <cell r="F24">
            <v>58.9</v>
          </cell>
          <cell r="G24">
            <v>2.4300000000000002</v>
          </cell>
          <cell r="H24">
            <v>3793</v>
          </cell>
          <cell r="I24">
            <v>786.39838601210499</v>
          </cell>
          <cell r="K24">
            <v>199306</v>
          </cell>
          <cell r="L24">
            <v>28.581167999999998</v>
          </cell>
          <cell r="M24">
            <v>128.904752</v>
          </cell>
          <cell r="N24">
            <v>17.6678</v>
          </cell>
          <cell r="O24">
            <v>49.147337999999991</v>
          </cell>
          <cell r="P24">
            <v>2.3571486000000004</v>
          </cell>
        </row>
        <row r="25">
          <cell r="A25">
            <v>199307</v>
          </cell>
          <cell r="B25">
            <v>34.6</v>
          </cell>
          <cell r="C25">
            <v>313.5</v>
          </cell>
          <cell r="D25">
            <v>149.69999999999999</v>
          </cell>
          <cell r="E25">
            <v>19.8</v>
          </cell>
          <cell r="F25">
            <v>60.8</v>
          </cell>
          <cell r="G25">
            <v>2.4300000000000002</v>
          </cell>
          <cell r="H25">
            <v>3990.6</v>
          </cell>
          <cell r="I25">
            <v>804.40917431192668</v>
          </cell>
          <cell r="K25">
            <v>199307</v>
          </cell>
          <cell r="L25">
            <v>32.529882000000001</v>
          </cell>
          <cell r="M25">
            <v>135.51293099999998</v>
          </cell>
          <cell r="N25">
            <v>17.491122000000001</v>
          </cell>
          <cell r="O25">
            <v>50.732735999999996</v>
          </cell>
          <cell r="P25">
            <v>2.3571486000000004</v>
          </cell>
        </row>
        <row r="26">
          <cell r="A26">
            <v>199308</v>
          </cell>
          <cell r="B26">
            <v>32.700000000000003</v>
          </cell>
          <cell r="C26">
            <v>310.8</v>
          </cell>
          <cell r="D26">
            <v>149.69999999999999</v>
          </cell>
          <cell r="E26">
            <v>19.399999999999999</v>
          </cell>
          <cell r="F26">
            <v>59.7</v>
          </cell>
          <cell r="G26">
            <v>2.82</v>
          </cell>
          <cell r="H26">
            <v>4031.4</v>
          </cell>
          <cell r="I26">
            <v>784.77814953909183</v>
          </cell>
          <cell r="K26">
            <v>199308</v>
          </cell>
          <cell r="L26">
            <v>30.743559000000001</v>
          </cell>
          <cell r="M26">
            <v>135.51293099999998</v>
          </cell>
          <cell r="N26">
            <v>17.137765999999999</v>
          </cell>
          <cell r="O26">
            <v>49.814874000000003</v>
          </cell>
          <cell r="P26">
            <v>2.7354563999999999</v>
          </cell>
        </row>
        <row r="27">
          <cell r="A27">
            <v>199309</v>
          </cell>
          <cell r="B27">
            <v>30.5</v>
          </cell>
          <cell r="C27">
            <v>266.3</v>
          </cell>
          <cell r="D27">
            <v>156.4</v>
          </cell>
          <cell r="E27">
            <v>18.8</v>
          </cell>
          <cell r="F27">
            <v>58.5</v>
          </cell>
          <cell r="G27">
            <v>2.71</v>
          </cell>
          <cell r="H27">
            <v>3908.1</v>
          </cell>
          <cell r="I27">
            <v>762.21115660184228</v>
          </cell>
          <cell r="K27">
            <v>199309</v>
          </cell>
          <cell r="L27">
            <v>28.675184999999995</v>
          </cell>
          <cell r="M27">
            <v>141.57797199999999</v>
          </cell>
          <cell r="N27">
            <v>16.607732000000002</v>
          </cell>
          <cell r="O27">
            <v>48.813569999999999</v>
          </cell>
          <cell r="P27">
            <v>2.6287541999999995</v>
          </cell>
        </row>
        <row r="28">
          <cell r="A28">
            <v>199310</v>
          </cell>
          <cell r="B28">
            <v>29.7</v>
          </cell>
          <cell r="C28">
            <v>318.60000000000002</v>
          </cell>
          <cell r="D28">
            <v>145</v>
          </cell>
          <cell r="E28">
            <v>20.3</v>
          </cell>
          <cell r="F28">
            <v>59.5</v>
          </cell>
          <cell r="G28">
            <v>2.92</v>
          </cell>
          <cell r="H28">
            <v>4012.1</v>
          </cell>
          <cell r="I28">
            <v>790.09447300771205</v>
          </cell>
          <cell r="K28">
            <v>199310</v>
          </cell>
          <cell r="L28">
            <v>27.923048999999995</v>
          </cell>
          <cell r="M28">
            <v>131.25834999999998</v>
          </cell>
          <cell r="N28">
            <v>17.932817</v>
          </cell>
          <cell r="O28">
            <v>49.64799</v>
          </cell>
          <cell r="P28">
            <v>2.8324583999999997</v>
          </cell>
        </row>
        <row r="29">
          <cell r="A29">
            <v>199311</v>
          </cell>
          <cell r="B29">
            <v>29.3</v>
          </cell>
          <cell r="C29">
            <v>261.39999999999998</v>
          </cell>
          <cell r="D29">
            <v>141.6</v>
          </cell>
          <cell r="E29">
            <v>19.899999999999999</v>
          </cell>
          <cell r="F29">
            <v>61.8</v>
          </cell>
          <cell r="G29">
            <v>3.41</v>
          </cell>
          <cell r="H29">
            <v>3845.8</v>
          </cell>
          <cell r="I29">
            <v>735.5410852713178</v>
          </cell>
          <cell r="K29">
            <v>199311</v>
          </cell>
          <cell r="L29">
            <v>27.546981000000002</v>
          </cell>
          <cell r="M29">
            <v>128.18056799999999</v>
          </cell>
          <cell r="N29">
            <v>17.579460999999998</v>
          </cell>
          <cell r="O29">
            <v>51.567155999999997</v>
          </cell>
          <cell r="P29">
            <v>3.3077681999999999</v>
          </cell>
        </row>
        <row r="30">
          <cell r="A30">
            <v>199312</v>
          </cell>
          <cell r="B30">
            <v>33</v>
          </cell>
          <cell r="C30">
            <v>394.9</v>
          </cell>
          <cell r="D30">
            <v>145.5</v>
          </cell>
          <cell r="E30">
            <v>19.399999999999999</v>
          </cell>
          <cell r="F30">
            <v>58.9</v>
          </cell>
          <cell r="G30">
            <v>2.85</v>
          </cell>
          <cell r="H30">
            <v>4118.1000000000004</v>
          </cell>
          <cell r="I30">
            <v>856.10357259914781</v>
          </cell>
          <cell r="K30">
            <v>199312</v>
          </cell>
          <cell r="L30">
            <v>31.025609999999997</v>
          </cell>
          <cell r="M30">
            <v>131.71096499999999</v>
          </cell>
          <cell r="N30">
            <v>17.137765999999999</v>
          </cell>
          <cell r="O30">
            <v>49.147337999999991</v>
          </cell>
          <cell r="P30">
            <v>2.7645569999999999</v>
          </cell>
        </row>
        <row r="31">
          <cell r="A31">
            <v>199401</v>
          </cell>
          <cell r="B31">
            <v>-1.2779552715655029</v>
          </cell>
          <cell r="C31">
            <v>29.903536977491967</v>
          </cell>
          <cell r="D31">
            <v>6.2021439509954064</v>
          </cell>
          <cell r="E31">
            <v>8.7209302325581319</v>
          </cell>
          <cell r="F31">
            <v>8.631578947368439</v>
          </cell>
          <cell r="G31">
            <v>73.913043478260875</v>
          </cell>
          <cell r="H31">
            <v>6.7101753295522002</v>
          </cell>
          <cell r="I31">
            <v>13.789237668161405</v>
          </cell>
          <cell r="K31">
            <v>199401</v>
          </cell>
          <cell r="L31">
            <v>-1.2781652804888353</v>
          </cell>
          <cell r="M31">
            <v>6.2016746685193311</v>
          </cell>
          <cell r="N31">
            <v>8.7211763773644719</v>
          </cell>
          <cell r="O31">
            <v>8.6319695117566937</v>
          </cell>
          <cell r="P31">
            <v>73.9125056139587</v>
          </cell>
          <cell r="R31">
            <v>199401</v>
          </cell>
          <cell r="S31">
            <v>-1.2779552715655029</v>
          </cell>
          <cell r="T31">
            <v>29.903536977491967</v>
          </cell>
          <cell r="U31">
            <v>6.2021439509954064</v>
          </cell>
          <cell r="V31">
            <v>8.7209302325581319</v>
          </cell>
          <cell r="W31">
            <v>8.631578947368439</v>
          </cell>
          <cell r="X31">
            <v>73.913043478260875</v>
          </cell>
          <cell r="Y31">
            <v>6.7101753295522002</v>
          </cell>
          <cell r="Z31">
            <v>13.789237668161405</v>
          </cell>
          <cell r="AB31">
            <v>199401</v>
          </cell>
          <cell r="AC31">
            <v>-1.2781652804888353</v>
          </cell>
          <cell r="AD31">
            <v>6.2016746685193311</v>
          </cell>
          <cell r="AE31">
            <v>8.7211763773644719</v>
          </cell>
          <cell r="AF31">
            <v>8.6319695117566937</v>
          </cell>
          <cell r="AG31">
            <v>73.9125056139587</v>
          </cell>
        </row>
        <row r="32">
          <cell r="A32">
            <v>199402</v>
          </cell>
          <cell r="B32">
            <v>-6.369426751592357</v>
          </cell>
          <cell r="C32">
            <v>26.205607476635521</v>
          </cell>
          <cell r="D32">
            <v>7.6422764227642261</v>
          </cell>
          <cell r="E32">
            <v>13.836477987421375</v>
          </cell>
          <cell r="F32">
            <v>3.3755274261603461</v>
          </cell>
          <cell r="G32">
            <v>67.142857142857139</v>
          </cell>
          <cell r="H32">
            <v>5.0474937892737159</v>
          </cell>
          <cell r="I32">
            <v>11.565523306948108</v>
          </cell>
          <cell r="K32">
            <v>199402</v>
          </cell>
          <cell r="L32">
            <v>-6.3696259295564488</v>
          </cell>
          <cell r="M32">
            <v>7.6418007766790623</v>
          </cell>
          <cell r="N32">
            <v>13.836735713857024</v>
          </cell>
          <cell r="O32">
            <v>3.3758990934050104</v>
          </cell>
          <cell r="P32">
            <v>67.14234021684382</v>
          </cell>
          <cell r="R32">
            <v>199402</v>
          </cell>
          <cell r="S32">
            <v>-3.8277511961722581</v>
          </cell>
          <cell r="T32">
            <v>28.096455973693821</v>
          </cell>
          <cell r="U32">
            <v>6.9006309148265075</v>
          </cell>
          <cell r="V32">
            <v>11.178247734138964</v>
          </cell>
          <cell r="W32">
            <v>6.0063224446786023</v>
          </cell>
          <cell r="X32">
            <v>70.503597122302153</v>
          </cell>
          <cell r="Y32">
            <v>5.9290382819794445</v>
          </cell>
          <cell r="Z32">
            <v>12.721912930114641</v>
          </cell>
          <cell r="AB32">
            <v>199402</v>
          </cell>
          <cell r="AC32">
            <v>-3.8279557809788258</v>
          </cell>
          <cell r="AD32">
            <v>6.9001585458996431</v>
          </cell>
          <cell r="AE32">
            <v>11.178499442326157</v>
          </cell>
          <cell r="AF32">
            <v>6.0067035704514069</v>
          </cell>
          <cell r="AG32">
            <v>70.503069802461994</v>
          </cell>
        </row>
        <row r="33">
          <cell r="A33">
            <v>199403</v>
          </cell>
          <cell r="B33">
            <v>-0.91463414634145579</v>
          </cell>
          <cell r="C33">
            <v>49.659284497444617</v>
          </cell>
          <cell r="D33">
            <v>1.7479970866715036</v>
          </cell>
          <cell r="E33">
            <v>7.344632768361592</v>
          </cell>
          <cell r="F33">
            <v>8.0708661417322958</v>
          </cell>
          <cell r="G33">
            <v>79.425837320574175</v>
          </cell>
          <cell r="H33">
            <v>7.1046477245235451</v>
          </cell>
          <cell r="I33">
            <v>10.331965684446118</v>
          </cell>
          <cell r="K33">
            <v>199403</v>
          </cell>
          <cell r="L33">
            <v>-0.91484492814866769</v>
          </cell>
          <cell r="M33">
            <v>1.7475474860303848</v>
          </cell>
          <cell r="N33">
            <v>7.3448757972226275</v>
          </cell>
          <cell r="O33">
            <v>8.0712546901832383</v>
          </cell>
          <cell r="P33">
            <v>79.425282406745623</v>
          </cell>
          <cell r="R33">
            <v>199403</v>
          </cell>
          <cell r="S33">
            <v>-2.8272251308900564</v>
          </cell>
          <cell r="T33">
            <v>34.569163896701582</v>
          </cell>
          <cell r="U33">
            <v>5.0908160654899177</v>
          </cell>
          <cell r="V33">
            <v>9.8425196850393775</v>
          </cell>
          <cell r="W33">
            <v>6.7261496225120112</v>
          </cell>
          <cell r="X33">
            <v>73.482428115015978</v>
          </cell>
          <cell r="Y33">
            <v>6.3265139190577031</v>
          </cell>
          <cell r="Z33">
            <v>11.908248453611648</v>
          </cell>
          <cell r="AB33">
            <v>199403</v>
          </cell>
          <cell r="AC33">
            <v>-2.8274318440905546</v>
          </cell>
          <cell r="AD33">
            <v>5.0903516937122646</v>
          </cell>
          <cell r="AE33">
            <v>9.8427683691306527</v>
          </cell>
          <cell r="AF33">
            <v>6.7265333362879147</v>
          </cell>
          <cell r="AG33">
            <v>73.481891582486412</v>
          </cell>
        </row>
        <row r="34">
          <cell r="A34">
            <v>199404</v>
          </cell>
          <cell r="B34">
            <v>-5.5555555555555429</v>
          </cell>
          <cell r="C34">
            <v>38.914027149321271</v>
          </cell>
          <cell r="D34">
            <v>12.222222222222229</v>
          </cell>
          <cell r="E34">
            <v>3.2432432432432563</v>
          </cell>
          <cell r="F34">
            <v>7.6628352490421463</v>
          </cell>
          <cell r="G34">
            <v>70.72072072072072</v>
          </cell>
          <cell r="H34">
            <v>6.0435041547318491</v>
          </cell>
          <cell r="I34">
            <v>6.7771084337349379</v>
          </cell>
          <cell r="K34">
            <v>199404</v>
          </cell>
          <cell r="L34">
            <v>-5.5557564648473488</v>
          </cell>
          <cell r="M34">
            <v>12.221726338425981</v>
          </cell>
          <cell r="N34">
            <v>3.2434769865349722</v>
          </cell>
          <cell r="O34">
            <v>7.663222330494861</v>
          </cell>
          <cell r="P34">
            <v>70.720192729378113</v>
          </cell>
          <cell r="R34">
            <v>199404</v>
          </cell>
          <cell r="S34">
            <v>-3.5183737294761528</v>
          </cell>
          <cell r="T34">
            <v>35.599336779479188</v>
          </cell>
          <cell r="U34">
            <v>6.8291739214548386</v>
          </cell>
          <cell r="V34">
            <v>8.0808080808080831</v>
          </cell>
          <cell r="W34">
            <v>6.9732187973724251</v>
          </cell>
          <cell r="X34">
            <v>72.759433962264126</v>
          </cell>
          <cell r="Y34">
            <v>6.2578291692477137</v>
          </cell>
          <cell r="Z34">
            <v>10.556258149615005</v>
          </cell>
          <cell r="AB34">
            <v>199404</v>
          </cell>
          <cell r="AC34">
            <v>-3.5185789724136214</v>
          </cell>
          <cell r="AD34">
            <v>6.8287018682797509</v>
          </cell>
          <cell r="AE34">
            <v>8.0810527763742357</v>
          </cell>
          <cell r="AF34">
            <v>6.9736033994389999</v>
          </cell>
          <cell r="AG34">
            <v>72.758899665752864</v>
          </cell>
        </row>
        <row r="35">
          <cell r="A35">
            <v>199405</v>
          </cell>
          <cell r="B35">
            <v>1.807228915662634</v>
          </cell>
          <cell r="C35">
            <v>33.074586567667893</v>
          </cell>
          <cell r="D35">
            <v>20.226537216828476</v>
          </cell>
          <cell r="E35">
            <v>13.483146067415717</v>
          </cell>
          <cell r="F35">
            <v>13.051823416506707</v>
          </cell>
          <cell r="G35">
            <v>70.484581497797336</v>
          </cell>
          <cell r="H35">
            <v>7.6114806283806331</v>
          </cell>
          <cell r="I35">
            <v>4.9824561403508909</v>
          </cell>
          <cell r="K35">
            <v>199405</v>
          </cell>
          <cell r="L35">
            <v>1.8070123437045709</v>
          </cell>
          <cell r="M35">
            <v>20.226005963833259</v>
          </cell>
          <cell r="N35">
            <v>13.483402993905869</v>
          </cell>
          <cell r="O35">
            <v>13.052229873051701</v>
          </cell>
          <cell r="P35">
            <v>70.484054236767207</v>
          </cell>
          <cell r="R35">
            <v>199405</v>
          </cell>
          <cell r="S35">
            <v>-2.4208566108007687</v>
          </cell>
          <cell r="T35">
            <v>35.033292978208237</v>
          </cell>
          <cell r="U35">
            <v>9.414519906323207</v>
          </cell>
          <cell r="V35">
            <v>9.1848450057405557</v>
          </cell>
          <cell r="W35">
            <v>8.2400000000000091</v>
          </cell>
          <cell r="X35">
            <v>72.279069767441854</v>
          </cell>
          <cell r="Y35">
            <v>6.54219834827569</v>
          </cell>
          <cell r="Z35">
            <v>9.3587559204552946</v>
          </cell>
          <cell r="AB35">
            <v>199405</v>
          </cell>
          <cell r="AC35">
            <v>-2.4210641884587858</v>
          </cell>
          <cell r="AD35">
            <v>9.4140364291078811</v>
          </cell>
          <cell r="AE35">
            <v>9.1850922008525799</v>
          </cell>
          <cell r="AF35">
            <v>8.240389156539905</v>
          </cell>
          <cell r="AG35">
            <v>72.278536956562391</v>
          </cell>
        </row>
        <row r="36">
          <cell r="A36">
            <v>199406</v>
          </cell>
          <cell r="B36">
            <v>2.3026315789473699</v>
          </cell>
          <cell r="C36">
            <v>43.021232161503633</v>
          </cell>
          <cell r="D36">
            <v>5.8286516853932397</v>
          </cell>
          <cell r="E36">
            <v>1</v>
          </cell>
          <cell r="F36">
            <v>1.1884550084889582</v>
          </cell>
          <cell r="G36">
            <v>60.905349794238674</v>
          </cell>
          <cell r="H36">
            <v>3.7964671763775328</v>
          </cell>
          <cell r="I36">
            <v>2.3399862353750791</v>
          </cell>
          <cell r="K36">
            <v>199406</v>
          </cell>
          <cell r="L36">
            <v>2.3024139531316621</v>
          </cell>
          <cell r="M36">
            <v>5.8281840532922899</v>
          </cell>
          <cell r="N36">
            <v>1.0002286645762268</v>
          </cell>
          <cell r="O36">
            <v>1.1888188125265486</v>
          </cell>
          <cell r="P36">
            <v>60.904852159087454</v>
          </cell>
          <cell r="R36">
            <v>199406</v>
          </cell>
          <cell r="S36">
            <v>-1.6710182767624246</v>
          </cell>
          <cell r="T36">
            <v>36.459692957921561</v>
          </cell>
          <cell r="U36">
            <v>8.7622940349980922</v>
          </cell>
          <cell r="V36">
            <v>7.6563958916900248</v>
          </cell>
          <cell r="W36">
            <v>6.8954354159922246</v>
          </cell>
          <cell r="X36">
            <v>70.182094081942324</v>
          </cell>
          <cell r="Y36">
            <v>6.0727759522940232</v>
          </cell>
          <cell r="Z36">
            <v>8.1040026792329627</v>
          </cell>
          <cell r="AB36">
            <v>199406</v>
          </cell>
          <cell r="AC36">
            <v>-1.6712274495326795</v>
          </cell>
          <cell r="AD36">
            <v>8.7618134398165921</v>
          </cell>
          <cell r="AE36">
            <v>7.6566396263845178</v>
          </cell>
          <cell r="AF36">
            <v>6.8958197384033468</v>
          </cell>
          <cell r="AG36">
            <v>70.181567756420975</v>
          </cell>
        </row>
        <row r="37">
          <cell r="A37">
            <v>199407</v>
          </cell>
          <cell r="B37">
            <v>-11.271676300578036</v>
          </cell>
          <cell r="C37">
            <v>34.449760765550252</v>
          </cell>
          <cell r="D37">
            <v>0.86840347361389547</v>
          </cell>
          <cell r="E37">
            <v>-1.5151515151515156</v>
          </cell>
          <cell r="F37">
            <v>4.6052631578947398</v>
          </cell>
          <cell r="G37">
            <v>78.600823045267475</v>
          </cell>
          <cell r="H37">
            <v>1.5386157470054656</v>
          </cell>
          <cell r="I37">
            <v>1.5527950310558936</v>
          </cell>
          <cell r="K37">
            <v>199407</v>
          </cell>
          <cell r="L37">
            <v>-11.271865050109938</v>
          </cell>
          <cell r="M37">
            <v>0.86795775969159195</v>
          </cell>
          <cell r="N37">
            <v>-1.5149285448926548</v>
          </cell>
          <cell r="O37">
            <v>4.6056392464226832</v>
          </cell>
          <cell r="P37">
            <v>78.600270682976827</v>
          </cell>
          <cell r="R37">
            <v>199407</v>
          </cell>
          <cell r="S37">
            <v>-3.1402034498009925</v>
          </cell>
          <cell r="T37">
            <v>36.131918435289236</v>
          </cell>
          <cell r="U37">
            <v>7.4951747801844419</v>
          </cell>
          <cell r="V37">
            <v>6.2253743104807171</v>
          </cell>
          <cell r="W37">
            <v>6.5187990262374882</v>
          </cell>
          <cell r="X37">
            <v>71.492632927610487</v>
          </cell>
          <cell r="Y37">
            <v>5.3815445151185202</v>
          </cell>
          <cell r="Z37">
            <v>7.0912165551017239</v>
          </cell>
          <cell r="AB37">
            <v>199407</v>
          </cell>
          <cell r="AC37">
            <v>-3.140409497210598</v>
          </cell>
          <cell r="AD37">
            <v>7.4946997841070555</v>
          </cell>
          <cell r="AE37">
            <v>6.2256148053341889</v>
          </cell>
          <cell r="AF37">
            <v>6.5191819945233647</v>
          </cell>
          <cell r="AG37">
            <v>71.492102548959764</v>
          </cell>
        </row>
        <row r="38">
          <cell r="A38">
            <v>199408</v>
          </cell>
          <cell r="B38">
            <v>-14.067278287461775</v>
          </cell>
          <cell r="C38">
            <v>40.34749034749035</v>
          </cell>
          <cell r="D38">
            <v>2.5384101536406263</v>
          </cell>
          <cell r="E38">
            <v>7.2164948453608417</v>
          </cell>
          <cell r="F38">
            <v>1.6750418760469046</v>
          </cell>
          <cell r="G38">
            <v>44.680851063829806</v>
          </cell>
          <cell r="H38">
            <v>-2.4706057449025138</v>
          </cell>
          <cell r="I38">
            <v>-0.81273281408736864</v>
          </cell>
          <cell r="K38">
            <v>199408</v>
          </cell>
          <cell r="L38">
            <v>-14.067461089979844</v>
          </cell>
          <cell r="M38">
            <v>2.5379570603487451</v>
          </cell>
          <cell r="N38">
            <v>7.2167375841168706</v>
          </cell>
          <cell r="O38">
            <v>1.6754074295159285</v>
          </cell>
          <cell r="P38">
            <v>44.680403606506019</v>
          </cell>
          <cell r="R38">
            <v>199408</v>
          </cell>
          <cell r="S38">
            <v>-4.5208655332303067</v>
          </cell>
          <cell r="T38">
            <v>36.718610066272618</v>
          </cell>
          <cell r="U38">
            <v>6.8095722073362168</v>
          </cell>
          <cell r="V38">
            <v>6.3568010936432273</v>
          </cell>
          <cell r="W38">
            <v>5.8453656264555178</v>
          </cell>
          <cell r="X38">
            <v>67.390124796527431</v>
          </cell>
          <cell r="Y38">
            <v>4.333634579033955</v>
          </cell>
          <cell r="Z38">
            <v>6.0553541932540753</v>
          </cell>
          <cell r="AB38">
            <v>199408</v>
          </cell>
          <cell r="AC38">
            <v>-4.5210686435921872</v>
          </cell>
          <cell r="AD38">
            <v>6.8091002407765444</v>
          </cell>
          <cell r="AE38">
            <v>6.3570418860476821</v>
          </cell>
          <cell r="AF38">
            <v>5.8457461735383873</v>
          </cell>
          <cell r="AG38">
            <v>67.389607105784535</v>
          </cell>
        </row>
        <row r="39">
          <cell r="A39">
            <v>199409</v>
          </cell>
          <cell r="B39">
            <v>-4.9180327868852487</v>
          </cell>
          <cell r="C39">
            <v>57.07848291400677</v>
          </cell>
          <cell r="D39">
            <v>-7.4168797953964116</v>
          </cell>
          <cell r="E39">
            <v>2.6595744680851112</v>
          </cell>
          <cell r="F39">
            <v>-4.9572649572649539</v>
          </cell>
          <cell r="G39">
            <v>47.970479704797043</v>
          </cell>
          <cell r="H39">
            <v>-2.6432281671400375</v>
          </cell>
          <cell r="I39">
            <v>2.9504741833509058</v>
          </cell>
          <cell r="K39">
            <v>199409</v>
          </cell>
          <cell r="L39">
            <v>-4.918235052363201</v>
          </cell>
          <cell r="M39">
            <v>-7.4172888985865484</v>
          </cell>
          <cell r="N39">
            <v>2.6598068899474043</v>
          </cell>
          <cell r="O39">
            <v>-4.9569232490063655</v>
          </cell>
          <cell r="P39">
            <v>47.970022073573887</v>
          </cell>
          <cell r="R39">
            <v>199409</v>
          </cell>
          <cell r="S39">
            <v>-4.5627376425855743</v>
          </cell>
          <cell r="T39">
            <v>38.887777555511093</v>
          </cell>
          <cell r="U39">
            <v>5.0133204165657475</v>
          </cell>
          <cell r="V39">
            <v>5.9357964869776225</v>
          </cell>
          <cell r="W39">
            <v>4.5501127280180356</v>
          </cell>
          <cell r="X39">
            <v>64.900662251655632</v>
          </cell>
          <cell r="Y39">
            <v>3.5344120060968578</v>
          </cell>
          <cell r="Z39">
            <v>5.7047667391054091</v>
          </cell>
          <cell r="AB39">
            <v>199409</v>
          </cell>
          <cell r="AC39">
            <v>-4.5629406638739454</v>
          </cell>
          <cell r="AD39">
            <v>5.0128563872233087</v>
          </cell>
          <cell r="AE39">
            <v>5.9360363262252349</v>
          </cell>
          <cell r="AF39">
            <v>4.5504886182629889</v>
          </cell>
          <cell r="AG39">
            <v>64.900152260122724</v>
          </cell>
        </row>
        <row r="40">
          <cell r="A40">
            <v>199410</v>
          </cell>
          <cell r="B40">
            <v>2.3569023569023528</v>
          </cell>
          <cell r="C40">
            <v>9.2278719397363318</v>
          </cell>
          <cell r="D40">
            <v>5.7241379310345053</v>
          </cell>
          <cell r="E40">
            <v>0</v>
          </cell>
          <cell r="F40">
            <v>2.5210084033613356</v>
          </cell>
          <cell r="G40">
            <v>44.520547945205493</v>
          </cell>
          <cell r="H40">
            <v>-4.3169412527105493</v>
          </cell>
          <cell r="I40">
            <v>3.5952063914780297</v>
          </cell>
          <cell r="K40">
            <v>199410</v>
          </cell>
          <cell r="L40">
            <v>2.3566846156378034</v>
          </cell>
          <cell r="M40">
            <v>5.7236707607554109</v>
          </cell>
          <cell r="N40">
            <v>2.2640057053990859E-4</v>
          </cell>
          <cell r="O40">
            <v>2.5213769983437402</v>
          </cell>
          <cell r="P40">
            <v>44.520100983654345</v>
          </cell>
          <cell r="R40">
            <v>199410</v>
          </cell>
          <cell r="S40">
            <v>-3.9184952978056629</v>
          </cell>
          <cell r="T40">
            <v>35.534580036194598</v>
          </cell>
          <cell r="U40">
            <v>5.087808050878067</v>
          </cell>
          <cell r="V40">
            <v>5.2858683926645398</v>
          </cell>
          <cell r="W40">
            <v>4.3295579101205703</v>
          </cell>
          <cell r="X40">
            <v>62.427265170407281</v>
          </cell>
          <cell r="Y40">
            <v>2.7082388055004145</v>
          </cell>
          <cell r="Z40">
            <v>5.4837239741012382</v>
          </cell>
          <cell r="AB40">
            <v>199410</v>
          </cell>
          <cell r="AC40">
            <v>-3.9186996895745665</v>
          </cell>
          <cell r="AD40">
            <v>5.0873436923921673</v>
          </cell>
          <cell r="AE40">
            <v>5.2861067604712275</v>
          </cell>
          <cell r="AF40">
            <v>4.3299330074022038</v>
          </cell>
          <cell r="AG40">
            <v>62.426762828398353</v>
          </cell>
        </row>
        <row r="41">
          <cell r="A41">
            <v>199411</v>
          </cell>
          <cell r="B41">
            <v>-4.4368600682593922</v>
          </cell>
          <cell r="C41">
            <v>53.136954858454487</v>
          </cell>
          <cell r="D41">
            <v>6.2853107344632804</v>
          </cell>
          <cell r="E41">
            <v>-1.0050251256281371</v>
          </cell>
          <cell r="F41">
            <v>-3.7216828478964317</v>
          </cell>
          <cell r="G41">
            <v>17.00879765395895</v>
          </cell>
          <cell r="H41">
            <v>-5.0262624161422877</v>
          </cell>
          <cell r="I41">
            <v>4.0322580645161423</v>
          </cell>
          <cell r="K41">
            <v>199411</v>
          </cell>
          <cell r="L41">
            <v>-4.4370633573239928</v>
          </cell>
          <cell r="M41">
            <v>6.2848410844926264</v>
          </cell>
          <cell r="N41">
            <v>-1.0048010004402101</v>
          </cell>
          <cell r="O41">
            <v>-3.7213366973350048</v>
          </cell>
          <cell r="P41">
            <v>17.008435778540971</v>
          </cell>
          <cell r="R41">
            <v>199411</v>
          </cell>
          <cell r="S41">
            <v>-3.9621016365202593</v>
          </cell>
          <cell r="T41">
            <v>37.028738431563568</v>
          </cell>
          <cell r="U41">
            <v>5.19897725037697</v>
          </cell>
          <cell r="V41">
            <v>4.6760837798343999</v>
          </cell>
          <cell r="W41">
            <v>3.5128036769533963</v>
          </cell>
          <cell r="X41">
            <v>56.789224608663972</v>
          </cell>
          <cell r="Y41">
            <v>1.9995759269450843</v>
          </cell>
          <cell r="Z41">
            <v>5.3547220691866357</v>
          </cell>
          <cell r="AB41">
            <v>199411</v>
          </cell>
          <cell r="AC41">
            <v>-3.9623059355265156</v>
          </cell>
          <cell r="AD41">
            <v>5.1985124006603343</v>
          </cell>
          <cell r="AE41">
            <v>4.676320767085258</v>
          </cell>
          <cell r="AF41">
            <v>3.5131758377489462</v>
          </cell>
          <cell r="AG41">
            <v>56.788739703534361</v>
          </cell>
        </row>
        <row r="42">
          <cell r="A42">
            <v>199412</v>
          </cell>
          <cell r="B42">
            <v>-5.4545454545454533</v>
          </cell>
          <cell r="C42">
            <v>5.5457077741200465</v>
          </cell>
          <cell r="D42">
            <v>12.439862542955325</v>
          </cell>
          <cell r="E42">
            <v>3.6082474226804209</v>
          </cell>
          <cell r="F42">
            <v>0.84889643463496611</v>
          </cell>
          <cell r="G42">
            <v>65.964912280701753</v>
          </cell>
          <cell r="H42">
            <v>-11.252762196158443</v>
          </cell>
          <cell r="I42">
            <v>-4.3573667711598745</v>
          </cell>
          <cell r="K42">
            <v>199412</v>
          </cell>
          <cell r="L42">
            <v>-5.454746578713511</v>
          </cell>
          <cell r="M42">
            <v>12.439365697457319</v>
          </cell>
          <cell r="N42">
            <v>3.6084819923437124</v>
          </cell>
          <cell r="O42">
            <v>0.84925901785364033</v>
          </cell>
          <cell r="P42">
            <v>65.964398997741796</v>
          </cell>
          <cell r="R42">
            <v>199412</v>
          </cell>
          <cell r="S42">
            <v>-4.0912667191188206</v>
          </cell>
          <cell r="T42">
            <v>33.450379921713107</v>
          </cell>
          <cell r="U42">
            <v>5.8295427340196397</v>
          </cell>
          <cell r="V42">
            <v>4.5838896306186001</v>
          </cell>
          <cell r="W42">
            <v>3.2779524023349893</v>
          </cell>
          <cell r="X42">
            <v>57.651715039577795</v>
          </cell>
          <cell r="Y42">
            <v>0.81554282738869688</v>
          </cell>
          <cell r="Z42">
            <v>4.444241480238901</v>
          </cell>
          <cell r="AB42">
            <v>199412</v>
          </cell>
          <cell r="AC42">
            <v>-4.0914707433554298</v>
          </cell>
          <cell r="AD42">
            <v>5.8290750979813595</v>
          </cell>
          <cell r="AE42">
            <v>4.5841264091413905</v>
          </cell>
          <cell r="AF42">
            <v>3.2783237187670125</v>
          </cell>
          <cell r="AG42">
            <v>57.651227467007004</v>
          </cell>
        </row>
        <row r="43">
          <cell r="A43">
            <v>199501</v>
          </cell>
          <cell r="B43">
            <v>-3.5598705501618042</v>
          </cell>
          <cell r="C43">
            <v>11.138613861386148</v>
          </cell>
          <cell r="D43">
            <v>11.751982696467195</v>
          </cell>
          <cell r="E43">
            <v>-0.53475935828876686</v>
          </cell>
          <cell r="F43">
            <v>15.503875968992247</v>
          </cell>
          <cell r="G43">
            <v>36.388888888888886</v>
          </cell>
          <cell r="H43">
            <v>-7.6303271527036145</v>
          </cell>
          <cell r="I43">
            <v>5.7647491720838957</v>
          </cell>
          <cell r="K43">
            <v>199501</v>
          </cell>
          <cell r="L43">
            <v>-8.737864077669883</v>
          </cell>
          <cell r="M43">
            <v>11.751982696467195</v>
          </cell>
          <cell r="N43">
            <v>-0.53475935828875265</v>
          </cell>
          <cell r="O43">
            <v>15.503875968992233</v>
          </cell>
          <cell r="P43">
            <v>36.388888888888857</v>
          </cell>
          <cell r="R43">
            <v>199501</v>
          </cell>
          <cell r="S43">
            <v>-3.5598705501618042</v>
          </cell>
          <cell r="T43">
            <v>11.138613861386148</v>
          </cell>
          <cell r="U43">
            <v>11.751982696467195</v>
          </cell>
          <cell r="V43">
            <v>-0.53475935828876686</v>
          </cell>
          <cell r="W43">
            <v>15.503875968992247</v>
          </cell>
          <cell r="X43">
            <v>36.388888888888886</v>
          </cell>
          <cell r="Y43">
            <v>-7.6303271527036145</v>
          </cell>
          <cell r="Z43">
            <v>5.7647491720838957</v>
          </cell>
          <cell r="AB43">
            <v>199501</v>
          </cell>
          <cell r="AC43">
            <v>-8.737864077669883</v>
          </cell>
          <cell r="AD43">
            <v>11.751982696467195</v>
          </cell>
          <cell r="AE43">
            <v>-0.53475935828875265</v>
          </cell>
          <cell r="AF43">
            <v>15.503875968992233</v>
          </cell>
          <cell r="AG43">
            <v>36.388888888888857</v>
          </cell>
        </row>
        <row r="44">
          <cell r="A44">
            <v>199502</v>
          </cell>
          <cell r="B44">
            <v>-2.040816326530603</v>
          </cell>
          <cell r="C44">
            <v>17.239336492890999</v>
          </cell>
          <cell r="D44">
            <v>9.9697885196374614</v>
          </cell>
          <cell r="E44">
            <v>-3.3149171270718227</v>
          </cell>
          <cell r="F44">
            <v>9.9999999999999858</v>
          </cell>
          <cell r="G44">
            <v>27.92022792022793</v>
          </cell>
          <cell r="H44">
            <v>-2.7154860608758469</v>
          </cell>
          <cell r="I44">
            <v>3.3071293033342499</v>
          </cell>
          <cell r="K44">
            <v>199502</v>
          </cell>
          <cell r="L44">
            <v>-7.4829931972789012</v>
          </cell>
          <cell r="M44">
            <v>9.9697885196374614</v>
          </cell>
          <cell r="N44">
            <v>-3.3149171270718085</v>
          </cell>
          <cell r="O44">
            <v>9.9999999999999858</v>
          </cell>
          <cell r="P44">
            <v>27.920227920227944</v>
          </cell>
          <cell r="R44">
            <v>199502</v>
          </cell>
          <cell r="S44">
            <v>-2.8192371475953593</v>
          </cell>
          <cell r="T44">
            <v>14.075869937250431</v>
          </cell>
          <cell r="U44">
            <v>10.88159350793066</v>
          </cell>
          <cell r="V44">
            <v>-1.9021739130434696</v>
          </cell>
          <cell r="W44">
            <v>12.823061630218689</v>
          </cell>
          <cell r="X44">
            <v>32.208157524613227</v>
          </cell>
          <cell r="Y44">
            <v>-5.3405231638710973</v>
          </cell>
          <cell r="Z44">
            <v>4.5972570987058248</v>
          </cell>
          <cell r="AB44">
            <v>199502</v>
          </cell>
          <cell r="AC44">
            <v>-8.126036484245418</v>
          </cell>
          <cell r="AD44">
            <v>10.881593507930631</v>
          </cell>
          <cell r="AE44">
            <v>-1.9021739130434554</v>
          </cell>
          <cell r="AF44">
            <v>12.823061630218689</v>
          </cell>
          <cell r="AG44">
            <v>32.208157524613227</v>
          </cell>
        </row>
        <row r="45">
          <cell r="A45">
            <v>199503</v>
          </cell>
          <cell r="B45">
            <v>5.538461538461533</v>
          </cell>
          <cell r="C45">
            <v>27.433124644280028</v>
          </cell>
          <cell r="D45">
            <v>14.960629921259837</v>
          </cell>
          <cell r="E45">
            <v>5.7894736842105488</v>
          </cell>
          <cell r="F45">
            <v>7.1038251366120306</v>
          </cell>
          <cell r="G45">
            <v>26.666666666666657</v>
          </cell>
          <cell r="H45">
            <v>-3.3882140347354692</v>
          </cell>
          <cell r="I45">
            <v>4.2818911685994436</v>
          </cell>
          <cell r="K45">
            <v>199503</v>
          </cell>
          <cell r="L45">
            <v>-0.30769230769233502</v>
          </cell>
          <cell r="M45">
            <v>14.960629921259866</v>
          </cell>
          <cell r="N45">
            <v>5.7894736842105203</v>
          </cell>
          <cell r="O45">
            <v>7.103825136611988</v>
          </cell>
          <cell r="P45">
            <v>26.666666666666686</v>
          </cell>
          <cell r="R45">
            <v>199503</v>
          </cell>
          <cell r="S45">
            <v>0.10775862068965125</v>
          </cell>
          <cell r="T45">
            <v>18.535056051681579</v>
          </cell>
          <cell r="U45">
            <v>12.268743914313546</v>
          </cell>
          <cell r="V45">
            <v>0.71684587813621192</v>
          </cell>
          <cell r="W45">
            <v>10.803858520900334</v>
          </cell>
          <cell r="X45">
            <v>30.294659300184179</v>
          </cell>
          <cell r="Y45">
            <v>-4.6756133002820803</v>
          </cell>
          <cell r="Z45">
            <v>4.4914021729831433</v>
          </cell>
          <cell r="AB45">
            <v>199503</v>
          </cell>
          <cell r="AC45">
            <v>-5.3879310344827616</v>
          </cell>
          <cell r="AD45">
            <v>12.268743914313518</v>
          </cell>
          <cell r="AE45">
            <v>0.71684587813621192</v>
          </cell>
          <cell r="AF45">
            <v>10.803858520900292</v>
          </cell>
          <cell r="AG45">
            <v>30.294659300184151</v>
          </cell>
        </row>
        <row r="46">
          <cell r="A46">
            <v>199504</v>
          </cell>
          <cell r="B46">
            <v>3.5947712418300455</v>
          </cell>
          <cell r="C46">
            <v>-6.3962096535386337</v>
          </cell>
          <cell r="D46">
            <v>11.386138613861377</v>
          </cell>
          <cell r="E46">
            <v>1.0471204188481522</v>
          </cell>
          <cell r="F46">
            <v>-2.3131672597864821</v>
          </cell>
          <cell r="G46">
            <v>22.955145118733512</v>
          </cell>
          <cell r="H46">
            <v>-0.41720154043645152</v>
          </cell>
          <cell r="I46">
            <v>1.6290726817042724</v>
          </cell>
          <cell r="K46">
            <v>199504</v>
          </cell>
          <cell r="L46">
            <v>-2.9411764705882462</v>
          </cell>
          <cell r="M46">
            <v>11.386138613861377</v>
          </cell>
          <cell r="N46">
            <v>1.0471204188481522</v>
          </cell>
          <cell r="O46">
            <v>-2.3131672597864679</v>
          </cell>
          <cell r="P46">
            <v>22.955145118733512</v>
          </cell>
          <cell r="R46">
            <v>199504</v>
          </cell>
          <cell r="S46">
            <v>0.97244732576986337</v>
          </cell>
          <cell r="T46">
            <v>12.479321009854004</v>
          </cell>
          <cell r="U46">
            <v>12.042738138355659</v>
          </cell>
          <cell r="V46">
            <v>0.8010680907877088</v>
          </cell>
          <cell r="W46">
            <v>7.3216816249409788</v>
          </cell>
          <cell r="X46">
            <v>28.395904436860093</v>
          </cell>
          <cell r="Y46">
            <v>-3.6442072262310461</v>
          </cell>
          <cell r="Z46">
            <v>3.7629950889725023</v>
          </cell>
          <cell r="AB46">
            <v>199504</v>
          </cell>
          <cell r="AC46">
            <v>-4.7811993517017868</v>
          </cell>
          <cell r="AD46">
            <v>12.042738138355659</v>
          </cell>
          <cell r="AE46">
            <v>0.80106809078772301</v>
          </cell>
          <cell r="AF46">
            <v>7.3216816249409362</v>
          </cell>
          <cell r="AG46">
            <v>28.395904436860064</v>
          </cell>
        </row>
        <row r="47">
          <cell r="A47">
            <v>199505</v>
          </cell>
          <cell r="B47">
            <v>1.7751479289940875</v>
          </cell>
          <cell r="C47">
            <v>-18.995688562008624</v>
          </cell>
          <cell r="D47">
            <v>0.87483176312248645</v>
          </cell>
          <cell r="E47">
            <v>-5.4455445544554379</v>
          </cell>
          <cell r="F47">
            <v>-5.9422750424448196</v>
          </cell>
          <cell r="G47">
            <v>18.346253229974167</v>
          </cell>
          <cell r="H47">
            <v>-5.565175565175565</v>
          </cell>
          <cell r="I47">
            <v>-1.2518409425625805</v>
          </cell>
          <cell r="K47">
            <v>199505</v>
          </cell>
          <cell r="L47">
            <v>-4.1420118343195327</v>
          </cell>
          <cell r="M47">
            <v>0.87483176312248645</v>
          </cell>
          <cell r="N47">
            <v>-5.4455445544554237</v>
          </cell>
          <cell r="O47">
            <v>-5.9422750424448338</v>
          </cell>
          <cell r="P47">
            <v>18.346253229974138</v>
          </cell>
          <cell r="R47">
            <v>199505</v>
          </cell>
          <cell r="S47">
            <v>1.1450381679389352</v>
          </cell>
          <cell r="T47">
            <v>5.525047629720973</v>
          </cell>
          <cell r="U47">
            <v>9.6746575342465633</v>
          </cell>
          <cell r="V47">
            <v>-0.52576235541536676</v>
          </cell>
          <cell r="W47">
            <v>4.43458980044349</v>
          </cell>
          <cell r="X47">
            <v>26.29589632829375</v>
          </cell>
          <cell r="Y47">
            <v>-4.0518059623804561</v>
          </cell>
          <cell r="Z47">
            <v>2.7286994380600476</v>
          </cell>
          <cell r="AB47">
            <v>199505</v>
          </cell>
          <cell r="AC47">
            <v>-4.6437659033078944</v>
          </cell>
          <cell r="AD47">
            <v>9.6746575342465633</v>
          </cell>
          <cell r="AE47">
            <v>-0.52576235541535254</v>
          </cell>
          <cell r="AF47">
            <v>4.4345898004434474</v>
          </cell>
          <cell r="AG47">
            <v>26.29589632829375</v>
          </cell>
        </row>
        <row r="48">
          <cell r="A48">
            <v>199506</v>
          </cell>
          <cell r="B48">
            <v>3.8585209003215226</v>
          </cell>
          <cell r="C48">
            <v>-15.28352397176927</v>
          </cell>
          <cell r="D48">
            <v>2.7869940278699517</v>
          </cell>
          <cell r="E48">
            <v>-2.9702970297029623</v>
          </cell>
          <cell r="F48">
            <v>-4.3624161073825434</v>
          </cell>
          <cell r="G48">
            <v>23.785166240409211</v>
          </cell>
          <cell r="H48">
            <v>-3.1927863855727594</v>
          </cell>
          <cell r="I48">
            <v>2.485089463222323E-2</v>
          </cell>
          <cell r="K48">
            <v>199506</v>
          </cell>
          <cell r="L48">
            <v>-2.572347266881053</v>
          </cell>
          <cell r="M48">
            <v>2.7869940278699517</v>
          </cell>
          <cell r="N48">
            <v>-2.9702970297029481</v>
          </cell>
          <cell r="O48">
            <v>-4.3624161073825434</v>
          </cell>
          <cell r="P48">
            <v>23.785166240409211</v>
          </cell>
          <cell r="R48">
            <v>199506</v>
          </cell>
          <cell r="S48">
            <v>1.5932023366967769</v>
          </cell>
          <cell r="T48">
            <v>1.6306080619449119</v>
          </cell>
          <cell r="U48">
            <v>8.4556664709336502</v>
          </cell>
          <cell r="V48">
            <v>-0.95403295750219286</v>
          </cell>
          <cell r="W48">
            <v>2.8467595396729308</v>
          </cell>
          <cell r="X48">
            <v>25.858225590726704</v>
          </cell>
          <cell r="Y48">
            <v>-3.9080957965767453</v>
          </cell>
          <cell r="Z48">
            <v>2.2711023257769796</v>
          </cell>
          <cell r="AB48">
            <v>199506</v>
          </cell>
          <cell r="AC48">
            <v>-4.3016463090812493</v>
          </cell>
          <cell r="AD48">
            <v>8.455666470933636</v>
          </cell>
          <cell r="AE48">
            <v>-0.95403295750216444</v>
          </cell>
          <cell r="AF48">
            <v>2.8467595396729024</v>
          </cell>
          <cell r="AG48">
            <v>25.858225590726718</v>
          </cell>
        </row>
        <row r="49">
          <cell r="A49">
            <v>199507</v>
          </cell>
          <cell r="B49">
            <v>11.074918566775253</v>
          </cell>
          <cell r="C49">
            <v>-48.232502965599053</v>
          </cell>
          <cell r="D49">
            <v>8.0794701986754944</v>
          </cell>
          <cell r="E49">
            <v>3.0769230769230944</v>
          </cell>
          <cell r="F49">
            <v>-7.3899371069182394</v>
          </cell>
          <cell r="G49">
            <v>11.751152073732712</v>
          </cell>
          <cell r="H49">
            <v>-6.4856860809476871</v>
          </cell>
          <cell r="I49">
            <v>3.1215571061329399</v>
          </cell>
          <cell r="K49">
            <v>199507</v>
          </cell>
          <cell r="L49">
            <v>3.5830618892508141</v>
          </cell>
          <cell r="M49">
            <v>8.0794701986754944</v>
          </cell>
          <cell r="N49">
            <v>3.0769230769230944</v>
          </cell>
          <cell r="O49">
            <v>-7.3899371069182394</v>
          </cell>
          <cell r="P49">
            <v>11.75115207373274</v>
          </cell>
          <cell r="R49">
            <v>199507</v>
          </cell>
          <cell r="S49">
            <v>2.9223744292237654</v>
          </cell>
          <cell r="T49">
            <v>-6.4004585403133376</v>
          </cell>
          <cell r="U49">
            <v>8.3990024937655932</v>
          </cell>
          <cell r="V49">
            <v>-0.37091988130565312</v>
          </cell>
          <cell r="W49">
            <v>1.1934992381919614</v>
          </cell>
          <cell r="X49">
            <v>23.57116174822562</v>
          </cell>
          <cell r="Y49">
            <v>-4.2867189652422297</v>
          </cell>
          <cell r="Z49">
            <v>2.3957791217271023</v>
          </cell>
          <cell r="AB49">
            <v>199507</v>
          </cell>
          <cell r="AC49">
            <v>-3.1963470319634553</v>
          </cell>
          <cell r="AD49">
            <v>8.3990024937655789</v>
          </cell>
          <cell r="AE49">
            <v>-0.3709198813056247</v>
          </cell>
          <cell r="AF49">
            <v>1.1934992381919614</v>
          </cell>
          <cell r="AG49">
            <v>23.57116174822562</v>
          </cell>
        </row>
        <row r="50">
          <cell r="A50">
            <v>199508</v>
          </cell>
          <cell r="B50">
            <v>26.334519572953738</v>
          </cell>
          <cell r="C50">
            <v>-44.452086198991282</v>
          </cell>
          <cell r="D50">
            <v>6.5146579804560361</v>
          </cell>
          <cell r="E50">
            <v>2.8846153846153726</v>
          </cell>
          <cell r="F50">
            <v>-2.965403624382219</v>
          </cell>
          <cell r="G50">
            <v>22.058823529411768</v>
          </cell>
          <cell r="H50">
            <v>-1.9176967292334268</v>
          </cell>
          <cell r="I50">
            <v>3.6998972250770805</v>
          </cell>
          <cell r="K50">
            <v>199508</v>
          </cell>
          <cell r="L50">
            <v>17.793594306049812</v>
          </cell>
          <cell r="M50">
            <v>6.5146579804560361</v>
          </cell>
          <cell r="N50">
            <v>2.8846153846153726</v>
          </cell>
          <cell r="O50">
            <v>-2.9654036243822048</v>
          </cell>
          <cell r="P50">
            <v>22.058823529411768</v>
          </cell>
          <cell r="R50">
            <v>199508</v>
          </cell>
          <cell r="S50">
            <v>5.5847834884662007</v>
          </cell>
          <cell r="T50">
            <v>-11.836761430630148</v>
          </cell>
          <cell r="U50">
            <v>8.1487889273356302</v>
          </cell>
          <cell r="V50">
            <v>6.4267352185083837E-2</v>
          </cell>
          <cell r="W50">
            <v>0.63806380638062876</v>
          </cell>
          <cell r="X50">
            <v>23.371150729335483</v>
          </cell>
          <cell r="Y50">
            <v>-3.9911793635180999</v>
          </cell>
          <cell r="Z50">
            <v>2.5556237895035139</v>
          </cell>
          <cell r="AB50">
            <v>199508</v>
          </cell>
          <cell r="AC50">
            <v>-0.80938891137188307</v>
          </cell>
          <cell r="AD50">
            <v>8.148788927335616</v>
          </cell>
          <cell r="AE50">
            <v>6.4267352185098048E-2</v>
          </cell>
          <cell r="AF50">
            <v>0.63806380638062876</v>
          </cell>
          <cell r="AG50">
            <v>23.371150729335511</v>
          </cell>
        </row>
        <row r="51">
          <cell r="A51">
            <v>199509</v>
          </cell>
          <cell r="B51">
            <v>18.620689655172413</v>
          </cell>
          <cell r="C51">
            <v>-27.898637341620841</v>
          </cell>
          <cell r="D51">
            <v>15.331491712707177</v>
          </cell>
          <cell r="E51">
            <v>9.326424870466326</v>
          </cell>
          <cell r="F51">
            <v>6.1151079136690782</v>
          </cell>
          <cell r="G51">
            <v>20.698254364089792</v>
          </cell>
          <cell r="H51">
            <v>-7.4826534903280191</v>
          </cell>
          <cell r="I51">
            <v>-1.8860711099783458</v>
          </cell>
          <cell r="K51">
            <v>199509</v>
          </cell>
          <cell r="L51">
            <v>11.034482758620669</v>
          </cell>
          <cell r="M51">
            <v>15.331491712707162</v>
          </cell>
          <cell r="N51">
            <v>9.326424870466326</v>
          </cell>
          <cell r="O51">
            <v>6.1151079136690498</v>
          </cell>
          <cell r="P51">
            <v>20.698254364089763</v>
          </cell>
          <cell r="R51">
            <v>199509</v>
          </cell>
          <cell r="S51">
            <v>6.9540021731256729</v>
          </cell>
          <cell r="T51">
            <v>-13.772144606078058</v>
          </cell>
          <cell r="U51">
            <v>8.9483394833948466</v>
          </cell>
          <cell r="V51">
            <v>1.0863350485991674</v>
          </cell>
          <cell r="W51">
            <v>1.2350519505979207</v>
          </cell>
          <cell r="X51">
            <v>23.063683304647185</v>
          </cell>
          <cell r="Y51">
            <v>-4.3672746009546586</v>
          </cell>
          <cell r="Z51">
            <v>2.0671581130700361</v>
          </cell>
          <cell r="AB51">
            <v>199509</v>
          </cell>
          <cell r="AC51">
            <v>0.43462513582035456</v>
          </cell>
          <cell r="AD51">
            <v>8.9483394833948182</v>
          </cell>
          <cell r="AE51">
            <v>1.08633504859921</v>
          </cell>
          <cell r="AF51">
            <v>1.2350519505978923</v>
          </cell>
          <cell r="AG51">
            <v>23.063683304647171</v>
          </cell>
        </row>
        <row r="52">
          <cell r="A52">
            <v>199510</v>
          </cell>
          <cell r="B52">
            <v>26.973684210526329</v>
          </cell>
          <cell r="C52">
            <v>-8.0747126436781684</v>
          </cell>
          <cell r="D52">
            <v>8.0887149380299803</v>
          </cell>
          <cell r="E52">
            <v>1.477832512315274</v>
          </cell>
          <cell r="F52">
            <v>-3.114754098360649</v>
          </cell>
          <cell r="G52">
            <v>10.90047393364928</v>
          </cell>
          <cell r="H52">
            <v>-5.7021542629399136</v>
          </cell>
          <cell r="I52">
            <v>-8.2956627978008441</v>
          </cell>
          <cell r="K52">
            <v>199510</v>
          </cell>
          <cell r="L52">
            <v>19.736842105263136</v>
          </cell>
          <cell r="M52">
            <v>8.0887149380300087</v>
          </cell>
          <cell r="N52">
            <v>1.477832512315274</v>
          </cell>
          <cell r="O52">
            <v>-3.1147540983606348</v>
          </cell>
          <cell r="P52">
            <v>10.90047393364928</v>
          </cell>
          <cell r="R52">
            <v>199510</v>
          </cell>
          <cell r="S52">
            <v>8.9396411092985488</v>
          </cell>
          <cell r="T52">
            <v>-13.253043592093206</v>
          </cell>
          <cell r="U52">
            <v>8.8577126745065868</v>
          </cell>
          <cell r="V52">
            <v>1.1270491803278446</v>
          </cell>
          <cell r="W52">
            <v>0.77044300472770999</v>
          </cell>
          <cell r="X52">
            <v>21.750255885363373</v>
          </cell>
          <cell r="Y52">
            <v>-4.4981320558621292</v>
          </cell>
          <cell r="Z52">
            <v>1.0007669193728788</v>
          </cell>
          <cell r="AB52">
            <v>199510</v>
          </cell>
          <cell r="AC52">
            <v>2.3491027732463294</v>
          </cell>
          <cell r="AD52">
            <v>8.85771267450653</v>
          </cell>
          <cell r="AE52">
            <v>1.1270491803278873</v>
          </cell>
          <cell r="AF52">
            <v>0.77044300472770999</v>
          </cell>
          <cell r="AG52">
            <v>21.750255885363373</v>
          </cell>
        </row>
        <row r="53">
          <cell r="A53">
            <v>199511</v>
          </cell>
          <cell r="B53">
            <v>39.285714285714278</v>
          </cell>
          <cell r="C53">
            <v>-21.134149387959027</v>
          </cell>
          <cell r="D53">
            <v>14.817275747508305</v>
          </cell>
          <cell r="E53">
            <v>2.5380710659898398</v>
          </cell>
          <cell r="F53">
            <v>-0.84033613445377853</v>
          </cell>
          <cell r="G53">
            <v>25.062656641604008</v>
          </cell>
          <cell r="H53">
            <v>-5.1088295687884937</v>
          </cell>
          <cell r="I53">
            <v>-18.008363826450619</v>
          </cell>
          <cell r="K53">
            <v>199511</v>
          </cell>
          <cell r="L53">
            <v>20.714285714285708</v>
          </cell>
          <cell r="M53">
            <v>14.817275747508305</v>
          </cell>
          <cell r="N53">
            <v>2.5380710659898256</v>
          </cell>
          <cell r="O53">
            <v>-0.84033613445380695</v>
          </cell>
          <cell r="P53">
            <v>25.062656641604008</v>
          </cell>
          <cell r="R53">
            <v>199511</v>
          </cell>
          <cell r="S53">
            <v>11.47982062780271</v>
          </cell>
          <cell r="T53">
            <v>-14.000663538556338</v>
          </cell>
          <cell r="U53">
            <v>9.4166770534712896</v>
          </cell>
          <cell r="V53">
            <v>1.2563983248022055</v>
          </cell>
          <cell r="W53">
            <v>0.6184586108468153</v>
          </cell>
          <cell r="X53">
            <v>22.057116322266097</v>
          </cell>
          <cell r="Y53">
            <v>-4.5502321713863978</v>
          </cell>
          <cell r="Z53">
            <v>-0.66750008601805177</v>
          </cell>
          <cell r="AB53">
            <v>199511</v>
          </cell>
          <cell r="AC53">
            <v>3.8863976083707001</v>
          </cell>
          <cell r="AD53">
            <v>9.4166770534712469</v>
          </cell>
          <cell r="AE53">
            <v>1.2563983248022481</v>
          </cell>
          <cell r="AF53">
            <v>0.61845861084680109</v>
          </cell>
          <cell r="AG53">
            <v>22.057116322266083</v>
          </cell>
        </row>
        <row r="54">
          <cell r="A54">
            <v>199512</v>
          </cell>
          <cell r="B54">
            <v>17.948717948717956</v>
          </cell>
          <cell r="C54">
            <v>-23.416506717850297</v>
          </cell>
          <cell r="D54">
            <v>5.8679706601467103</v>
          </cell>
          <cell r="E54">
            <v>-0.49751243781095411</v>
          </cell>
          <cell r="F54">
            <v>-2.6936026936026991</v>
          </cell>
          <cell r="G54">
            <v>9.3023255813953369</v>
          </cell>
          <cell r="H54">
            <v>-2.1205570908692835</v>
          </cell>
          <cell r="I54">
            <v>-6.6805080605764431</v>
          </cell>
          <cell r="K54">
            <v>199512</v>
          </cell>
          <cell r="L54">
            <v>-7.0512820512820582</v>
          </cell>
          <cell r="M54">
            <v>5.8679706601466819</v>
          </cell>
          <cell r="N54">
            <v>-0.4975124378109399</v>
          </cell>
          <cell r="O54">
            <v>-2.6936026936026991</v>
          </cell>
          <cell r="P54">
            <v>9.3023255813953227</v>
          </cell>
          <cell r="R54">
            <v>199512</v>
          </cell>
          <cell r="S54">
            <v>12.031719989062097</v>
          </cell>
          <cell r="T54">
            <v>-14.847086226976671</v>
          </cell>
          <cell r="U54">
            <v>9.0883384232552942</v>
          </cell>
          <cell r="V54">
            <v>1.1063829787233885</v>
          </cell>
          <cell r="W54">
            <v>0.33333333333331439</v>
          </cell>
          <cell r="X54">
            <v>20.794979079497949</v>
          </cell>
          <cell r="Y54">
            <v>-4.3591382438199275</v>
          </cell>
          <cell r="Z54">
            <v>-1.1836987177470917</v>
          </cell>
          <cell r="AB54">
            <v>199512</v>
          </cell>
          <cell r="AC54">
            <v>2.9532403609515967</v>
          </cell>
          <cell r="AD54">
            <v>9.0883384232552515</v>
          </cell>
          <cell r="AE54">
            <v>1.1063829787234312</v>
          </cell>
          <cell r="AF54">
            <v>0.33333333333331439</v>
          </cell>
          <cell r="AG54">
            <v>20.794979079497921</v>
          </cell>
        </row>
        <row r="55">
          <cell r="A55">
            <v>199601</v>
          </cell>
          <cell r="B55">
            <v>19.127516778523486</v>
          </cell>
          <cell r="C55">
            <v>-21.727295223954471</v>
          </cell>
          <cell r="D55">
            <v>3.5483870967741922</v>
          </cell>
          <cell r="E55">
            <v>12.365591397849457</v>
          </cell>
          <cell r="F55">
            <v>-0.33557046979866811</v>
          </cell>
          <cell r="G55">
            <v>6.1099796334012098</v>
          </cell>
          <cell r="H55">
            <v>-5.8039936941671044</v>
          </cell>
          <cell r="I55">
            <v>-12.211527310680736</v>
          </cell>
          <cell r="K55">
            <v>199601</v>
          </cell>
          <cell r="L55">
            <v>4.6099290780141899</v>
          </cell>
          <cell r="M55">
            <v>3.5483870967742064</v>
          </cell>
          <cell r="N55">
            <v>12.365591397849428</v>
          </cell>
          <cell r="O55">
            <v>-0.3355704697986539</v>
          </cell>
          <cell r="P55">
            <v>6.109979633401224</v>
          </cell>
          <cell r="R55">
            <v>199601</v>
          </cell>
          <cell r="S55">
            <v>19.127516778523486</v>
          </cell>
          <cell r="T55">
            <v>-21.727295223954471</v>
          </cell>
          <cell r="U55">
            <v>3.5483870967741922</v>
          </cell>
          <cell r="V55">
            <v>12.365591397849457</v>
          </cell>
          <cell r="W55">
            <v>-0.33557046979866811</v>
          </cell>
          <cell r="X55">
            <v>6.1099796334012098</v>
          </cell>
          <cell r="Y55">
            <v>-5.8039936941671044</v>
          </cell>
          <cell r="Z55">
            <v>-12.211527310680736</v>
          </cell>
          <cell r="AB55">
            <v>199601</v>
          </cell>
          <cell r="AC55">
            <v>4.6099290780141899</v>
          </cell>
          <cell r="AD55">
            <v>3.5483870967742064</v>
          </cell>
          <cell r="AE55">
            <v>12.365591397849428</v>
          </cell>
          <cell r="AF55">
            <v>-0.3355704697986539</v>
          </cell>
          <cell r="AG55">
            <v>6.109979633401224</v>
          </cell>
        </row>
        <row r="56">
          <cell r="A56">
            <v>199602</v>
          </cell>
          <cell r="B56">
            <v>23.958333333333343</v>
          </cell>
          <cell r="C56">
            <v>-26.351692774128352</v>
          </cell>
          <cell r="D56">
            <v>9.6840659340659272</v>
          </cell>
          <cell r="E56">
            <v>15.428571428571416</v>
          </cell>
          <cell r="F56">
            <v>6.3079777365491623</v>
          </cell>
          <cell r="G56">
            <v>6.9042316258351804</v>
          </cell>
          <cell r="H56">
            <v>-2.3451352742664255</v>
          </cell>
          <cell r="I56">
            <v>-7.4127525583836302</v>
          </cell>
          <cell r="K56">
            <v>199602</v>
          </cell>
          <cell r="L56">
            <v>9.1911764705882462</v>
          </cell>
          <cell r="M56">
            <v>9.6840659340659414</v>
          </cell>
          <cell r="N56">
            <v>15.428571428571416</v>
          </cell>
          <cell r="O56">
            <v>6.3079777365491623</v>
          </cell>
          <cell r="P56">
            <v>6.9042316258351804</v>
          </cell>
          <cell r="R56">
            <v>199602</v>
          </cell>
          <cell r="S56">
            <v>21.501706484641645</v>
          </cell>
          <cell r="T56">
            <v>-24.015501937742229</v>
          </cell>
          <cell r="U56">
            <v>6.520292747837658</v>
          </cell>
          <cell r="V56">
            <v>13.850415512465347</v>
          </cell>
          <cell r="W56">
            <v>2.8193832599118878</v>
          </cell>
          <cell r="X56">
            <v>6.4893617021276668</v>
          </cell>
          <cell r="Y56">
            <v>-4.1478377564155267</v>
          </cell>
          <cell r="Z56">
            <v>-9.9599876885195471</v>
          </cell>
          <cell r="AB56">
            <v>199602</v>
          </cell>
          <cell r="AC56">
            <v>6.8592057761732974</v>
          </cell>
          <cell r="AD56">
            <v>6.5202927478376722</v>
          </cell>
          <cell r="AE56">
            <v>13.850415512465332</v>
          </cell>
          <cell r="AF56">
            <v>2.8193832599118878</v>
          </cell>
          <cell r="AG56">
            <v>6.4893617021276668</v>
          </cell>
        </row>
        <row r="57">
          <cell r="A57">
            <v>199603</v>
          </cell>
          <cell r="B57">
            <v>22.15743440233237</v>
          </cell>
          <cell r="C57">
            <v>-20.634211701652532</v>
          </cell>
          <cell r="D57">
            <v>2.1170610211706133</v>
          </cell>
          <cell r="E57">
            <v>3.9800995024875476</v>
          </cell>
          <cell r="F57">
            <v>6.6326530612244881</v>
          </cell>
          <cell r="G57">
            <v>14.947368421052616</v>
          </cell>
          <cell r="H57">
            <v>-4.2422195666857192</v>
          </cell>
          <cell r="I57">
            <v>-5.4992056702920706</v>
          </cell>
          <cell r="K57">
            <v>199603</v>
          </cell>
          <cell r="L57">
            <v>8.024691358024711</v>
          </cell>
          <cell r="M57">
            <v>2.1170610211706133</v>
          </cell>
          <cell r="N57">
            <v>3.9800995024875476</v>
          </cell>
          <cell r="O57">
            <v>6.6326530612245165</v>
          </cell>
          <cell r="P57">
            <v>14.947368421052616</v>
          </cell>
          <cell r="R57">
            <v>199603</v>
          </cell>
          <cell r="S57">
            <v>21.743810548977379</v>
          </cell>
          <cell r="T57">
            <v>-22.801955598300879</v>
          </cell>
          <cell r="U57">
            <v>4.9869904596704089</v>
          </cell>
          <cell r="V57">
            <v>10.320284697508868</v>
          </cell>
          <cell r="W57">
            <v>4.120719674985466</v>
          </cell>
          <cell r="X57">
            <v>9.3286219081272037</v>
          </cell>
          <cell r="Y57">
            <v>-4.1804160688665775</v>
          </cell>
          <cell r="Z57">
            <v>-8.4656951039790442</v>
          </cell>
          <cell r="AB57">
            <v>199603</v>
          </cell>
          <cell r="AC57">
            <v>7.2892938496583071</v>
          </cell>
          <cell r="AD57">
            <v>4.9869904596704373</v>
          </cell>
          <cell r="AE57">
            <v>10.320284697508868</v>
          </cell>
          <cell r="AF57">
            <v>4.1207196749855086</v>
          </cell>
          <cell r="AG57">
            <v>9.3286219081272037</v>
          </cell>
        </row>
        <row r="58">
          <cell r="A58">
            <v>199604</v>
          </cell>
          <cell r="B58">
            <v>21.135646687697161</v>
          </cell>
          <cell r="C58">
            <v>-6.2005694400506144</v>
          </cell>
          <cell r="D58">
            <v>0.7619047619047592</v>
          </cell>
          <cell r="E58">
            <v>-0.51813471502590858</v>
          </cell>
          <cell r="F58">
            <v>3.4608378870673846</v>
          </cell>
          <cell r="G58">
            <v>17.381974248927023</v>
          </cell>
          <cell r="H58">
            <v>-4.9387689332903761</v>
          </cell>
          <cell r="I58">
            <v>-7.8668310727496902</v>
          </cell>
          <cell r="K58">
            <v>199604</v>
          </cell>
          <cell r="L58">
            <v>4.7138047138047199</v>
          </cell>
          <cell r="M58">
            <v>0.7619047619047592</v>
          </cell>
          <cell r="N58">
            <v>-0.51813471502590858</v>
          </cell>
          <cell r="O58">
            <v>3.4608378870673704</v>
          </cell>
          <cell r="P58">
            <v>17.381974248927051</v>
          </cell>
          <cell r="R58">
            <v>199604</v>
          </cell>
          <cell r="S58">
            <v>21.589085072231143</v>
          </cell>
          <cell r="T58">
            <v>-19.446220744340721</v>
          </cell>
          <cell r="U58">
            <v>3.9114271860352261</v>
          </cell>
          <cell r="V58">
            <v>7.5496688741721698</v>
          </cell>
          <cell r="W58">
            <v>3.9612676056337932</v>
          </cell>
          <cell r="X58">
            <v>11.323763955342869</v>
          </cell>
          <cell r="Y58">
            <v>-4.3702438893221114</v>
          </cell>
          <cell r="Z58">
            <v>-8.3164300202839883</v>
          </cell>
          <cell r="AB58">
            <v>199604</v>
          </cell>
          <cell r="AC58">
            <v>6.6382978723404307</v>
          </cell>
          <cell r="AD58">
            <v>3.9114271860352545</v>
          </cell>
          <cell r="AE58">
            <v>7.5496688741721698</v>
          </cell>
          <cell r="AF58">
            <v>3.9612676056338216</v>
          </cell>
          <cell r="AG58">
            <v>11.323763955342898</v>
          </cell>
        </row>
        <row r="59">
          <cell r="A59">
            <v>199605</v>
          </cell>
          <cell r="B59">
            <v>17.441860465116292</v>
          </cell>
          <cell r="C59">
            <v>-27.332498434564798</v>
          </cell>
          <cell r="D59">
            <v>6.2708472314876502</v>
          </cell>
          <cell r="E59">
            <v>9.4240837696334836</v>
          </cell>
          <cell r="F59">
            <v>9.3862815884476589</v>
          </cell>
          <cell r="G59">
            <v>17.685589519650648</v>
          </cell>
          <cell r="H59">
            <v>-5.7352416849182504</v>
          </cell>
          <cell r="I59">
            <v>-3.6912751677852356</v>
          </cell>
          <cell r="K59">
            <v>199605</v>
          </cell>
          <cell r="L59">
            <v>1.5432098765432158</v>
          </cell>
          <cell r="M59">
            <v>6.2708472314876786</v>
          </cell>
          <cell r="N59">
            <v>9.4240837696334836</v>
          </cell>
          <cell r="O59">
            <v>9.3862815884476731</v>
          </cell>
          <cell r="P59">
            <v>17.685589519650662</v>
          </cell>
          <cell r="R59">
            <v>199605</v>
          </cell>
          <cell r="S59">
            <v>20.691823899371073</v>
          </cell>
          <cell r="T59">
            <v>-20.783772302463916</v>
          </cell>
          <cell r="U59">
            <v>4.3715846994535639</v>
          </cell>
          <cell r="V59">
            <v>7.9281183932346551</v>
          </cell>
          <cell r="W59">
            <v>5.024769992922856</v>
          </cell>
          <cell r="X59">
            <v>12.569474134245382</v>
          </cell>
          <cell r="Y59">
            <v>-4.6553062939443208</v>
          </cell>
          <cell r="Z59">
            <v>-7.3994677705499754</v>
          </cell>
          <cell r="AB59">
            <v>199605</v>
          </cell>
          <cell r="AC59">
            <v>5.5370246831220982</v>
          </cell>
          <cell r="AD59">
            <v>4.3715846994535639</v>
          </cell>
          <cell r="AE59">
            <v>7.9281183932346408</v>
          </cell>
          <cell r="AF59">
            <v>5.0247699929228702</v>
          </cell>
          <cell r="AG59">
            <v>12.569474134245411</v>
          </cell>
        </row>
        <row r="60">
          <cell r="A60">
            <v>199606</v>
          </cell>
          <cell r="B60">
            <v>30.340557275541812</v>
          </cell>
          <cell r="C60">
            <v>-32.835392128698643</v>
          </cell>
          <cell r="D60">
            <v>4.1316978695932818</v>
          </cell>
          <cell r="E60">
            <v>6.1224489795918373</v>
          </cell>
          <cell r="F60">
            <v>7.7192982456140413</v>
          </cell>
          <cell r="G60">
            <v>16.528925619834695</v>
          </cell>
          <cell r="H60">
            <v>-3.4056621100411917</v>
          </cell>
          <cell r="I60">
            <v>-7.2422360248447148</v>
          </cell>
          <cell r="K60">
            <v>199606</v>
          </cell>
          <cell r="L60">
            <v>15.181518151815212</v>
          </cell>
          <cell r="M60">
            <v>4.1316978695933102</v>
          </cell>
          <cell r="N60">
            <v>6.1224489795918373</v>
          </cell>
          <cell r="O60">
            <v>7.7192982456140413</v>
          </cell>
          <cell r="P60">
            <v>16.528925619834695</v>
          </cell>
          <cell r="R60">
            <v>199606</v>
          </cell>
          <cell r="S60">
            <v>22.320961840041818</v>
          </cell>
          <cell r="T60">
            <v>-22.663917895397319</v>
          </cell>
          <cell r="U60">
            <v>4.3313481321061147</v>
          </cell>
          <cell r="V60">
            <v>7.6182136602451749</v>
          </cell>
          <cell r="W60">
            <v>5.4770318021201376</v>
          </cell>
          <cell r="X60">
            <v>13.248317392844484</v>
          </cell>
          <cell r="Y60">
            <v>-4.4446901187343713</v>
          </cell>
          <cell r="Z60">
            <v>-7.3734424476703424</v>
          </cell>
          <cell r="AB60">
            <v>199606</v>
          </cell>
          <cell r="AC60">
            <v>7.1587125416204174</v>
          </cell>
          <cell r="AD60">
            <v>4.3313481321061147</v>
          </cell>
          <cell r="AE60">
            <v>7.6182136602451607</v>
          </cell>
          <cell r="AF60">
            <v>5.4770318021201376</v>
          </cell>
          <cell r="AG60">
            <v>13.248317392844484</v>
          </cell>
        </row>
        <row r="61">
          <cell r="A61">
            <v>199607</v>
          </cell>
          <cell r="B61">
            <v>26.09970674486803</v>
          </cell>
          <cell r="C61">
            <v>8.8909257561870021</v>
          </cell>
          <cell r="D61">
            <v>5.0857843137255117</v>
          </cell>
          <cell r="E61">
            <v>6.9651741293532297</v>
          </cell>
          <cell r="F61">
            <v>12.054329371816635</v>
          </cell>
          <cell r="G61">
            <v>21.855670103092791</v>
          </cell>
          <cell r="H61">
            <v>-0.96854217249023122</v>
          </cell>
          <cell r="I61">
            <v>-15.586419753086417</v>
          </cell>
          <cell r="K61">
            <v>199607</v>
          </cell>
          <cell r="L61">
            <v>11.320754716981156</v>
          </cell>
          <cell r="M61">
            <v>5.0857843137255117</v>
          </cell>
          <cell r="N61">
            <v>6.9651741293532439</v>
          </cell>
          <cell r="O61">
            <v>12.054329371816635</v>
          </cell>
          <cell r="P61">
            <v>21.855670103092777</v>
          </cell>
          <cell r="R61">
            <v>199607</v>
          </cell>
          <cell r="S61">
            <v>22.892635314995573</v>
          </cell>
          <cell r="T61">
            <v>-19.853031230863465</v>
          </cell>
          <cell r="U61">
            <v>4.4446489371491538</v>
          </cell>
          <cell r="V61">
            <v>7.5204765450483961</v>
          </cell>
          <cell r="W61">
            <v>6.4491844416562145</v>
          </cell>
          <cell r="X61">
            <v>14.51027811366383</v>
          </cell>
          <cell r="Y61">
            <v>-3.9458085726081009</v>
          </cell>
          <cell r="Z61">
            <v>-8.5860002103122923</v>
          </cell>
          <cell r="AB61">
            <v>199607</v>
          </cell>
          <cell r="AC61">
            <v>7.7830188679245396</v>
          </cell>
          <cell r="AD61">
            <v>4.4446489371491822</v>
          </cell>
          <cell r="AE61">
            <v>7.5204765450483677</v>
          </cell>
          <cell r="AF61">
            <v>6.4491844416562145</v>
          </cell>
          <cell r="AG61">
            <v>14.510278113663858</v>
          </cell>
        </row>
        <row r="62">
          <cell r="A62">
            <v>199608</v>
          </cell>
          <cell r="B62">
            <v>19.154929577464785</v>
          </cell>
          <cell r="C62">
            <v>-19.892695006190678</v>
          </cell>
          <cell r="D62">
            <v>0.3669724770642091</v>
          </cell>
          <cell r="E62">
            <v>-4.2056074766355067</v>
          </cell>
          <cell r="F62">
            <v>10.696095076400681</v>
          </cell>
          <cell r="G62">
            <v>12.449799196787126</v>
          </cell>
          <cell r="H62">
            <v>-3.0442900114096147</v>
          </cell>
          <cell r="I62">
            <v>-7.0118929633300411</v>
          </cell>
          <cell r="K62">
            <v>199608</v>
          </cell>
          <cell r="L62">
            <v>3.0211480362537486</v>
          </cell>
          <cell r="M62">
            <v>0.3669724770642091</v>
          </cell>
          <cell r="N62">
            <v>-4.2056074766354925</v>
          </cell>
          <cell r="O62">
            <v>10.696095076400681</v>
          </cell>
          <cell r="P62">
            <v>12.449799196787154</v>
          </cell>
          <cell r="R62">
            <v>199608</v>
          </cell>
          <cell r="S62">
            <v>22.384055193560769</v>
          </cell>
          <cell r="T62">
            <v>-19.856601530574352</v>
          </cell>
          <cell r="U62">
            <v>3.9113741801311619</v>
          </cell>
          <cell r="V62">
            <v>5.9087989723827832</v>
          </cell>
          <cell r="W62">
            <v>6.9960647135985994</v>
          </cell>
          <cell r="X62">
            <v>14.240672622175495</v>
          </cell>
          <cell r="Y62">
            <v>-3.8309136755554647</v>
          </cell>
          <cell r="Z62">
            <v>-8.3909104867188375</v>
          </cell>
          <cell r="AB62">
            <v>199608</v>
          </cell>
          <cell r="AC62">
            <v>7.1399428804569425</v>
          </cell>
          <cell r="AD62">
            <v>3.9113741801311903</v>
          </cell>
          <cell r="AE62">
            <v>5.908798972382769</v>
          </cell>
          <cell r="AF62">
            <v>6.9960647135985994</v>
          </cell>
          <cell r="AG62">
            <v>14.240672622175495</v>
          </cell>
        </row>
        <row r="63">
          <cell r="A63">
            <v>199609</v>
          </cell>
          <cell r="B63">
            <v>15.116279069767444</v>
          </cell>
          <cell r="C63">
            <v>-99.999999999999972</v>
          </cell>
          <cell r="D63">
            <v>-1.6766467065868369</v>
          </cell>
          <cell r="E63">
            <v>-3.3175355450237021</v>
          </cell>
          <cell r="F63">
            <v>13.220338983050837</v>
          </cell>
          <cell r="G63">
            <v>10.537190082644628</v>
          </cell>
          <cell r="H63">
            <v>5.474276298968789</v>
          </cell>
          <cell r="I63">
            <v>-4.8837511365112363</v>
          </cell>
          <cell r="K63">
            <v>199609</v>
          </cell>
          <cell r="L63">
            <v>-0.31055900621115029</v>
          </cell>
          <cell r="M63">
            <v>-1.6766467065868511</v>
          </cell>
          <cell r="N63">
            <v>-3.3175355450237163</v>
          </cell>
          <cell r="O63">
            <v>13.220338983050866</v>
          </cell>
          <cell r="P63">
            <v>10.537190082644628</v>
          </cell>
          <cell r="R63">
            <v>199609</v>
          </cell>
          <cell r="S63">
            <v>21.537419573315304</v>
          </cell>
          <cell r="T63">
            <v>-27.931449188214089</v>
          </cell>
          <cell r="U63">
            <v>3.2528930285069038</v>
          </cell>
          <cell r="V63">
            <v>4.8076923076923066</v>
          </cell>
          <cell r="W63">
            <v>7.7072037180480066</v>
          </cell>
          <cell r="X63">
            <v>13.822843822843794</v>
          </cell>
          <cell r="Y63">
            <v>-2.8612282114437306</v>
          </cell>
          <cell r="Z63">
            <v>-8.0201568056680372</v>
          </cell>
          <cell r="AB63">
            <v>199609</v>
          </cell>
          <cell r="AC63">
            <v>6.274792643346558</v>
          </cell>
          <cell r="AD63">
            <v>3.2528930285069038</v>
          </cell>
          <cell r="AE63">
            <v>4.807692307692264</v>
          </cell>
          <cell r="AF63">
            <v>7.7072037180480208</v>
          </cell>
          <cell r="AG63">
            <v>13.822843822843794</v>
          </cell>
        </row>
        <row r="64">
          <cell r="A64">
            <v>199610</v>
          </cell>
          <cell r="B64">
            <v>19.170984455958546</v>
          </cell>
          <cell r="C64">
            <v>-42.700844013754292</v>
          </cell>
          <cell r="D64">
            <v>2.4140012070005952</v>
          </cell>
          <cell r="E64">
            <v>5.3398058252427205</v>
          </cell>
          <cell r="F64">
            <v>20.473773265651431</v>
          </cell>
          <cell r="G64">
            <v>13.675213675213698</v>
          </cell>
          <cell r="H64">
            <v>6.9281767955801143</v>
          </cell>
          <cell r="I64">
            <v>-1.1191047162270138</v>
          </cell>
          <cell r="K64">
            <v>199610</v>
          </cell>
          <cell r="L64">
            <v>3.5714285714285552</v>
          </cell>
          <cell r="M64">
            <v>2.4140012070005952</v>
          </cell>
          <cell r="N64">
            <v>5.3398058252426921</v>
          </cell>
          <cell r="O64">
            <v>20.473773265651431</v>
          </cell>
          <cell r="P64">
            <v>13.675213675213698</v>
          </cell>
          <cell r="R64">
            <v>199610</v>
          </cell>
          <cell r="S64">
            <v>21.263851452530716</v>
          </cell>
          <cell r="T64">
            <v>-29.357438203603664</v>
          </cell>
          <cell r="U64">
            <v>3.1650767578495191</v>
          </cell>
          <cell r="V64">
            <v>4.8632218844984862</v>
          </cell>
          <cell r="W64">
            <v>9.0182450043440525</v>
          </cell>
          <cell r="X64">
            <v>13.808322824716242</v>
          </cell>
          <cell r="Y64">
            <v>-1.9136772979101124</v>
          </cell>
          <cell r="Z64">
            <v>-7.375365656314159</v>
          </cell>
          <cell r="AB64">
            <v>199610</v>
          </cell>
          <cell r="AC64">
            <v>5.9611093401338735</v>
          </cell>
          <cell r="AD64">
            <v>3.1650767578495191</v>
          </cell>
          <cell r="AE64">
            <v>4.8632218844984578</v>
          </cell>
          <cell r="AF64">
            <v>9.0182450043440525</v>
          </cell>
          <cell r="AG64">
            <v>13.808322824716271</v>
          </cell>
        </row>
        <row r="65">
          <cell r="A65">
            <v>199611</v>
          </cell>
          <cell r="B65">
            <v>0.25641025641024839</v>
          </cell>
          <cell r="C65">
            <v>-16.978143807412096</v>
          </cell>
          <cell r="D65">
            <v>-2.4305555555555713</v>
          </cell>
          <cell r="E65">
            <v>3.9603960396039639</v>
          </cell>
          <cell r="F65">
            <v>13.220338983050837</v>
          </cell>
          <cell r="G65">
            <v>8.2164328657314627</v>
          </cell>
          <cell r="H65">
            <v>1.2550852592400332</v>
          </cell>
          <cell r="I65">
            <v>8.6388269046859989</v>
          </cell>
          <cell r="K65">
            <v>199611</v>
          </cell>
          <cell r="L65">
            <v>-7.3964497041420145</v>
          </cell>
          <cell r="M65">
            <v>-2.4305555555555571</v>
          </cell>
          <cell r="N65">
            <v>3.9603960396039639</v>
          </cell>
          <cell r="O65">
            <v>13.220338983050866</v>
          </cell>
          <cell r="P65">
            <v>8.2164328657314769</v>
          </cell>
          <cell r="R65">
            <v>199611</v>
          </cell>
          <cell r="S65">
            <v>19.066773934030607</v>
          </cell>
          <cell r="T65">
            <v>-28.280518049049334</v>
          </cell>
          <cell r="U65">
            <v>2.6143418579484035</v>
          </cell>
          <cell r="V65">
            <v>4.779411764705884</v>
          </cell>
          <cell r="W65">
            <v>9.4089834515366277</v>
          </cell>
          <cell r="X65">
            <v>13.27753471561725</v>
          </cell>
          <cell r="Y65">
            <v>-1.6449243975910974</v>
          </cell>
          <cell r="Z65">
            <v>-6.215289404103487</v>
          </cell>
          <cell r="AB65">
            <v>199611</v>
          </cell>
          <cell r="AC65">
            <v>4.6618705035971004</v>
          </cell>
          <cell r="AD65">
            <v>2.6143418579484035</v>
          </cell>
          <cell r="AE65">
            <v>4.7794117647058698</v>
          </cell>
          <cell r="AF65">
            <v>9.408983451536642</v>
          </cell>
          <cell r="AG65">
            <v>13.277534715617278</v>
          </cell>
        </row>
        <row r="66">
          <cell r="A66">
            <v>199612</v>
          </cell>
          <cell r="B66">
            <v>13.043478260869577</v>
          </cell>
          <cell r="C66">
            <v>-1.9423558897243112</v>
          </cell>
          <cell r="D66">
            <v>0.98152424942263394</v>
          </cell>
          <cell r="E66">
            <v>4.5</v>
          </cell>
          <cell r="F66">
            <v>14.532871972318333</v>
          </cell>
          <cell r="G66">
            <v>3.2882011605415755</v>
          </cell>
          <cell r="H66">
            <v>3.8885161578888585</v>
          </cell>
          <cell r="I66">
            <v>-15.521528595733542</v>
          </cell>
          <cell r="K66">
            <v>199612</v>
          </cell>
          <cell r="L66">
            <v>19.310344827586221</v>
          </cell>
          <cell r="M66">
            <v>0.98152424942263394</v>
          </cell>
          <cell r="N66">
            <v>4.5</v>
          </cell>
          <cell r="O66">
            <v>14.532871972318361</v>
          </cell>
          <cell r="P66">
            <v>3.2882011605415755</v>
          </cell>
          <cell r="R66">
            <v>199612</v>
          </cell>
          <cell r="S66">
            <v>18.525750549182348</v>
          </cell>
          <cell r="T66">
            <v>-26.151157489488881</v>
          </cell>
          <cell r="U66">
            <v>2.4677277204624488</v>
          </cell>
          <cell r="V66">
            <v>4.7558922558922632</v>
          </cell>
          <cell r="W66">
            <v>9.8367759641773773</v>
          </cell>
          <cell r="X66">
            <v>12.383096640110836</v>
          </cell>
          <cell r="Y66">
            <v>-1.1995328774613228</v>
          </cell>
          <cell r="Z66">
            <v>-6.969761273209528</v>
          </cell>
          <cell r="AB66">
            <v>199612</v>
          </cell>
          <cell r="AC66">
            <v>5.7901726427622719</v>
          </cell>
          <cell r="AD66">
            <v>2.4677277204624488</v>
          </cell>
          <cell r="AE66">
            <v>4.7558922558922063</v>
          </cell>
          <cell r="AF66">
            <v>9.8367759641773773</v>
          </cell>
          <cell r="AG66">
            <v>12.383096640110836</v>
          </cell>
        </row>
        <row r="67">
          <cell r="A67">
            <v>199701</v>
          </cell>
          <cell r="B67">
            <v>5.512676056338023</v>
          </cell>
          <cell r="C67">
            <v>-13.044261776794187</v>
          </cell>
          <cell r="D67">
            <v>-0.9489096573208684</v>
          </cell>
          <cell r="E67">
            <v>-4.4880382775119472</v>
          </cell>
          <cell r="F67">
            <v>17.188552188552194</v>
          </cell>
          <cell r="G67">
            <v>11.900191938579653</v>
          </cell>
          <cell r="H67">
            <v>1.7566037209561784</v>
          </cell>
          <cell r="I67">
            <v>-15.681770145310438</v>
          </cell>
          <cell r="K67">
            <v>199701</v>
          </cell>
          <cell r="L67">
            <v>-1.7491525423728689</v>
          </cell>
          <cell r="M67">
            <v>-0.9489096573208684</v>
          </cell>
          <cell r="N67">
            <v>-4.4880382775119472</v>
          </cell>
          <cell r="O67">
            <v>17.18855218855218</v>
          </cell>
          <cell r="P67">
            <v>11.900191938579653</v>
          </cell>
          <cell r="R67">
            <v>199701</v>
          </cell>
          <cell r="S67">
            <v>5.512676056338023</v>
          </cell>
          <cell r="T67">
            <v>-13.044261776794187</v>
          </cell>
          <cell r="U67">
            <v>-0.9489096573208684</v>
          </cell>
          <cell r="V67">
            <v>-4.4880382775119472</v>
          </cell>
          <cell r="W67">
            <v>17.188552188552194</v>
          </cell>
          <cell r="X67">
            <v>11.900191938579653</v>
          </cell>
          <cell r="Y67">
            <v>1.7566037209561784</v>
          </cell>
          <cell r="Z67">
            <v>-15.681770145310438</v>
          </cell>
          <cell r="AB67">
            <v>199701</v>
          </cell>
          <cell r="AC67">
            <v>-1.7491525423728689</v>
          </cell>
          <cell r="AD67">
            <v>-0.9489096573208684</v>
          </cell>
          <cell r="AE67">
            <v>-4.4880382775119472</v>
          </cell>
          <cell r="AF67">
            <v>17.18855218855218</v>
          </cell>
          <cell r="AG67">
            <v>11.900191938579653</v>
          </cell>
        </row>
        <row r="68">
          <cell r="A68">
            <v>199702</v>
          </cell>
          <cell r="B68">
            <v>14.672268907563009</v>
          </cell>
          <cell r="C68">
            <v>-12.060720411663809</v>
          </cell>
          <cell r="D68">
            <v>2.6236693800876623</v>
          </cell>
          <cell r="E68">
            <v>-0.7524752475247567</v>
          </cell>
          <cell r="F68">
            <v>16.931937172774852</v>
          </cell>
          <cell r="G68">
            <v>19.166666666666671</v>
          </cell>
          <cell r="H68">
            <v>-1.3388683886838919</v>
          </cell>
          <cell r="I68">
            <v>-18.776108828113934</v>
          </cell>
          <cell r="K68">
            <v>199702</v>
          </cell>
          <cell r="L68">
            <v>12.656565656565661</v>
          </cell>
          <cell r="M68">
            <v>2.6236693800876623</v>
          </cell>
          <cell r="N68">
            <v>-0.75247524752474249</v>
          </cell>
          <cell r="O68">
            <v>16.93193717277488</v>
          </cell>
          <cell r="P68">
            <v>19.166666666666643</v>
          </cell>
          <cell r="R68">
            <v>199702</v>
          </cell>
          <cell r="S68">
            <v>10.105337078651687</v>
          </cell>
          <cell r="T68">
            <v>-12.572556762092788</v>
          </cell>
          <cell r="U68">
            <v>0.83291692692067443</v>
          </cell>
          <cell r="V68">
            <v>-2.6520681265206747</v>
          </cell>
          <cell r="W68">
            <v>17.062553556126829</v>
          </cell>
          <cell r="X68">
            <v>15.384615384615401</v>
          </cell>
          <cell r="Y68">
            <v>0.24656771004471523</v>
          </cell>
          <cell r="Z68">
            <v>-17.174676967252353</v>
          </cell>
          <cell r="AB68">
            <v>199702</v>
          </cell>
          <cell r="AC68">
            <v>5.4780405405405475</v>
          </cell>
          <cell r="AD68">
            <v>0.83291692692067443</v>
          </cell>
          <cell r="AE68">
            <v>-2.6520681265206605</v>
          </cell>
          <cell r="AF68">
            <v>17.062553556126829</v>
          </cell>
          <cell r="AG68">
            <v>15.384615384615373</v>
          </cell>
        </row>
        <row r="69">
          <cell r="A69">
            <v>199703</v>
          </cell>
          <cell r="B69">
            <v>5.8806682577565539</v>
          </cell>
          <cell r="C69">
            <v>-39.533764772087785</v>
          </cell>
          <cell r="D69">
            <v>10.251219512195121</v>
          </cell>
          <cell r="E69">
            <v>7.3588516746411443</v>
          </cell>
          <cell r="F69">
            <v>19.307814992025513</v>
          </cell>
          <cell r="G69">
            <v>11.904761904761912</v>
          </cell>
          <cell r="H69">
            <v>4.0622609261821339</v>
          </cell>
          <cell r="I69">
            <v>-18.971033234191125</v>
          </cell>
          <cell r="K69">
            <v>199703</v>
          </cell>
          <cell r="L69">
            <v>3.0885714285713988</v>
          </cell>
          <cell r="M69">
            <v>10.251219512195121</v>
          </cell>
          <cell r="N69">
            <v>7.3588516746411443</v>
          </cell>
          <cell r="O69">
            <v>19.307814992025513</v>
          </cell>
          <cell r="P69">
            <v>11.904761904761912</v>
          </cell>
          <cell r="R69">
            <v>199703</v>
          </cell>
          <cell r="S69">
            <v>8.5402298850574994</v>
          </cell>
          <cell r="T69">
            <v>-22.520660299003325</v>
          </cell>
          <cell r="U69">
            <v>4.0229244114002398</v>
          </cell>
          <cell r="V69">
            <v>0.72258064516128684</v>
          </cell>
          <cell r="W69">
            <v>17.847268673355643</v>
          </cell>
          <cell r="X69">
            <v>14.156431803490648</v>
          </cell>
          <cell r="Y69">
            <v>1.5628029721686687</v>
          </cell>
          <cell r="Z69">
            <v>-17.795930232558149</v>
          </cell>
          <cell r="AB69">
            <v>199703</v>
          </cell>
          <cell r="AC69">
            <v>4.590233545647564</v>
          </cell>
          <cell r="AD69">
            <v>4.0229244114002398</v>
          </cell>
          <cell r="AE69">
            <v>0.72258064516131526</v>
          </cell>
          <cell r="AF69">
            <v>17.847268673355615</v>
          </cell>
          <cell r="AG69">
            <v>14.156431803490619</v>
          </cell>
        </row>
        <row r="70">
          <cell r="A70">
            <v>199704</v>
          </cell>
          <cell r="B70">
            <v>9.2682291666666714</v>
          </cell>
          <cell r="C70">
            <v>-31.288701517706571</v>
          </cell>
          <cell r="D70">
            <v>7.4763705103969755</v>
          </cell>
          <cell r="E70">
            <v>8.1822916666666856</v>
          </cell>
          <cell r="F70">
            <v>26.695422535211264</v>
          </cell>
          <cell r="G70">
            <v>14.625228519195616</v>
          </cell>
          <cell r="H70">
            <v>5.4784303754555452</v>
          </cell>
          <cell r="I70">
            <v>-18.927864025695939</v>
          </cell>
          <cell r="K70">
            <v>199704</v>
          </cell>
          <cell r="L70">
            <v>8.9324758842443686</v>
          </cell>
          <cell r="M70">
            <v>7.4763705103969755</v>
          </cell>
          <cell r="N70">
            <v>8.1822916666666572</v>
          </cell>
          <cell r="O70">
            <v>26.695422535211264</v>
          </cell>
          <cell r="P70">
            <v>14.625228519195616</v>
          </cell>
          <cell r="R70">
            <v>199704</v>
          </cell>
          <cell r="S70">
            <v>8.7247524752475272</v>
          </cell>
          <cell r="T70">
            <v>-24.584424863062623</v>
          </cell>
          <cell r="U70">
            <v>4.8754083061129307</v>
          </cell>
          <cell r="V70">
            <v>2.4864532019704484</v>
          </cell>
          <cell r="W70">
            <v>19.975021168501272</v>
          </cell>
          <cell r="X70">
            <v>14.278892072588363</v>
          </cell>
          <cell r="Y70">
            <v>2.5371199606340582</v>
          </cell>
          <cell r="Z70">
            <v>-18.079444891391788</v>
          </cell>
          <cell r="AB70">
            <v>199704</v>
          </cell>
          <cell r="AC70">
            <v>5.6679968076616092</v>
          </cell>
          <cell r="AD70">
            <v>4.8754083061129307</v>
          </cell>
          <cell r="AE70">
            <v>2.4864532019704484</v>
          </cell>
          <cell r="AF70">
            <v>19.975021168501257</v>
          </cell>
          <cell r="AG70">
            <v>14.27889207258832</v>
          </cell>
        </row>
        <row r="71">
          <cell r="A71">
            <v>199705</v>
          </cell>
          <cell r="B71">
            <v>4.0495049504950487</v>
          </cell>
          <cell r="C71">
            <v>18.085308056872051</v>
          </cell>
          <cell r="D71">
            <v>10.693659761456374</v>
          </cell>
          <cell r="E71">
            <v>2.4258373205741748</v>
          </cell>
          <cell r="F71">
            <v>22.528052805280524</v>
          </cell>
          <cell r="G71">
            <v>17.625231910946198</v>
          </cell>
          <cell r="H71">
            <v>3.1972226725023063</v>
          </cell>
          <cell r="I71">
            <v>-19.285972383533363</v>
          </cell>
          <cell r="K71">
            <v>199705</v>
          </cell>
          <cell r="L71">
            <v>1.8176291793313197</v>
          </cell>
          <cell r="M71">
            <v>10.69365976145636</v>
          </cell>
          <cell r="N71">
            <v>2.4258373205741748</v>
          </cell>
          <cell r="O71">
            <v>22.528052805280495</v>
          </cell>
          <cell r="P71">
            <v>17.625231910946184</v>
          </cell>
          <cell r="R71">
            <v>199705</v>
          </cell>
          <cell r="S71">
            <v>7.7404898384575489</v>
          </cell>
          <cell r="T71">
            <v>-17.945703177369609</v>
          </cell>
          <cell r="U71">
            <v>6.0307903266018315</v>
          </cell>
          <cell r="V71">
            <v>2.4740450538687497</v>
          </cell>
          <cell r="W71">
            <v>20.496293800539078</v>
          </cell>
          <cell r="X71">
            <v>14.963919483478932</v>
          </cell>
          <cell r="Y71">
            <v>2.6734125810931886</v>
          </cell>
          <cell r="Z71">
            <v>-18.328224368696951</v>
          </cell>
          <cell r="AB71">
            <v>199705</v>
          </cell>
          <cell r="AC71">
            <v>4.8672566371681398</v>
          </cell>
          <cell r="AD71">
            <v>6.0307903266018315</v>
          </cell>
          <cell r="AE71">
            <v>2.4740450538687639</v>
          </cell>
          <cell r="AF71">
            <v>20.496293800539078</v>
          </cell>
          <cell r="AG71">
            <v>14.963919483478904</v>
          </cell>
        </row>
        <row r="72">
          <cell r="A72">
            <v>199706</v>
          </cell>
          <cell r="B72">
            <v>0.84323040380047587</v>
          </cell>
          <cell r="C72">
            <v>4.1988879384088733</v>
          </cell>
          <cell r="D72">
            <v>12.048977061376306</v>
          </cell>
          <cell r="E72">
            <v>4.3461538461538396</v>
          </cell>
          <cell r="F72">
            <v>17.649837133550477</v>
          </cell>
          <cell r="G72">
            <v>12.2340425531915</v>
          </cell>
          <cell r="H72">
            <v>-1.6366426728235837</v>
          </cell>
          <cell r="I72">
            <v>-15.595553769920983</v>
          </cell>
          <cell r="K72">
            <v>199706</v>
          </cell>
          <cell r="L72">
            <v>-1.739255014326659</v>
          </cell>
          <cell r="M72">
            <v>12.048977061376306</v>
          </cell>
          <cell r="N72">
            <v>4.3461538461538396</v>
          </cell>
          <cell r="O72">
            <v>17.649837133550477</v>
          </cell>
          <cell r="P72">
            <v>12.2340425531915</v>
          </cell>
          <cell r="R72">
            <v>199706</v>
          </cell>
          <cell r="S72">
            <v>6.4995726495726558</v>
          </cell>
          <cell r="T72">
            <v>-14.94535234121463</v>
          </cell>
          <cell r="U72">
            <v>7.0382978723404079</v>
          </cell>
          <cell r="V72">
            <v>2.7908868999186183</v>
          </cell>
          <cell r="W72">
            <v>20.008375209380233</v>
          </cell>
          <cell r="X72">
            <v>14.482327181732884</v>
          </cell>
          <cell r="Y72">
            <v>1.9390931304492369</v>
          </cell>
          <cell r="Z72">
            <v>-17.875266382525311</v>
          </cell>
          <cell r="AB72">
            <v>199706</v>
          </cell>
          <cell r="AC72">
            <v>3.6732263076126372</v>
          </cell>
          <cell r="AD72">
            <v>7.0382978723404221</v>
          </cell>
          <cell r="AE72">
            <v>2.7908868999186467</v>
          </cell>
          <cell r="AF72">
            <v>20.008375209380233</v>
          </cell>
          <cell r="AG72">
            <v>14.482327181732856</v>
          </cell>
        </row>
        <row r="73">
          <cell r="A73">
            <v>199707</v>
          </cell>
          <cell r="B73">
            <v>-2.2930232558139352</v>
          </cell>
          <cell r="C73">
            <v>5.0993265993266164</v>
          </cell>
          <cell r="D73">
            <v>6.9924198250728864</v>
          </cell>
          <cell r="E73">
            <v>3.0418604651162724</v>
          </cell>
          <cell r="F73">
            <v>11.2469696969697</v>
          </cell>
          <cell r="G73">
            <v>10.998307952622667</v>
          </cell>
          <cell r="H73">
            <v>-4.6770952698201143</v>
          </cell>
          <cell r="I73">
            <v>6.6349317958092939</v>
          </cell>
          <cell r="K73">
            <v>199707</v>
          </cell>
          <cell r="L73">
            <v>-5.4576271186440977</v>
          </cell>
          <cell r="M73">
            <v>6.9924198250729006</v>
          </cell>
          <cell r="N73">
            <v>3.0418604651162724</v>
          </cell>
          <cell r="O73">
            <v>11.2469696969697</v>
          </cell>
          <cell r="P73">
            <v>10.998307952622667</v>
          </cell>
          <cell r="R73">
            <v>199707</v>
          </cell>
          <cell r="S73">
            <v>5.1346570397111861</v>
          </cell>
          <cell r="T73">
            <v>-12.51940709046454</v>
          </cell>
          <cell r="U73">
            <v>7.031365638766502</v>
          </cell>
          <cell r="V73">
            <v>2.8282548476454394</v>
          </cell>
          <cell r="W73">
            <v>18.645214521452161</v>
          </cell>
          <cell r="X73">
            <v>13.938753959873324</v>
          </cell>
          <cell r="Y73">
            <v>0.96013548415079697</v>
          </cell>
          <cell r="Z73">
            <v>-14.533714219981235</v>
          </cell>
          <cell r="AB73">
            <v>199707</v>
          </cell>
          <cell r="AC73">
            <v>2.2586433260393761</v>
          </cell>
          <cell r="AD73">
            <v>7.0313656387665446</v>
          </cell>
          <cell r="AE73">
            <v>2.8282548476454394</v>
          </cell>
          <cell r="AF73">
            <v>18.645214521452161</v>
          </cell>
          <cell r="AG73">
            <v>13.938753959873296</v>
          </cell>
        </row>
        <row r="74">
          <cell r="A74">
            <v>199708</v>
          </cell>
          <cell r="B74">
            <v>-0.25295508274231793</v>
          </cell>
          <cell r="C74">
            <v>43.679031427099403</v>
          </cell>
          <cell r="D74">
            <v>11.732480195003063</v>
          </cell>
          <cell r="E74">
            <v>10.053658536585374</v>
          </cell>
          <cell r="F74">
            <v>15.047546012269919</v>
          </cell>
          <cell r="G74">
            <v>24.464285714285722</v>
          </cell>
          <cell r="H74">
            <v>-3.7794597485958832</v>
          </cell>
          <cell r="I74">
            <v>11.243405275779381</v>
          </cell>
          <cell r="K74">
            <v>199708</v>
          </cell>
          <cell r="L74">
            <v>-1.1994134897360595</v>
          </cell>
          <cell r="M74">
            <v>11.732480195003063</v>
          </cell>
          <cell r="N74">
            <v>10.053658536585374</v>
          </cell>
          <cell r="O74">
            <v>15.047546012269947</v>
          </cell>
          <cell r="P74">
            <v>24.464285714285722</v>
          </cell>
          <cell r="R74">
            <v>199708</v>
          </cell>
          <cell r="S74">
            <v>4.4209207641716262</v>
          </cell>
          <cell r="T74">
            <v>-7.4630324943216095</v>
          </cell>
          <cell r="U74">
            <v>7.6252020629666646</v>
          </cell>
          <cell r="V74">
            <v>3.7265009096422119</v>
          </cell>
          <cell r="W74">
            <v>18.165917449938689</v>
          </cell>
          <cell r="X74">
            <v>15.294388224471049</v>
          </cell>
          <cell r="Y74">
            <v>0.35115240945845017</v>
          </cell>
          <cell r="Z74">
            <v>-11.290890807005809</v>
          </cell>
          <cell r="AB74">
            <v>199708</v>
          </cell>
          <cell r="AC74">
            <v>1.8095963442497975</v>
          </cell>
          <cell r="AD74">
            <v>7.6252020629666788</v>
          </cell>
          <cell r="AE74">
            <v>3.7265009096422119</v>
          </cell>
          <cell r="AF74">
            <v>18.165917449938718</v>
          </cell>
          <cell r="AG74">
            <v>15.294388224471021</v>
          </cell>
        </row>
        <row r="75">
          <cell r="A75">
            <v>199709</v>
          </cell>
          <cell r="B75">
            <v>3.4797979797979792</v>
          </cell>
          <cell r="C75" t="str">
            <v>-</v>
          </cell>
          <cell r="D75">
            <v>7.6461632155907466</v>
          </cell>
          <cell r="E75">
            <v>12.318627450980401</v>
          </cell>
          <cell r="F75">
            <v>12.124251497006</v>
          </cell>
          <cell r="G75">
            <v>26.355140186915889</v>
          </cell>
          <cell r="H75">
            <v>-6.3742727860374941</v>
          </cell>
          <cell r="I75">
            <v>11.916291137511962</v>
          </cell>
          <cell r="K75">
            <v>199709</v>
          </cell>
          <cell r="L75">
            <v>1.8847352024921946</v>
          </cell>
          <cell r="M75">
            <v>7.6461632155907466</v>
          </cell>
          <cell r="N75">
            <v>12.318627450980401</v>
          </cell>
          <cell r="O75">
            <v>12.124251497006</v>
          </cell>
          <cell r="P75">
            <v>26.355140186915889</v>
          </cell>
          <cell r="R75">
            <v>199709</v>
          </cell>
          <cell r="S75">
            <v>4.3170799665644921</v>
          </cell>
          <cell r="T75">
            <v>6.2262550410234923</v>
          </cell>
          <cell r="U75">
            <v>7.6275541584090547</v>
          </cell>
          <cell r="V75">
            <v>4.6724230976794559</v>
          </cell>
          <cell r="W75">
            <v>17.440309241280133</v>
          </cell>
          <cell r="X75">
            <v>16.506246160147469</v>
          </cell>
          <cell r="Y75">
            <v>-0.40983826384298538</v>
          </cell>
          <cell r="Z75">
            <v>-8.7539260763121973</v>
          </cell>
          <cell r="AB75">
            <v>199709</v>
          </cell>
          <cell r="AC75">
            <v>1.8177807940278399</v>
          </cell>
          <cell r="AD75">
            <v>7.6275541584090973</v>
          </cell>
          <cell r="AE75">
            <v>4.6724230976794559</v>
          </cell>
          <cell r="AF75">
            <v>17.440309241280133</v>
          </cell>
          <cell r="AG75">
            <v>16.506246160147469</v>
          </cell>
        </row>
        <row r="76">
          <cell r="A76">
            <v>199710</v>
          </cell>
          <cell r="B76">
            <v>-0.76956521739130324</v>
          </cell>
          <cell r="C76">
            <v>47.69612656846698</v>
          </cell>
          <cell r="D76">
            <v>4.3765468473777389</v>
          </cell>
          <cell r="E76">
            <v>8.7511520737327118</v>
          </cell>
          <cell r="F76">
            <v>5.6320224719101049</v>
          </cell>
          <cell r="G76">
            <v>26.879699248120303</v>
          </cell>
          <cell r="H76">
            <v>-6.8985222692983399</v>
          </cell>
          <cell r="I76">
            <v>13.826327135542968</v>
          </cell>
          <cell r="K76">
            <v>199710</v>
          </cell>
          <cell r="L76">
            <v>-0.18037135278511585</v>
          </cell>
          <cell r="M76">
            <v>4.3765468473777389</v>
          </cell>
          <cell r="N76">
            <v>8.7511520737327118</v>
          </cell>
          <cell r="O76">
            <v>5.6320224719101049</v>
          </cell>
          <cell r="P76">
            <v>26.879699248120303</v>
          </cell>
          <cell r="R76">
            <v>199710</v>
          </cell>
          <cell r="S76">
            <v>3.7391948629291107</v>
          </cell>
          <cell r="T76">
            <v>9.4738955823292912</v>
          </cell>
          <cell r="U76">
            <v>7.2897121861604148</v>
          </cell>
          <cell r="V76">
            <v>5.1000000000000227</v>
          </cell>
          <cell r="W76">
            <v>16.100255020720439</v>
          </cell>
          <cell r="X76">
            <v>17.525392428439531</v>
          </cell>
          <cell r="Y76">
            <v>-1.0945166082844082</v>
          </cell>
          <cell r="Z76">
            <v>-6.5016664426824491</v>
          </cell>
          <cell r="AB76">
            <v>199710</v>
          </cell>
          <cell r="AC76">
            <v>1.5911552346570517</v>
          </cell>
          <cell r="AD76">
            <v>7.2897121861604575</v>
          </cell>
          <cell r="AE76">
            <v>5.1000000000000227</v>
          </cell>
          <cell r="AF76">
            <v>16.100255020720439</v>
          </cell>
          <cell r="AG76">
            <v>17.525392428439517</v>
          </cell>
        </row>
        <row r="77">
          <cell r="A77">
            <v>199711</v>
          </cell>
          <cell r="B77">
            <v>9.9539641943733983</v>
          </cell>
          <cell r="C77">
            <v>18.307516215185032</v>
          </cell>
          <cell r="D77">
            <v>3.77402135231317</v>
          </cell>
          <cell r="E77">
            <v>10.447619047619042</v>
          </cell>
          <cell r="F77">
            <v>6.7604790419161702</v>
          </cell>
          <cell r="G77">
            <v>28.888888888888886</v>
          </cell>
          <cell r="H77">
            <v>-4.765657947227453</v>
          </cell>
          <cell r="I77">
            <v>12.455692488262898</v>
          </cell>
          <cell r="K77">
            <v>199711</v>
          </cell>
          <cell r="L77">
            <v>12.057507987220447</v>
          </cell>
          <cell r="M77">
            <v>3.77402135231317</v>
          </cell>
          <cell r="N77">
            <v>10.447619047619042</v>
          </cell>
          <cell r="O77">
            <v>6.7604790419161702</v>
          </cell>
          <cell r="P77">
            <v>28.888888888888857</v>
          </cell>
          <cell r="R77">
            <v>199711</v>
          </cell>
          <cell r="S77">
            <v>4.2864864864864813</v>
          </cell>
          <cell r="T77">
            <v>10.363468705574959</v>
          </cell>
          <cell r="U77">
            <v>6.9607015985790213</v>
          </cell>
          <cell r="V77">
            <v>5.5925438596491404</v>
          </cell>
          <cell r="W77">
            <v>15.201526937482001</v>
          </cell>
          <cell r="X77">
            <v>18.555835432409722</v>
          </cell>
          <cell r="Y77">
            <v>-1.4150583809578592</v>
          </cell>
          <cell r="Z77">
            <v>-4.9108782902026746</v>
          </cell>
          <cell r="AB77">
            <v>199711</v>
          </cell>
          <cell r="AC77">
            <v>2.4918889194391198</v>
          </cell>
          <cell r="AD77">
            <v>6.9607015985790497</v>
          </cell>
          <cell r="AE77">
            <v>5.5925438596491404</v>
          </cell>
          <cell r="AF77">
            <v>15.201526937482001</v>
          </cell>
          <cell r="AG77">
            <v>18.555835432409751</v>
          </cell>
        </row>
        <row r="78">
          <cell r="A78">
            <v>199712</v>
          </cell>
          <cell r="B78">
            <v>4.4879807692307594</v>
          </cell>
          <cell r="C78">
            <v>-4.5175718849840223</v>
          </cell>
          <cell r="D78">
            <v>-6.6283590623213371</v>
          </cell>
          <cell r="E78">
            <v>3.9043062200957053</v>
          </cell>
          <cell r="F78">
            <v>2.6616314199395816</v>
          </cell>
          <cell r="G78">
            <v>37.265917602996268</v>
          </cell>
          <cell r="H78">
            <v>-4.9332938675564435</v>
          </cell>
          <cell r="I78">
            <v>25.045855925639032</v>
          </cell>
          <cell r="K78">
            <v>199712</v>
          </cell>
          <cell r="L78">
            <v>1.349710982658948</v>
          </cell>
          <cell r="M78">
            <v>-6.6283590623213371</v>
          </cell>
          <cell r="N78">
            <v>3.9043062200957195</v>
          </cell>
          <cell r="O78">
            <v>2.6616314199395532</v>
          </cell>
          <cell r="P78">
            <v>37.265917602996296</v>
          </cell>
          <cell r="R78">
            <v>199712</v>
          </cell>
          <cell r="S78">
            <v>4.3037479406919061</v>
          </cell>
          <cell r="T78">
            <v>8.7659910141646833</v>
          </cell>
          <cell r="U78">
            <v>5.7582089552238784</v>
          </cell>
          <cell r="V78">
            <v>5.450783447167538</v>
          </cell>
          <cell r="W78">
            <v>14.109810625986327</v>
          </cell>
          <cell r="X78">
            <v>20.095546309138527</v>
          </cell>
          <cell r="Y78">
            <v>-1.7128278356244522</v>
          </cell>
          <cell r="Z78">
            <v>-2.7054892165919995</v>
          </cell>
          <cell r="AB78">
            <v>199712</v>
          </cell>
          <cell r="AC78">
            <v>2.3926688425809743</v>
          </cell>
          <cell r="AD78">
            <v>5.7582089552238926</v>
          </cell>
          <cell r="AE78">
            <v>5.4507834471675665</v>
          </cell>
          <cell r="AF78">
            <v>14.109810625986327</v>
          </cell>
          <cell r="AG78">
            <v>20.095546309138541</v>
          </cell>
        </row>
        <row r="79">
          <cell r="A79">
            <v>199801</v>
          </cell>
          <cell r="B79">
            <v>-2.5682782924420025</v>
          </cell>
          <cell r="C79">
            <v>9.6734668649401243</v>
          </cell>
          <cell r="D79">
            <v>6.4355221195518766</v>
          </cell>
          <cell r="E79">
            <v>11.206291954713961</v>
          </cell>
          <cell r="F79">
            <v>1.7741703778192885</v>
          </cell>
          <cell r="G79">
            <v>23.700240137221272</v>
          </cell>
          <cell r="H79">
            <v>-1.8313489083012513</v>
          </cell>
          <cell r="I79">
            <v>0.67132599809802684</v>
          </cell>
          <cell r="K79">
            <v>199801</v>
          </cell>
          <cell r="L79">
            <v>-3.674441070935714</v>
          </cell>
          <cell r="M79">
            <v>6.4355221195518908</v>
          </cell>
          <cell r="N79">
            <v>11.206291954713961</v>
          </cell>
          <cell r="O79">
            <v>1.7741703778192601</v>
          </cell>
          <cell r="P79">
            <v>23.700240137221272</v>
          </cell>
          <cell r="R79">
            <v>199801</v>
          </cell>
          <cell r="S79">
            <v>-2.5682782924420025</v>
          </cell>
          <cell r="T79">
            <v>9.6734668649401243</v>
          </cell>
          <cell r="U79">
            <v>6.4355221195518766</v>
          </cell>
          <cell r="V79">
            <v>11.206291954713961</v>
          </cell>
          <cell r="W79">
            <v>1.7741703778192885</v>
          </cell>
          <cell r="X79">
            <v>23.700240137221272</v>
          </cell>
          <cell r="Y79">
            <v>-1.8313489083012513</v>
          </cell>
          <cell r="Z79">
            <v>0.67132599809802684</v>
          </cell>
          <cell r="AB79">
            <v>199801</v>
          </cell>
          <cell r="AC79">
            <v>-3.674441070935714</v>
          </cell>
          <cell r="AD79">
            <v>6.4355221195518908</v>
          </cell>
          <cell r="AE79">
            <v>11.206291954713961</v>
          </cell>
          <cell r="AF79">
            <v>1.7741703778192601</v>
          </cell>
          <cell r="AG79">
            <v>23.700240137221272</v>
          </cell>
        </row>
        <row r="80">
          <cell r="A80">
            <v>199802</v>
          </cell>
          <cell r="B80">
            <v>-8.2075333431042026</v>
          </cell>
          <cell r="C80">
            <v>22.088373780442595</v>
          </cell>
          <cell r="D80">
            <v>-1.2056867411068311</v>
          </cell>
          <cell r="E80">
            <v>3.3320031923383908</v>
          </cell>
          <cell r="F80">
            <v>-1.4283155726694616</v>
          </cell>
          <cell r="G80">
            <v>19.485454545454544</v>
          </cell>
          <cell r="H80">
            <v>-1.8081364060431753</v>
          </cell>
          <cell r="I80">
            <v>30.898277555535003</v>
          </cell>
          <cell r="K80">
            <v>199802</v>
          </cell>
          <cell r="L80">
            <v>-9.8299411219701653</v>
          </cell>
          <cell r="M80">
            <v>-1.2056867411068311</v>
          </cell>
          <cell r="N80">
            <v>3.3320031923383908</v>
          </cell>
          <cell r="O80">
            <v>-1.4283155726694616</v>
          </cell>
          <cell r="P80">
            <v>19.485454545454544</v>
          </cell>
          <cell r="R80">
            <v>199802</v>
          </cell>
          <cell r="S80">
            <v>-5.5131067032336318</v>
          </cell>
          <cell r="T80">
            <v>15.662496424431296</v>
          </cell>
          <cell r="U80">
            <v>2.556780346086768</v>
          </cell>
          <cell r="V80">
            <v>7.2606848287928329</v>
          </cell>
          <cell r="W80">
            <v>0.20349603255935733</v>
          </cell>
          <cell r="X80">
            <v>21.612917748917766</v>
          </cell>
          <cell r="Y80">
            <v>-1.8202044503894115</v>
          </cell>
          <cell r="Z80">
            <v>14.972768979583748</v>
          </cell>
          <cell r="AB80">
            <v>199802</v>
          </cell>
          <cell r="AC80">
            <v>-6.9727591563505911</v>
          </cell>
          <cell r="AD80">
            <v>2.5567803460867964</v>
          </cell>
          <cell r="AE80">
            <v>7.2606848287928045</v>
          </cell>
          <cell r="AF80">
            <v>0.20349603255938575</v>
          </cell>
          <cell r="AG80">
            <v>21.612917748917738</v>
          </cell>
        </row>
        <row r="81">
          <cell r="A81">
            <v>199803</v>
          </cell>
          <cell r="B81">
            <v>-9.5212334325128438</v>
          </cell>
          <cell r="C81">
            <v>55.575461732830149</v>
          </cell>
          <cell r="D81">
            <v>-6.39559321283987</v>
          </cell>
          <cell r="E81">
            <v>-1.9787859880559751</v>
          </cell>
          <cell r="F81">
            <v>-2.1415394487073343</v>
          </cell>
          <cell r="G81">
            <v>17.66525368248773</v>
          </cell>
          <cell r="H81">
            <v>-11.99815737834669</v>
          </cell>
          <cell r="I81">
            <v>25.362553603033547</v>
          </cell>
          <cell r="K81">
            <v>199803</v>
          </cell>
          <cell r="L81">
            <v>-9.2181480557633932</v>
          </cell>
          <cell r="M81">
            <v>-6.3955932128398558</v>
          </cell>
          <cell r="N81">
            <v>-1.9787859880559608</v>
          </cell>
          <cell r="O81">
            <v>-2.14153944870732</v>
          </cell>
          <cell r="P81">
            <v>17.66525368248773</v>
          </cell>
          <cell r="R81">
            <v>199803</v>
          </cell>
          <cell r="S81">
            <v>-6.9616077028975525</v>
          </cell>
          <cell r="T81">
            <v>27.155722844344155</v>
          </cell>
          <cell r="U81">
            <v>-0.65696604384936563</v>
          </cell>
          <cell r="V81">
            <v>3.9408788111709043</v>
          </cell>
          <cell r="W81">
            <v>-0.62624752859264277</v>
          </cell>
          <cell r="X81">
            <v>20.247106455266135</v>
          </cell>
          <cell r="Y81">
            <v>-5.4175245867471062</v>
          </cell>
          <cell r="Z81">
            <v>18.514615498864856</v>
          </cell>
          <cell r="AB81">
            <v>199803</v>
          </cell>
          <cell r="AC81">
            <v>-7.7950550119767712</v>
          </cell>
          <cell r="AD81">
            <v>-0.65696604384935142</v>
          </cell>
          <cell r="AE81">
            <v>3.9408788111709043</v>
          </cell>
          <cell r="AF81">
            <v>-0.62624752859264277</v>
          </cell>
          <cell r="AG81">
            <v>20.247106455266135</v>
          </cell>
        </row>
        <row r="82">
          <cell r="A82">
            <v>199804</v>
          </cell>
          <cell r="B82">
            <v>-4.6378607688457976</v>
          </cell>
          <cell r="C82">
            <v>21.438774057694275</v>
          </cell>
          <cell r="D82">
            <v>-8.4794653064813872</v>
          </cell>
          <cell r="E82">
            <v>3.2256511482355137</v>
          </cell>
          <cell r="F82">
            <v>-0.76289204174366887</v>
          </cell>
          <cell r="G82">
            <v>14.633237639553442</v>
          </cell>
          <cell r="H82">
            <v>-9.031101183301999</v>
          </cell>
          <cell r="I82">
            <v>10.927066498726433</v>
          </cell>
          <cell r="K82">
            <v>199804</v>
          </cell>
          <cell r="L82">
            <v>-8.0937481551449366</v>
          </cell>
          <cell r="M82">
            <v>-8.4794653064814014</v>
          </cell>
          <cell r="N82">
            <v>3.2256511482355137</v>
          </cell>
          <cell r="O82">
            <v>-0.76289204174366887</v>
          </cell>
          <cell r="P82">
            <v>14.633237639553414</v>
          </cell>
          <cell r="R82">
            <v>199804</v>
          </cell>
          <cell r="S82">
            <v>-6.3696742311101389</v>
          </cell>
          <cell r="T82">
            <v>25.929727055504685</v>
          </cell>
          <cell r="U82">
            <v>-2.635841030843423</v>
          </cell>
          <cell r="V82">
            <v>3.7623619606099794</v>
          </cell>
          <cell r="W82">
            <v>-0.66094762881067481</v>
          </cell>
          <cell r="X82">
            <v>18.77619306310072</v>
          </cell>
          <cell r="Y82">
            <v>-6.3424755824219403</v>
          </cell>
          <cell r="Z82">
            <v>16.633849648956115</v>
          </cell>
          <cell r="AB82">
            <v>199804</v>
          </cell>
          <cell r="AC82">
            <v>-7.8714823038926767</v>
          </cell>
          <cell r="AD82">
            <v>-2.6358410308434372</v>
          </cell>
          <cell r="AE82">
            <v>3.762361960609951</v>
          </cell>
          <cell r="AF82">
            <v>-0.66094762881067481</v>
          </cell>
          <cell r="AG82">
            <v>18.776193063100692</v>
          </cell>
        </row>
        <row r="83">
          <cell r="A83">
            <v>199805</v>
          </cell>
          <cell r="B83">
            <v>-10.476734227804755</v>
          </cell>
          <cell r="C83">
            <v>14.906814168332858</v>
          </cell>
          <cell r="D83">
            <v>-12.491564351943751</v>
          </cell>
          <cell r="E83">
            <v>-5.1338347269584688</v>
          </cell>
          <cell r="F83">
            <v>-5.6887356569519767</v>
          </cell>
          <cell r="G83">
            <v>9.7336119873817211</v>
          </cell>
          <cell r="H83">
            <v>-7.5305871443673453</v>
          </cell>
          <cell r="I83">
            <v>42.425729831018486</v>
          </cell>
          <cell r="K83">
            <v>199805</v>
          </cell>
          <cell r="L83">
            <v>-14.979998805898887</v>
          </cell>
          <cell r="M83">
            <v>-12.491564351943737</v>
          </cell>
          <cell r="N83">
            <v>-5.1338347269584688</v>
          </cell>
          <cell r="O83">
            <v>-5.6887356569519767</v>
          </cell>
          <cell r="P83">
            <v>9.7336119873817211</v>
          </cell>
          <cell r="R83">
            <v>199805</v>
          </cell>
          <cell r="S83">
            <v>-7.2046973698211474</v>
          </cell>
          <cell r="T83">
            <v>23.461668542896504</v>
          </cell>
          <cell r="U83">
            <v>-4.679048036690304</v>
          </cell>
          <cell r="V83">
            <v>1.9421558694779719</v>
          </cell>
          <cell r="W83">
            <v>-1.7048203046139463</v>
          </cell>
          <cell r="X83">
            <v>16.882239841427165</v>
          </cell>
          <cell r="Y83">
            <v>-6.5890386696627559</v>
          </cell>
          <cell r="Z83">
            <v>21.889631763782518</v>
          </cell>
          <cell r="AB83">
            <v>199805</v>
          </cell>
          <cell r="AC83">
            <v>-9.3068113321277792</v>
          </cell>
          <cell r="AD83">
            <v>-4.679048036690304</v>
          </cell>
          <cell r="AE83">
            <v>1.9421558694779719</v>
          </cell>
          <cell r="AF83">
            <v>-1.7048203046139463</v>
          </cell>
          <cell r="AG83">
            <v>16.882239841427165</v>
          </cell>
        </row>
        <row r="84">
          <cell r="A84">
            <v>199806</v>
          </cell>
          <cell r="B84">
            <v>-10.653633258744549</v>
          </cell>
          <cell r="C84">
            <v>7.3541665811499399</v>
          </cell>
          <cell r="D84">
            <v>-10.950286330815857</v>
          </cell>
          <cell r="E84">
            <v>-1.7231846664209485</v>
          </cell>
          <cell r="F84">
            <v>-0.37238534269140189</v>
          </cell>
          <cell r="G84">
            <v>14.561974723538711</v>
          </cell>
          <cell r="H84">
            <v>-4.4997206763305542</v>
          </cell>
          <cell r="I84">
            <v>60.167108820654732</v>
          </cell>
          <cell r="K84">
            <v>199806</v>
          </cell>
          <cell r="L84">
            <v>-14.472341294141657</v>
          </cell>
          <cell r="M84">
            <v>-10.950286330815857</v>
          </cell>
          <cell r="N84">
            <v>-1.7231846664209343</v>
          </cell>
          <cell r="O84">
            <v>-0.37238534269140189</v>
          </cell>
          <cell r="P84">
            <v>14.561974723538711</v>
          </cell>
          <cell r="R84">
            <v>199806</v>
          </cell>
          <cell r="S84">
            <v>-7.7922546938513477</v>
          </cell>
          <cell r="T84">
            <v>20.788061344836109</v>
          </cell>
          <cell r="U84">
            <v>-5.77806565216801</v>
          </cell>
          <cell r="V84">
            <v>1.3124356843188707</v>
          </cell>
          <cell r="W84">
            <v>-1.4809128341126296</v>
          </cell>
          <cell r="X84">
            <v>16.480948087431699</v>
          </cell>
          <cell r="Y84">
            <v>-6.2455603603274596</v>
          </cell>
          <cell r="Z84">
            <v>28.410498019356396</v>
          </cell>
          <cell r="AB84">
            <v>199806</v>
          </cell>
          <cell r="AC84">
            <v>-10.191665043233272</v>
          </cell>
          <cell r="AD84">
            <v>-5.7780656521680243</v>
          </cell>
          <cell r="AE84">
            <v>1.3124356843188423</v>
          </cell>
          <cell r="AF84">
            <v>-1.4809128341126296</v>
          </cell>
          <cell r="AG84">
            <v>16.480948087431699</v>
          </cell>
        </row>
        <row r="85">
          <cell r="A85">
            <v>199807</v>
          </cell>
          <cell r="B85">
            <v>-3.6702051697053406</v>
          </cell>
          <cell r="C85">
            <v>13.114498069807297</v>
          </cell>
          <cell r="D85">
            <v>-2.3652257319120196</v>
          </cell>
          <cell r="E85">
            <v>-3.1010201318046455</v>
          </cell>
          <cell r="F85">
            <v>2.6231562316985162</v>
          </cell>
          <cell r="G85">
            <v>19.061814024390245</v>
          </cell>
          <cell r="H85">
            <v>2.1106281478963353</v>
          </cell>
          <cell r="I85">
            <v>94.25424084211528</v>
          </cell>
          <cell r="K85">
            <v>199807</v>
          </cell>
          <cell r="L85">
            <v>-6.8692482371220365</v>
          </cell>
          <cell r="M85">
            <v>-2.3652257319120196</v>
          </cell>
          <cell r="N85">
            <v>-3.1010201318046455</v>
          </cell>
          <cell r="O85">
            <v>2.6231562316985162</v>
          </cell>
          <cell r="P85">
            <v>19.061814024390273</v>
          </cell>
          <cell r="R85">
            <v>199807</v>
          </cell>
          <cell r="S85">
            <v>-7.1975771144449538</v>
          </cell>
          <cell r="T85">
            <v>19.672310600965773</v>
          </cell>
          <cell r="U85">
            <v>-5.2625686735165829</v>
          </cell>
          <cell r="V85">
            <v>0.65394251232457634</v>
          </cell>
          <cell r="W85">
            <v>-0.88218989733613284</v>
          </cell>
          <cell r="X85">
            <v>16.873220574606094</v>
          </cell>
          <cell r="Y85">
            <v>-5.0781820733226226</v>
          </cell>
          <cell r="Z85">
            <v>39.610564408381123</v>
          </cell>
          <cell r="AB85">
            <v>199807</v>
          </cell>
          <cell r="AC85">
            <v>-9.7157848335836974</v>
          </cell>
          <cell r="AD85">
            <v>-5.2625686735165971</v>
          </cell>
          <cell r="AE85">
            <v>0.65394251232456213</v>
          </cell>
          <cell r="AF85">
            <v>-0.88218989733613284</v>
          </cell>
          <cell r="AG85">
            <v>16.873220574606123</v>
          </cell>
        </row>
        <row r="86">
          <cell r="A86">
            <v>199808</v>
          </cell>
          <cell r="B86">
            <v>-2.6520986893560519</v>
          </cell>
          <cell r="C86">
            <v>-2.4555276264786556</v>
          </cell>
          <cell r="D86">
            <v>-3.7495977704209906</v>
          </cell>
          <cell r="E86">
            <v>-7.0475599485838387</v>
          </cell>
          <cell r="F86">
            <v>-0.69056538374371712</v>
          </cell>
          <cell r="G86">
            <v>19.426312769010053</v>
          </cell>
          <cell r="H86">
            <v>2.7568831743515005</v>
          </cell>
          <cell r="I86">
            <v>108.01982771113052</v>
          </cell>
          <cell r="K86">
            <v>199808</v>
          </cell>
          <cell r="L86">
            <v>-4.6451574604493828</v>
          </cell>
          <cell r="M86">
            <v>-3.7495977704210048</v>
          </cell>
          <cell r="N86">
            <v>-7.0475599485838387</v>
          </cell>
          <cell r="O86">
            <v>-0.69056538374371712</v>
          </cell>
          <cell r="P86">
            <v>19.426312769010039</v>
          </cell>
          <cell r="R86">
            <v>199808</v>
          </cell>
          <cell r="S86">
            <v>-6.6223576553014851</v>
          </cell>
          <cell r="T86">
            <v>16.581074988729156</v>
          </cell>
          <cell r="U86">
            <v>-5.064159369570973</v>
          </cell>
          <cell r="V86">
            <v>-0.36189306907536434</v>
          </cell>
          <cell r="W86">
            <v>-0.85733455068613296</v>
          </cell>
          <cell r="X86">
            <v>17.228198683423088</v>
          </cell>
          <cell r="Y86">
            <v>-4.1129049518210792</v>
          </cell>
          <cell r="Z86">
            <v>50.402761925616744</v>
          </cell>
          <cell r="AB86">
            <v>199808</v>
          </cell>
          <cell r="AC86">
            <v>-9.0767976300906668</v>
          </cell>
          <cell r="AD86">
            <v>-5.0641593695709872</v>
          </cell>
          <cell r="AE86">
            <v>-0.36189306907539276</v>
          </cell>
          <cell r="AF86">
            <v>-0.85733455068613296</v>
          </cell>
          <cell r="AG86">
            <v>17.228198683423116</v>
          </cell>
        </row>
        <row r="87">
          <cell r="A87">
            <v>199809</v>
          </cell>
          <cell r="B87">
            <v>-7.8749572941578521</v>
          </cell>
          <cell r="C87">
            <v>-26.080272518869435</v>
          </cell>
          <cell r="D87">
            <v>-1.1320754716981156</v>
          </cell>
          <cell r="E87">
            <v>-4.8007681228996688</v>
          </cell>
          <cell r="F87">
            <v>-0.39386373649848849</v>
          </cell>
          <cell r="G87">
            <v>27.004482248520702</v>
          </cell>
          <cell r="H87">
            <v>2.0849587012706081</v>
          </cell>
          <cell r="I87">
            <v>130.74272508641803</v>
          </cell>
          <cell r="K87">
            <v>199809</v>
          </cell>
          <cell r="L87">
            <v>-12.414003974927397</v>
          </cell>
          <cell r="M87">
            <v>-1.1320754716981014</v>
          </cell>
          <cell r="N87">
            <v>-4.8007681228996688</v>
          </cell>
          <cell r="O87">
            <v>-0.39386373649848849</v>
          </cell>
          <cell r="P87">
            <v>27.004482248520702</v>
          </cell>
          <cell r="R87">
            <v>199809</v>
          </cell>
          <cell r="S87">
            <v>-6.7594566152235416</v>
          </cell>
          <cell r="T87">
            <v>11.083343260812569</v>
          </cell>
          <cell r="U87">
            <v>-4.6228555971945013</v>
          </cell>
          <cell r="V87">
            <v>-0.8862743480547266</v>
          </cell>
          <cell r="W87">
            <v>-0.80419104015136611</v>
          </cell>
          <cell r="X87">
            <v>18.389873439971865</v>
          </cell>
          <cell r="Y87">
            <v>-3.4536090566251971</v>
          </cell>
          <cell r="Z87">
            <v>61.174921372843869</v>
          </cell>
          <cell r="AB87">
            <v>199809</v>
          </cell>
          <cell r="AC87">
            <v>-9.4405396308034852</v>
          </cell>
          <cell r="AD87">
            <v>-4.6228555971945013</v>
          </cell>
          <cell r="AE87">
            <v>-0.8862743480547266</v>
          </cell>
          <cell r="AF87">
            <v>-0.80419104015136611</v>
          </cell>
          <cell r="AG87">
            <v>18.389873439971865</v>
          </cell>
        </row>
        <row r="88">
          <cell r="A88">
            <v>199810</v>
          </cell>
          <cell r="B88">
            <v>-8.1255750777724245</v>
          </cell>
          <cell r="C88">
            <v>10.807566293720242</v>
          </cell>
          <cell r="D88">
            <v>2.3181107341060425</v>
          </cell>
          <cell r="E88">
            <v>-6.203652697148172</v>
          </cell>
          <cell r="F88">
            <v>0.25528520143598143</v>
          </cell>
          <cell r="G88">
            <v>33.231955555555572</v>
          </cell>
          <cell r="H88">
            <v>2.8816195919164898</v>
          </cell>
          <cell r="I88">
            <v>104.41053053967772</v>
          </cell>
          <cell r="K88">
            <v>199810</v>
          </cell>
          <cell r="L88">
            <v>-13.039434523809547</v>
          </cell>
          <cell r="M88">
            <v>2.3181107341060425</v>
          </cell>
          <cell r="N88">
            <v>-6.203652697148172</v>
          </cell>
          <cell r="O88">
            <v>0.25528520143600986</v>
          </cell>
          <cell r="P88">
            <v>33.231955555555572</v>
          </cell>
          <cell r="R88">
            <v>199810</v>
          </cell>
          <cell r="S88">
            <v>-6.9079135320445744</v>
          </cell>
          <cell r="T88">
            <v>11.054205794221403</v>
          </cell>
          <cell r="U88">
            <v>-3.9211411148483251</v>
          </cell>
          <cell r="V88">
            <v>-1.4630648519698326</v>
          </cell>
          <cell r="W88">
            <v>-0.69479814336096979</v>
          </cell>
          <cell r="X88">
            <v>19.964104336895019</v>
          </cell>
          <cell r="Y88">
            <v>-2.8243514627214381</v>
          </cell>
          <cell r="Z88">
            <v>66.425051647851433</v>
          </cell>
          <cell r="AB88">
            <v>199810</v>
          </cell>
          <cell r="AC88">
            <v>-9.8415998152146074</v>
          </cell>
          <cell r="AD88">
            <v>-3.9211411148483393</v>
          </cell>
          <cell r="AE88">
            <v>-1.4630648519698184</v>
          </cell>
          <cell r="AF88">
            <v>-0.69479814336096979</v>
          </cell>
          <cell r="AG88">
            <v>19.964104336895033</v>
          </cell>
        </row>
        <row r="89">
          <cell r="A89">
            <v>199811</v>
          </cell>
          <cell r="B89">
            <v>2.374860439151476</v>
          </cell>
          <cell r="C89">
            <v>-40.588679196604794</v>
          </cell>
          <cell r="D89">
            <v>-0.74530043494910103</v>
          </cell>
          <cell r="E89">
            <v>-5.0832111753039442</v>
          </cell>
          <cell r="F89">
            <v>3.190027483313699</v>
          </cell>
          <cell r="G89">
            <v>20.040057471264362</v>
          </cell>
          <cell r="H89">
            <v>2.8655172682048828</v>
          </cell>
          <cell r="I89">
            <v>71.548784210787204</v>
          </cell>
          <cell r="K89">
            <v>199811</v>
          </cell>
          <cell r="L89">
            <v>0.62724525289389987</v>
          </cell>
          <cell r="M89">
            <v>-0.74530043494908682</v>
          </cell>
          <cell r="N89">
            <v>-5.0832111753039442</v>
          </cell>
          <cell r="O89">
            <v>3.190027483313699</v>
          </cell>
          <cell r="P89">
            <v>20.040057471264333</v>
          </cell>
          <cell r="R89">
            <v>199811</v>
          </cell>
          <cell r="S89">
            <v>-6.0460184177335634</v>
          </cell>
          <cell r="T89">
            <v>5.4792632022364387</v>
          </cell>
          <cell r="U89">
            <v>-3.6327895531093759</v>
          </cell>
          <cell r="V89">
            <v>-1.8118304804549012</v>
          </cell>
          <cell r="W89">
            <v>-0.3483680096632753</v>
          </cell>
          <cell r="X89">
            <v>19.971592067988666</v>
          </cell>
          <cell r="Y89">
            <v>-2.3444315406966183</v>
          </cell>
          <cell r="Z89">
            <v>66.93352895610127</v>
          </cell>
          <cell r="AB89">
            <v>199811</v>
          </cell>
          <cell r="AC89">
            <v>-8.85656569992193</v>
          </cell>
          <cell r="AD89">
            <v>-3.6327895531093901</v>
          </cell>
          <cell r="AE89">
            <v>-1.8118304804549012</v>
          </cell>
          <cell r="AF89">
            <v>-0.3483680096632753</v>
          </cell>
          <cell r="AG89">
            <v>19.971592067988666</v>
          </cell>
        </row>
        <row r="90">
          <cell r="A90">
            <v>199812</v>
          </cell>
          <cell r="B90">
            <v>11.121080359813206</v>
          </cell>
          <cell r="C90">
            <v>-15.579535568493611</v>
          </cell>
          <cell r="D90">
            <v>2.6110332073946694</v>
          </cell>
          <cell r="E90">
            <v>-1.8097255479830494</v>
          </cell>
          <cell r="F90">
            <v>5.6693446337659168</v>
          </cell>
          <cell r="G90">
            <v>29.795347885402464</v>
          </cell>
          <cell r="H90">
            <v>-1.0413635689466361</v>
          </cell>
          <cell r="I90">
            <v>90.597283599138223</v>
          </cell>
          <cell r="K90">
            <v>199812</v>
          </cell>
          <cell r="L90">
            <v>12.26224085322383</v>
          </cell>
          <cell r="M90">
            <v>2.6110332073946836</v>
          </cell>
          <cell r="N90">
            <v>-1.8097255479830494</v>
          </cell>
          <cell r="O90">
            <v>5.6693446337659168</v>
          </cell>
          <cell r="P90">
            <v>29.795347885402464</v>
          </cell>
          <cell r="R90">
            <v>199812</v>
          </cell>
          <cell r="S90">
            <v>-4.572763223619404</v>
          </cell>
          <cell r="T90">
            <v>3.4946977412977134</v>
          </cell>
          <cell r="U90">
            <v>-3.1449865594162674</v>
          </cell>
          <cell r="V90">
            <v>-1.8116563225091085</v>
          </cell>
          <cell r="W90">
            <v>0.12297004348323526</v>
          </cell>
          <cell r="X90">
            <v>20.895602463749512</v>
          </cell>
          <cell r="Y90">
            <v>-2.2377586859324055</v>
          </cell>
          <cell r="Z90">
            <v>69.172535541468193</v>
          </cell>
          <cell r="AB90">
            <v>199812</v>
          </cell>
          <cell r="AC90">
            <v>-7.0406787141701273</v>
          </cell>
          <cell r="AD90">
            <v>-3.1449865594162674</v>
          </cell>
          <cell r="AE90">
            <v>-1.8116563225091085</v>
          </cell>
          <cell r="AF90">
            <v>0.12297004348323526</v>
          </cell>
          <cell r="AG90">
            <v>20.895602463749512</v>
          </cell>
        </row>
        <row r="91">
          <cell r="A91">
            <v>199901</v>
          </cell>
          <cell r="B91">
            <v>15.169201260446656</v>
          </cell>
          <cell r="C91">
            <v>-19.847371265088</v>
          </cell>
          <cell r="D91">
            <v>4.7326367547633623</v>
          </cell>
          <cell r="E91">
            <v>-5.4506959772962773</v>
          </cell>
          <cell r="F91">
            <v>2.5238196061825136</v>
          </cell>
          <cell r="G91">
            <v>56.441732933761728</v>
          </cell>
          <cell r="H91">
            <v>-3.9304246234642619</v>
          </cell>
          <cell r="I91">
            <v>147.8195507443501</v>
          </cell>
          <cell r="K91">
            <v>199901</v>
          </cell>
          <cell r="L91">
            <v>16.78068698735629</v>
          </cell>
          <cell r="M91">
            <v>4.7326367547633623</v>
          </cell>
          <cell r="N91">
            <v>-5.4506959772962773</v>
          </cell>
          <cell r="O91">
            <v>2.5238196061825278</v>
          </cell>
          <cell r="P91">
            <v>56.441732933761699</v>
          </cell>
          <cell r="R91">
            <v>199901</v>
          </cell>
          <cell r="S91">
            <v>15.169201260446656</v>
          </cell>
          <cell r="T91">
            <v>-19.847371265088</v>
          </cell>
          <cell r="U91">
            <v>4.7326367547633623</v>
          </cell>
          <cell r="V91">
            <v>-5.4506959772962773</v>
          </cell>
          <cell r="W91">
            <v>2.5238196061825136</v>
          </cell>
          <cell r="X91">
            <v>56.441732933761728</v>
          </cell>
          <cell r="Y91">
            <v>-3.9304246234642619</v>
          </cell>
          <cell r="Z91">
            <v>147.8195507443501</v>
          </cell>
          <cell r="AB91">
            <v>199901</v>
          </cell>
          <cell r="AC91">
            <v>16.78068698735629</v>
          </cell>
          <cell r="AD91">
            <v>4.7326367547633623</v>
          </cell>
          <cell r="AE91">
            <v>-5.4506959772962773</v>
          </cell>
          <cell r="AF91">
            <v>2.5238196061825278</v>
          </cell>
          <cell r="AG91">
            <v>56.441732933761699</v>
          </cell>
        </row>
        <row r="92">
          <cell r="A92">
            <v>199902</v>
          </cell>
          <cell r="B92">
            <v>5.3967747086060882</v>
          </cell>
          <cell r="C92">
            <v>-32.631763935264331</v>
          </cell>
          <cell r="D92">
            <v>4.2324937930012396</v>
          </cell>
          <cell r="E92">
            <v>3.3452403938984361</v>
          </cell>
          <cell r="F92">
            <v>7.6902112196229666</v>
          </cell>
          <cell r="G92">
            <v>43.658253162453008</v>
          </cell>
          <cell r="H92">
            <v>-7.0000655991637188</v>
          </cell>
          <cell r="I92">
            <v>51.239429298751844</v>
          </cell>
          <cell r="K92">
            <v>199902</v>
          </cell>
          <cell r="L92">
            <v>2.7444481272787442</v>
          </cell>
          <cell r="M92">
            <v>4.2324937930012112</v>
          </cell>
          <cell r="N92">
            <v>3.3452403938984361</v>
          </cell>
          <cell r="O92">
            <v>7.6902112196229666</v>
          </cell>
          <cell r="P92">
            <v>43.658253162453008</v>
          </cell>
          <cell r="R92">
            <v>199902</v>
          </cell>
          <cell r="S92">
            <v>10.211548067446969</v>
          </cell>
          <cell r="T92">
            <v>-26.357279063864681</v>
          </cell>
          <cell r="U92">
            <v>4.4880738821341026</v>
          </cell>
          <cell r="V92">
            <v>-1.2047069789118297</v>
          </cell>
          <cell r="W92">
            <v>5.0164365548981209</v>
          </cell>
          <cell r="X92">
            <v>50.221617206875635</v>
          </cell>
          <cell r="Y92">
            <v>-5.4043583352348605</v>
          </cell>
          <cell r="Z92">
            <v>95.794537788278831</v>
          </cell>
          <cell r="AB92">
            <v>199902</v>
          </cell>
          <cell r="AC92">
            <v>9.490609237549279</v>
          </cell>
          <cell r="AD92">
            <v>4.4880738821340742</v>
          </cell>
          <cell r="AE92">
            <v>-1.2047069789118154</v>
          </cell>
          <cell r="AF92">
            <v>5.0164365548980783</v>
          </cell>
          <cell r="AG92">
            <v>50.221617206875692</v>
          </cell>
        </row>
        <row r="93">
          <cell r="A93">
            <v>199903</v>
          </cell>
          <cell r="B93">
            <v>8.5127055306427621</v>
          </cell>
          <cell r="C93">
            <v>-23.375916393231776</v>
          </cell>
          <cell r="D93">
            <v>11.764983928909061</v>
          </cell>
          <cell r="E93">
            <v>3.6964626716377182</v>
          </cell>
          <cell r="F93">
            <v>5.0393421124528714</v>
          </cell>
          <cell r="G93">
            <v>51.166858408698317</v>
          </cell>
          <cell r="H93">
            <v>-0.46886354432636779</v>
          </cell>
          <cell r="I93">
            <v>0.64454283670139034</v>
          </cell>
          <cell r="K93">
            <v>199903</v>
          </cell>
          <cell r="L93">
            <v>3.7032514119981812</v>
          </cell>
          <cell r="M93">
            <v>11.764983928909061</v>
          </cell>
          <cell r="N93">
            <v>3.696462671637704</v>
          </cell>
          <cell r="O93">
            <v>5.0393421124528714</v>
          </cell>
          <cell r="P93">
            <v>51.166858408698346</v>
          </cell>
          <cell r="R93">
            <v>199903</v>
          </cell>
          <cell r="S93">
            <v>9.6144922206754018</v>
          </cell>
          <cell r="T93">
            <v>-25.306895385267126</v>
          </cell>
          <cell r="U93">
            <v>6.949457401522892</v>
          </cell>
          <cell r="V93">
            <v>0.45602304765131407</v>
          </cell>
          <cell r="W93">
            <v>5.0244176416270818</v>
          </cell>
          <cell r="X93">
            <v>50.541629569046648</v>
          </cell>
          <cell r="Y93">
            <v>-3.7813137948015623</v>
          </cell>
          <cell r="Z93">
            <v>61.483971929818125</v>
          </cell>
          <cell r="AB93">
            <v>199903</v>
          </cell>
          <cell r="AC93">
            <v>7.4039011932543843</v>
          </cell>
          <cell r="AD93">
            <v>6.949457401522892</v>
          </cell>
          <cell r="AE93">
            <v>0.45602304765131407</v>
          </cell>
          <cell r="AF93">
            <v>5.0244176416270818</v>
          </cell>
          <cell r="AG93">
            <v>50.541629569046677</v>
          </cell>
        </row>
        <row r="94">
          <cell r="A94">
            <v>199904</v>
          </cell>
          <cell r="B94">
            <v>1.7619273736035836</v>
          </cell>
          <cell r="C94">
            <v>-5.163981471750887</v>
          </cell>
          <cell r="D94">
            <v>16.956220932467232</v>
          </cell>
          <cell r="E94">
            <v>4.2022293736299474</v>
          </cell>
          <cell r="F94">
            <v>5.6935614865432456</v>
          </cell>
          <cell r="G94">
            <v>44.49269176058894</v>
          </cell>
          <cell r="H94">
            <v>-4.9452469693940628</v>
          </cell>
          <cell r="I94">
            <v>41.063360537171604</v>
          </cell>
          <cell r="K94">
            <v>199904</v>
          </cell>
          <cell r="L94">
            <v>-5.4599177800611187E-2</v>
          </cell>
          <cell r="M94">
            <v>16.956220932467232</v>
          </cell>
          <cell r="N94">
            <v>4.2022293736299474</v>
          </cell>
          <cell r="O94">
            <v>5.6935614865432456</v>
          </cell>
          <cell r="P94">
            <v>44.492691760588912</v>
          </cell>
          <cell r="R94">
            <v>199904</v>
          </cell>
          <cell r="S94">
            <v>7.5771919131663878</v>
          </cell>
          <cell r="T94">
            <v>-21.141309572071606</v>
          </cell>
          <cell r="U94">
            <v>9.3289584323474628</v>
          </cell>
          <cell r="V94">
            <v>1.3862188766647279</v>
          </cell>
          <cell r="W94">
            <v>5.1941685493840311</v>
          </cell>
          <cell r="X94">
            <v>49.012004055990587</v>
          </cell>
          <cell r="Y94">
            <v>-4.0706879693100433</v>
          </cell>
          <cell r="Z94">
            <v>56.669874447482272</v>
          </cell>
          <cell r="AB94">
            <v>199904</v>
          </cell>
          <cell r="AC94">
            <v>5.5000819806525669</v>
          </cell>
          <cell r="AD94">
            <v>9.3289584323474486</v>
          </cell>
          <cell r="AE94">
            <v>1.3862188766647279</v>
          </cell>
          <cell r="AF94">
            <v>5.1941685493840168</v>
          </cell>
          <cell r="AG94">
            <v>49.012004055990587</v>
          </cell>
        </row>
        <row r="95">
          <cell r="A95">
            <v>199905</v>
          </cell>
          <cell r="B95">
            <v>16.4886267006803</v>
          </cell>
          <cell r="C95">
            <v>-19.725845579363167</v>
          </cell>
          <cell r="D95">
            <v>17.643284858853718</v>
          </cell>
          <cell r="E95">
            <v>12.517234587354736</v>
          </cell>
          <cell r="F95">
            <v>9.3962415033986417</v>
          </cell>
          <cell r="G95">
            <v>37.209166276059136</v>
          </cell>
          <cell r="H95">
            <v>-8.7343679795520615</v>
          </cell>
          <cell r="I95">
            <v>9.8619677011605233</v>
          </cell>
          <cell r="K95">
            <v>199905</v>
          </cell>
          <cell r="L95">
            <v>21.896067415730357</v>
          </cell>
          <cell r="M95">
            <v>17.64328485885369</v>
          </cell>
          <cell r="N95">
            <v>12.517234587354736</v>
          </cell>
          <cell r="O95">
            <v>9.3962415033986417</v>
          </cell>
          <cell r="P95">
            <v>37.209166276059136</v>
          </cell>
          <cell r="R95">
            <v>199905</v>
          </cell>
          <cell r="S95">
            <v>9.3251258743445788</v>
          </cell>
          <cell r="T95">
            <v>-20.84634385357549</v>
          </cell>
          <cell r="U95">
            <v>10.911344631096</v>
          </cell>
          <cell r="V95">
            <v>3.505597329783015</v>
          </cell>
          <cell r="W95">
            <v>6.0312457330117013</v>
          </cell>
          <cell r="X95">
            <v>46.691114767010987</v>
          </cell>
          <cell r="Y95">
            <v>-5.0287637020104938</v>
          </cell>
          <cell r="Z95">
            <v>45.524484739654781</v>
          </cell>
          <cell r="AB95">
            <v>199905</v>
          </cell>
          <cell r="AC95">
            <v>8.6036155788914215</v>
          </cell>
          <cell r="AD95">
            <v>10.911344631095972</v>
          </cell>
          <cell r="AE95">
            <v>3.505597329783015</v>
          </cell>
          <cell r="AF95">
            <v>6.0312457330116871</v>
          </cell>
          <cell r="AG95">
            <v>46.691114767010987</v>
          </cell>
        </row>
        <row r="96">
          <cell r="A96">
            <v>199906</v>
          </cell>
          <cell r="B96">
            <v>18.957608351787385</v>
          </cell>
          <cell r="C96">
            <v>-15.795712204578393</v>
          </cell>
          <cell r="D96">
            <v>14.860448354707231</v>
          </cell>
          <cell r="E96">
            <v>5.3492733239568651</v>
          </cell>
          <cell r="F96">
            <v>6.6529568697198727</v>
          </cell>
          <cell r="G96">
            <v>57.469628461894757</v>
          </cell>
          <cell r="H96">
            <v>-5.7949264682281836</v>
          </cell>
          <cell r="I96">
            <v>8.6500569617118117</v>
          </cell>
          <cell r="K96">
            <v>199906</v>
          </cell>
          <cell r="L96">
            <v>23.620866007500823</v>
          </cell>
          <cell r="M96">
            <v>14.860448354707231</v>
          </cell>
          <cell r="N96">
            <v>5.3492733239568651</v>
          </cell>
          <cell r="O96">
            <v>6.6529568697198727</v>
          </cell>
          <cell r="P96">
            <v>57.469628461894729</v>
          </cell>
          <cell r="R96">
            <v>199906</v>
          </cell>
          <cell r="S96">
            <v>10.915183428347603</v>
          </cell>
          <cell r="T96">
            <v>-20.101251685177772</v>
          </cell>
          <cell r="U96">
            <v>11.565423926958715</v>
          </cell>
          <cell r="V96">
            <v>3.8128574553864212</v>
          </cell>
          <cell r="W96">
            <v>6.1368959915372585</v>
          </cell>
          <cell r="X96">
            <v>48.524556432655686</v>
          </cell>
          <cell r="Y96">
            <v>-5.1570642803159075</v>
          </cell>
          <cell r="Z96">
            <v>37.689104383704262</v>
          </cell>
          <cell r="AB96">
            <v>199906</v>
          </cell>
          <cell r="AC96">
            <v>11.053451248679025</v>
          </cell>
          <cell r="AD96">
            <v>11.565423926958672</v>
          </cell>
          <cell r="AE96">
            <v>3.8128574553864212</v>
          </cell>
          <cell r="AF96">
            <v>6.1368959915372585</v>
          </cell>
          <cell r="AG96">
            <v>48.524556432655686</v>
          </cell>
        </row>
        <row r="97">
          <cell r="A97">
            <v>199907</v>
          </cell>
          <cell r="B97">
            <v>5.0874678790274714</v>
          </cell>
          <cell r="C97">
            <v>-10.996052608287741</v>
          </cell>
          <cell r="D97">
            <v>4.7713673305349573</v>
          </cell>
          <cell r="E97">
            <v>1.6257511529324233</v>
          </cell>
          <cell r="F97">
            <v>-1.5633916840303073</v>
          </cell>
          <cell r="G97">
            <v>36.047951111683005</v>
          </cell>
          <cell r="H97">
            <v>-8.8531683462975508</v>
          </cell>
          <cell r="I97">
            <v>-24.590273001976243</v>
          </cell>
          <cell r="K97">
            <v>199907</v>
          </cell>
          <cell r="L97">
            <v>9.4260322756584998</v>
          </cell>
          <cell r="M97">
            <v>4.7713673305349573</v>
          </cell>
          <cell r="N97">
            <v>1.6257511529323949</v>
          </cell>
          <cell r="O97">
            <v>-1.5633916840303073</v>
          </cell>
          <cell r="P97">
            <v>36.047951111683005</v>
          </cell>
          <cell r="R97">
            <v>199907</v>
          </cell>
          <cell r="S97">
            <v>10.042477299805384</v>
          </cell>
          <cell r="T97">
            <v>-18.849886268260946</v>
          </cell>
          <cell r="U97">
            <v>10.507821867864138</v>
          </cell>
          <cell r="V97">
            <v>3.4987119868856666</v>
          </cell>
          <cell r="W97">
            <v>4.9738099199563948</v>
          </cell>
          <cell r="X97">
            <v>46.592693436457012</v>
          </cell>
          <cell r="Y97">
            <v>-5.7125238760556272</v>
          </cell>
          <cell r="Z97">
            <v>22.948931568655468</v>
          </cell>
          <cell r="AB97">
            <v>199907</v>
          </cell>
          <cell r="AC97">
            <v>10.813001578505776</v>
          </cell>
          <cell r="AD97">
            <v>10.507821867864124</v>
          </cell>
          <cell r="AE97">
            <v>3.4987119868856666</v>
          </cell>
          <cell r="AF97">
            <v>4.9738099199563806</v>
          </cell>
          <cell r="AG97">
            <v>46.592693436456983</v>
          </cell>
        </row>
        <row r="98">
          <cell r="A98">
            <v>199908</v>
          </cell>
          <cell r="B98">
            <v>18.848906851049335</v>
          </cell>
          <cell r="C98">
            <v>-6.5837600585223299</v>
          </cell>
          <cell r="D98">
            <v>5.1581500243656393</v>
          </cell>
          <cell r="E98">
            <v>11.477754994993077</v>
          </cell>
          <cell r="F98">
            <v>-0.25908474621776634</v>
          </cell>
          <cell r="G98">
            <v>30.2136445229429</v>
          </cell>
          <cell r="H98">
            <v>-12.733636833321157</v>
          </cell>
          <cell r="I98">
            <v>-12.674047799851579</v>
          </cell>
          <cell r="K98">
            <v>199908</v>
          </cell>
          <cell r="L98">
            <v>19.66631388906184</v>
          </cell>
          <cell r="M98">
            <v>5.1581500243656109</v>
          </cell>
          <cell r="N98">
            <v>11.477754994993077</v>
          </cell>
          <cell r="O98">
            <v>-0.25908474621776634</v>
          </cell>
          <cell r="P98">
            <v>30.2136445229429</v>
          </cell>
          <cell r="R98">
            <v>199908</v>
          </cell>
          <cell r="S98">
            <v>11.204293753372568</v>
          </cell>
          <cell r="T98">
            <v>-17.416130568021089</v>
          </cell>
          <cell r="U98">
            <v>9.7965576628390068</v>
          </cell>
          <cell r="V98">
            <v>4.4805370072641466</v>
          </cell>
          <cell r="W98">
            <v>4.2939167623040788</v>
          </cell>
          <cell r="X98">
            <v>44.272673667662644</v>
          </cell>
          <cell r="Y98">
            <v>-6.639494810030385</v>
          </cell>
          <cell r="Z98">
            <v>15.176191728196045</v>
          </cell>
          <cell r="AB98">
            <v>199908</v>
          </cell>
          <cell r="AC98">
            <v>11.983051196083665</v>
          </cell>
          <cell r="AD98">
            <v>9.7965576628390068</v>
          </cell>
          <cell r="AE98">
            <v>4.4805370072641608</v>
          </cell>
          <cell r="AF98">
            <v>4.2939167623040788</v>
          </cell>
          <cell r="AG98">
            <v>44.272673667662616</v>
          </cell>
        </row>
        <row r="99">
          <cell r="A99">
            <v>199909</v>
          </cell>
          <cell r="B99">
            <v>17.398214616831353</v>
          </cell>
          <cell r="C99">
            <v>-9.947365768968254</v>
          </cell>
          <cell r="D99">
            <v>4.3724321045584276</v>
          </cell>
          <cell r="E99">
            <v>4.7677990189336725</v>
          </cell>
          <cell r="F99">
            <v>1.7492359658999561</v>
          </cell>
          <cell r="G99">
            <v>19.173250536398399</v>
          </cell>
          <cell r="H99">
            <v>-12.173435698239217</v>
          </cell>
          <cell r="I99">
            <v>-23.814620413075687</v>
          </cell>
          <cell r="K99">
            <v>199909</v>
          </cell>
          <cell r="L99">
            <v>17.507418397626154</v>
          </cell>
          <cell r="M99">
            <v>4.3724321045583991</v>
          </cell>
          <cell r="N99">
            <v>4.7677990189336725</v>
          </cell>
          <cell r="O99">
            <v>1.7492359658999703</v>
          </cell>
          <cell r="P99">
            <v>19.173250536398427</v>
          </cell>
          <cell r="R99">
            <v>199909</v>
          </cell>
          <cell r="S99">
            <v>11.874117340376486</v>
          </cell>
          <cell r="T99">
            <v>-16.775645258675041</v>
          </cell>
          <cell r="U99">
            <v>9.1655193900838157</v>
          </cell>
          <cell r="V99">
            <v>4.5131320907828325</v>
          </cell>
          <cell r="W99">
            <v>4.000925997376342</v>
          </cell>
          <cell r="X99">
            <v>41.073196654489806</v>
          </cell>
          <cell r="Y99">
            <v>-7.2619363711976064</v>
          </cell>
          <cell r="Z99">
            <v>7.6916713283256399</v>
          </cell>
          <cell r="AB99">
            <v>199909</v>
          </cell>
          <cell r="AC99">
            <v>12.56541419791705</v>
          </cell>
          <cell r="AD99">
            <v>9.1655193900838157</v>
          </cell>
          <cell r="AE99">
            <v>4.5131320907828325</v>
          </cell>
          <cell r="AF99">
            <v>4.000925997376342</v>
          </cell>
          <cell r="AG99">
            <v>41.073196654489806</v>
          </cell>
        </row>
        <row r="100">
          <cell r="A100">
            <v>199910</v>
          </cell>
          <cell r="B100">
            <v>14.259484464792436</v>
          </cell>
          <cell r="C100">
            <v>-54.785223310421152</v>
          </cell>
          <cell r="D100">
            <v>7.2078484602693607</v>
          </cell>
          <cell r="E100">
            <v>5.7691438897673208</v>
          </cell>
          <cell r="F100">
            <v>3.0861250364711879</v>
          </cell>
          <cell r="G100">
            <v>29.613505023875376</v>
          </cell>
          <cell r="H100">
            <v>-13.625078520743372</v>
          </cell>
          <cell r="I100">
            <v>-24.607113676016951</v>
          </cell>
          <cell r="K100">
            <v>199910</v>
          </cell>
          <cell r="L100">
            <v>13.216195569136758</v>
          </cell>
          <cell r="M100">
            <v>7.2078484602693891</v>
          </cell>
          <cell r="N100">
            <v>5.7691438897673208</v>
          </cell>
          <cell r="O100">
            <v>3.0861250364711594</v>
          </cell>
          <cell r="P100">
            <v>29.613505023875376</v>
          </cell>
          <cell r="R100">
            <v>199910</v>
          </cell>
          <cell r="S100">
            <v>12.129945987970061</v>
          </cell>
          <cell r="T100">
            <v>-20.78266287554122</v>
          </cell>
          <cell r="U100">
            <v>8.9547512951921391</v>
          </cell>
          <cell r="V100">
            <v>4.6428204912909479</v>
          </cell>
          <cell r="W100">
            <v>3.9055674139284946</v>
          </cell>
          <cell r="X100">
            <v>39.723290368284808</v>
          </cell>
          <cell r="Y100">
            <v>-7.9310781421427521</v>
          </cell>
          <cell r="Z100">
            <v>2.8744206308531943</v>
          </cell>
          <cell r="AB100">
            <v>199910</v>
          </cell>
          <cell r="AC100">
            <v>12.635364832241237</v>
          </cell>
          <cell r="AD100">
            <v>8.9547512951921391</v>
          </cell>
          <cell r="AE100">
            <v>4.6428204912909194</v>
          </cell>
          <cell r="AF100">
            <v>3.9055674139284662</v>
          </cell>
          <cell r="AG100">
            <v>39.723290368284779</v>
          </cell>
        </row>
        <row r="101">
          <cell r="A101">
            <v>199911</v>
          </cell>
          <cell r="B101">
            <v>4.5077590711835285</v>
          </cell>
          <cell r="C101">
            <v>2.4285520423395326</v>
          </cell>
          <cell r="D101">
            <v>13.593882263516434</v>
          </cell>
          <cell r="E101">
            <v>7.6811265046559072</v>
          </cell>
          <cell r="F101">
            <v>2.5791197293147547</v>
          </cell>
          <cell r="G101">
            <v>36.7273233025183</v>
          </cell>
          <cell r="H101">
            <v>-9.7939046936465104</v>
          </cell>
          <cell r="I101">
            <v>27.902044081836294</v>
          </cell>
          <cell r="K101">
            <v>199911</v>
          </cell>
          <cell r="L101">
            <v>-0.66583555278516826</v>
          </cell>
          <cell r="M101">
            <v>13.593882263516434</v>
          </cell>
          <cell r="N101">
            <v>7.6811265046559072</v>
          </cell>
          <cell r="O101">
            <v>2.5791197293147547</v>
          </cell>
          <cell r="P101">
            <v>36.7273233025183</v>
          </cell>
          <cell r="R101">
            <v>199911</v>
          </cell>
          <cell r="S101">
            <v>11.358803963800796</v>
          </cell>
          <cell r="T101">
            <v>-19.371328574851688</v>
          </cell>
          <cell r="U101">
            <v>9.3885837372105669</v>
          </cell>
          <cell r="V101">
            <v>4.925779118317692</v>
          </cell>
          <cell r="W101">
            <v>3.7830810986481964</v>
          </cell>
          <cell r="X101">
            <v>39.427768688961606</v>
          </cell>
          <cell r="Y101">
            <v>-8.0965833837832122</v>
          </cell>
          <cell r="Z101">
            <v>5.4268210395037784</v>
          </cell>
          <cell r="AB101">
            <v>199911</v>
          </cell>
          <cell r="AC101">
            <v>11.253601923773132</v>
          </cell>
          <cell r="AD101">
            <v>9.3885837372105669</v>
          </cell>
          <cell r="AE101">
            <v>4.925779118317692</v>
          </cell>
          <cell r="AF101">
            <v>3.7830810986481964</v>
          </cell>
          <cell r="AG101">
            <v>39.427768688961578</v>
          </cell>
        </row>
        <row r="102">
          <cell r="A102">
            <v>199912</v>
          </cell>
          <cell r="B102">
            <v>7.314548353036173</v>
          </cell>
          <cell r="C102">
            <v>-27.970384345558259</v>
          </cell>
          <cell r="D102">
            <v>15.17386659982931</v>
          </cell>
          <cell r="E102">
            <v>6.0873235473432317</v>
          </cell>
          <cell r="F102">
            <v>0.87446912204971738</v>
          </cell>
          <cell r="G102">
            <v>6.8227986990538909</v>
          </cell>
          <cell r="H102">
            <v>-11.298067915975551</v>
          </cell>
          <cell r="I102">
            <v>-31.660584771906201</v>
          </cell>
          <cell r="K102">
            <v>199912</v>
          </cell>
          <cell r="L102">
            <v>3.838240150379761</v>
          </cell>
          <cell r="M102">
            <v>15.173866599829338</v>
          </cell>
          <cell r="N102">
            <v>6.0873235473432317</v>
          </cell>
          <cell r="O102">
            <v>0.8744691220497316</v>
          </cell>
          <cell r="P102">
            <v>6.8227986990538625</v>
          </cell>
          <cell r="R102">
            <v>199912</v>
          </cell>
          <cell r="S102">
            <v>10.954652851627671</v>
          </cell>
          <cell r="T102">
            <v>-20.032344977342362</v>
          </cell>
          <cell r="U102">
            <v>9.8674237653310257</v>
          </cell>
          <cell r="V102">
            <v>5.0218848947662451</v>
          </cell>
          <cell r="W102">
            <v>3.5426436360873765</v>
          </cell>
          <cell r="X102">
            <v>36.135223636696765</v>
          </cell>
          <cell r="Y102">
            <v>-8.3618733399888896</v>
          </cell>
          <cell r="Z102">
            <v>1.4732911924454299</v>
          </cell>
          <cell r="AB102">
            <v>199912</v>
          </cell>
          <cell r="AC102">
            <v>10.483598687472977</v>
          </cell>
          <cell r="AD102">
            <v>9.8674237653310257</v>
          </cell>
          <cell r="AE102">
            <v>5.0218848947662451</v>
          </cell>
          <cell r="AF102">
            <v>3.5426436360873765</v>
          </cell>
          <cell r="AG102">
            <v>36.135223636696736</v>
          </cell>
        </row>
        <row r="103">
          <cell r="A103">
            <v>200001</v>
          </cell>
          <cell r="B103">
            <v>12.985653446265857</v>
          </cell>
          <cell r="C103">
            <v>11.521726542530743</v>
          </cell>
          <cell r="D103">
            <v>2.4766386782231677</v>
          </cell>
          <cell r="E103">
            <v>7.2609462099194815</v>
          </cell>
          <cell r="F103">
            <v>0.80679580906750914</v>
          </cell>
          <cell r="G103">
            <v>7.8689196186612094</v>
          </cell>
          <cell r="H103">
            <v>-10.93745458519497</v>
          </cell>
          <cell r="I103">
            <v>-57.604004963502184</v>
          </cell>
          <cell r="K103">
            <v>200001</v>
          </cell>
          <cell r="L103">
            <v>11.946386946386923</v>
          </cell>
          <cell r="M103">
            <v>2.476638678223182</v>
          </cell>
          <cell r="N103">
            <v>7.2609462099194815</v>
          </cell>
          <cell r="O103">
            <v>0.80679580906748072</v>
          </cell>
          <cell r="P103">
            <v>7.8689196186612094</v>
          </cell>
          <cell r="R103">
            <v>200001</v>
          </cell>
          <cell r="S103">
            <v>12.985653446265857</v>
          </cell>
          <cell r="T103">
            <v>11.521726542530743</v>
          </cell>
          <cell r="U103">
            <v>2.4766386782231677</v>
          </cell>
          <cell r="V103">
            <v>7.2609462099194815</v>
          </cell>
          <cell r="W103">
            <v>0.80679580906750914</v>
          </cell>
          <cell r="X103">
            <v>7.8689196186612094</v>
          </cell>
          <cell r="Y103">
            <v>-10.93745458519497</v>
          </cell>
          <cell r="Z103">
            <v>-57.604004963502184</v>
          </cell>
          <cell r="AB103">
            <v>200001</v>
          </cell>
          <cell r="AC103">
            <v>11.946386946386923</v>
          </cell>
          <cell r="AD103">
            <v>2.476638678223182</v>
          </cell>
          <cell r="AE103">
            <v>7.2609462099194815</v>
          </cell>
          <cell r="AF103">
            <v>0.80679580906748072</v>
          </cell>
          <cell r="AG103">
            <v>7.8689196186612094</v>
          </cell>
        </row>
        <row r="104">
          <cell r="A104">
            <v>200002</v>
          </cell>
          <cell r="B104">
            <v>10.571630561026097</v>
          </cell>
          <cell r="C104">
            <v>15.915461560716949</v>
          </cell>
          <cell r="D104">
            <v>6.7288036168208265</v>
          </cell>
          <cell r="E104">
            <v>0.96688308655240007</v>
          </cell>
          <cell r="F104">
            <v>1.9304313593161169</v>
          </cell>
          <cell r="G104">
            <v>15.889194403051164</v>
          </cell>
          <cell r="H104">
            <v>-7.1420932652322904</v>
          </cell>
          <cell r="I104">
            <v>-23.939398479145765</v>
          </cell>
          <cell r="K104">
            <v>200002</v>
          </cell>
          <cell r="L104">
            <v>7.7198528937350517</v>
          </cell>
          <cell r="M104">
            <v>6.7288036168207981</v>
          </cell>
          <cell r="N104">
            <v>0.96688308655240007</v>
          </cell>
          <cell r="O104">
            <v>1.9304313593161453</v>
          </cell>
          <cell r="P104">
            <v>15.88919440305115</v>
          </cell>
          <cell r="R104">
            <v>200002</v>
          </cell>
          <cell r="S104">
            <v>11.81449587809449</v>
          </cell>
          <cell r="T104">
            <v>13.568425401608877</v>
          </cell>
          <cell r="U104">
            <v>4.550801628981759</v>
          </cell>
          <cell r="V104">
            <v>4.0827397518751241</v>
          </cell>
          <cell r="W104">
            <v>1.362716250339119</v>
          </cell>
          <cell r="X104">
            <v>11.600877834230715</v>
          </cell>
          <cell r="Y104">
            <v>-9.145797008002404</v>
          </cell>
          <cell r="Z104">
            <v>-43.596446293810352</v>
          </cell>
          <cell r="AB104">
            <v>200002</v>
          </cell>
          <cell r="AC104">
            <v>9.8864815571836999</v>
          </cell>
          <cell r="AD104">
            <v>4.550801628981759</v>
          </cell>
          <cell r="AE104">
            <v>4.0827397518750956</v>
          </cell>
          <cell r="AF104">
            <v>1.362716250339119</v>
          </cell>
          <cell r="AG104">
            <v>11.600877834230715</v>
          </cell>
        </row>
        <row r="105">
          <cell r="A105">
            <v>200003</v>
          </cell>
          <cell r="B105">
            <v>-6.120715384438796</v>
          </cell>
          <cell r="C105">
            <v>-9.1613155069776582</v>
          </cell>
          <cell r="D105">
            <v>9.9386762529078965E-2</v>
          </cell>
          <cell r="E105">
            <v>-0.19730784408295676</v>
          </cell>
          <cell r="F105">
            <v>-4.4568426254665638</v>
          </cell>
          <cell r="G105">
            <v>6.2308024265935273</v>
          </cell>
          <cell r="H105">
            <v>-8.7664913973585357</v>
          </cell>
          <cell r="I105">
            <v>-4.8436529590263291</v>
          </cell>
          <cell r="K105">
            <v>200003</v>
          </cell>
          <cell r="L105">
            <v>-12.547103155911472</v>
          </cell>
          <cell r="M105">
            <v>9.9386762529093176E-2</v>
          </cell>
          <cell r="N105">
            <v>-0.19730784408294255</v>
          </cell>
          <cell r="O105">
            <v>-4.4568426254665781</v>
          </cell>
          <cell r="P105">
            <v>6.2308024265935131</v>
          </cell>
          <cell r="R105">
            <v>200003</v>
          </cell>
          <cell r="S105">
            <v>5.5745483010367849</v>
          </cell>
          <cell r="T105">
            <v>5.3533335590695259</v>
          </cell>
          <cell r="U105">
            <v>2.9773350300760626</v>
          </cell>
          <cell r="V105">
            <v>2.5856912813434718</v>
          </cell>
          <cell r="W105">
            <v>-0.6653070473600593</v>
          </cell>
          <cell r="X105">
            <v>9.7752826948872098</v>
          </cell>
          <cell r="Y105">
            <v>-9.0167676467613518</v>
          </cell>
          <cell r="Z105">
            <v>-34.887152684007631</v>
          </cell>
          <cell r="AB105">
            <v>200003</v>
          </cell>
          <cell r="AC105">
            <v>2.0764579276416839</v>
          </cell>
          <cell r="AD105">
            <v>2.9773350300760626</v>
          </cell>
          <cell r="AE105">
            <v>2.5856912813434718</v>
          </cell>
          <cell r="AF105">
            <v>-0.66530704736007351</v>
          </cell>
          <cell r="AG105">
            <v>9.7752826948872098</v>
          </cell>
        </row>
        <row r="106">
          <cell r="A106">
            <v>200004</v>
          </cell>
          <cell r="B106">
            <v>8.3206444324377458</v>
          </cell>
          <cell r="C106">
            <v>-24.404381366406682</v>
          </cell>
          <cell r="D106">
            <v>8.4849181962085964</v>
          </cell>
          <cell r="E106">
            <v>-1.1995345089964928</v>
          </cell>
          <cell r="F106">
            <v>-4.4064652888182394</v>
          </cell>
          <cell r="G106">
            <v>8.4862448483055744</v>
          </cell>
          <cell r="H106">
            <v>-9.3075019103470282</v>
          </cell>
          <cell r="I106">
            <v>-9.0250502429066444</v>
          </cell>
          <cell r="K106">
            <v>200004</v>
          </cell>
          <cell r="L106">
            <v>9.0009319065522391</v>
          </cell>
          <cell r="M106">
            <v>8.4849181962085964</v>
          </cell>
          <cell r="N106">
            <v>-1.1995345089964928</v>
          </cell>
          <cell r="O106">
            <v>-4.4064652888182252</v>
          </cell>
          <cell r="P106">
            <v>8.4862448483055744</v>
          </cell>
          <cell r="R106">
            <v>200004</v>
          </cell>
          <cell r="S106">
            <v>6.2484931771059422</v>
          </cell>
          <cell r="T106">
            <v>-2.0474400639374437</v>
          </cell>
          <cell r="U106">
            <v>4.3783456920165804</v>
          </cell>
          <cell r="V106">
            <v>1.619701417524297</v>
          </cell>
          <cell r="W106">
            <v>-1.6188835984196004</v>
          </cell>
          <cell r="X106">
            <v>9.4592032208608003</v>
          </cell>
          <cell r="Y106">
            <v>-9.0883903070315029</v>
          </cell>
          <cell r="Z106">
            <v>-29.397578004759438</v>
          </cell>
          <cell r="AB106">
            <v>200004</v>
          </cell>
          <cell r="AC106">
            <v>3.7509033406118277</v>
          </cell>
          <cell r="AD106">
            <v>4.3783456920166088</v>
          </cell>
          <cell r="AE106">
            <v>1.6197014175243254</v>
          </cell>
          <cell r="AF106">
            <v>-1.6188835984196146</v>
          </cell>
          <cell r="AG106">
            <v>9.4592032208608288</v>
          </cell>
        </row>
        <row r="107">
          <cell r="A107">
            <v>200005</v>
          </cell>
          <cell r="B107">
            <v>0.5474827200766299</v>
          </cell>
          <cell r="C107">
            <v>-25.067936663647259</v>
          </cell>
          <cell r="D107">
            <v>11.45907355687396</v>
          </cell>
          <cell r="E107">
            <v>-5.4573304157549245</v>
          </cell>
          <cell r="F107">
            <v>0.87327694235588638</v>
          </cell>
          <cell r="G107">
            <v>15.737527962577019</v>
          </cell>
          <cell r="H107">
            <v>-3.179067293670073</v>
          </cell>
          <cell r="I107">
            <v>-16.256257299544174</v>
          </cell>
          <cell r="K107">
            <v>200005</v>
          </cell>
          <cell r="L107">
            <v>-4.0701693743518916</v>
          </cell>
          <cell r="M107">
            <v>11.459073556873989</v>
          </cell>
          <cell r="N107">
            <v>-5.4573304157549245</v>
          </cell>
          <cell r="O107">
            <v>0.87327694235588638</v>
          </cell>
          <cell r="P107">
            <v>15.737527962577019</v>
          </cell>
          <cell r="R107">
            <v>200005</v>
          </cell>
          <cell r="S107">
            <v>5.0569966960509731</v>
          </cell>
          <cell r="T107">
            <v>-6.9125444834651546</v>
          </cell>
          <cell r="U107">
            <v>5.8077480380807458</v>
          </cell>
          <cell r="V107">
            <v>0.15489551346506403</v>
          </cell>
          <cell r="W107">
            <v>-1.1066754664134066</v>
          </cell>
          <cell r="X107">
            <v>10.613961482505218</v>
          </cell>
          <cell r="Y107">
            <v>-7.9217848609052055</v>
          </cell>
          <cell r="Z107">
            <v>-27.035325295344833</v>
          </cell>
          <cell r="AB107">
            <v>200005</v>
          </cell>
          <cell r="AC107">
            <v>2.0892873535081264</v>
          </cell>
          <cell r="AD107">
            <v>5.8077480380807742</v>
          </cell>
          <cell r="AE107">
            <v>0.15489551346506403</v>
          </cell>
          <cell r="AF107">
            <v>-1.1066754664133924</v>
          </cell>
          <cell r="AG107">
            <v>10.613961482505246</v>
          </cell>
        </row>
        <row r="108">
          <cell r="G108">
            <v>1.1154941884832363</v>
          </cell>
        </row>
        <row r="109">
          <cell r="G109">
            <v>0.11549418848323634</v>
          </cell>
        </row>
        <row r="110">
          <cell r="G110">
            <v>11.549418848323633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J36"/>
  <sheetViews>
    <sheetView zoomScaleNormal="100" zoomScaleSheetLayoutView="140" workbookViewId="0"/>
  </sheetViews>
  <sheetFormatPr baseColWidth="10" defaultColWidth="0" defaultRowHeight="12.75" zeroHeight="1"/>
  <cols>
    <col min="1" max="1" width="3" style="21" customWidth="1"/>
    <col min="2" max="2" width="3.7109375" style="21" customWidth="1"/>
    <col min="3" max="3" width="10.5703125" style="21" customWidth="1"/>
    <col min="4" max="4" width="13.85546875" style="21" customWidth="1"/>
    <col min="5" max="5" width="15.5703125" style="21" customWidth="1"/>
    <col min="6" max="9" width="10.5703125" style="21" customWidth="1"/>
    <col min="10" max="10" width="11.42578125" style="21" customWidth="1"/>
    <col min="11" max="16384" width="11.42578125" style="22" hidden="1"/>
  </cols>
  <sheetData>
    <row r="1" spans="1:10">
      <c r="A1" s="23"/>
      <c r="B1" s="24"/>
      <c r="C1" s="24"/>
      <c r="D1" s="24"/>
      <c r="E1" s="24"/>
      <c r="F1" s="24"/>
      <c r="G1" s="24"/>
      <c r="H1" s="24"/>
      <c r="I1" s="24"/>
      <c r="J1" s="25"/>
    </row>
    <row r="2" spans="1:10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>
      <c r="A3" s="26"/>
      <c r="B3" s="27"/>
      <c r="C3" s="27"/>
      <c r="D3" s="27"/>
      <c r="E3" s="27"/>
      <c r="F3" s="27"/>
      <c r="G3" s="27"/>
      <c r="H3" s="27"/>
      <c r="I3" s="27"/>
      <c r="J3" s="28"/>
    </row>
    <row r="4" spans="1:10">
      <c r="A4" s="26"/>
      <c r="B4" s="27"/>
      <c r="C4" s="27"/>
      <c r="D4" s="27"/>
      <c r="E4" s="27"/>
      <c r="F4" s="27"/>
      <c r="G4" s="27"/>
      <c r="H4" s="27"/>
      <c r="I4" s="27"/>
      <c r="J4" s="28"/>
    </row>
    <row r="5" spans="1:10">
      <c r="A5" s="26"/>
      <c r="B5" s="27"/>
      <c r="C5" s="27"/>
      <c r="D5" s="27"/>
      <c r="E5" s="27"/>
      <c r="F5" s="27"/>
      <c r="G5" s="27"/>
      <c r="H5" s="27"/>
      <c r="I5" s="27"/>
      <c r="J5" s="28"/>
    </row>
    <row r="6" spans="1:10">
      <c r="A6" s="26"/>
      <c r="B6" s="27"/>
      <c r="C6" s="27"/>
      <c r="D6" s="27"/>
      <c r="E6" s="27"/>
      <c r="F6" s="27"/>
      <c r="G6" s="27"/>
      <c r="H6" s="27"/>
      <c r="I6" s="27"/>
      <c r="J6" s="28"/>
    </row>
    <row r="7" spans="1:10">
      <c r="A7" s="26"/>
      <c r="B7" s="27"/>
      <c r="C7" s="27"/>
      <c r="D7" s="27"/>
      <c r="E7" s="27"/>
      <c r="F7" s="27"/>
      <c r="G7" s="27"/>
      <c r="H7" s="27"/>
      <c r="I7" s="27"/>
      <c r="J7" s="28"/>
    </row>
    <row r="8" spans="1:10" ht="13.5" thickBot="1">
      <c r="A8" s="26"/>
      <c r="B8" s="27"/>
      <c r="C8" s="27"/>
      <c r="D8" s="27"/>
      <c r="E8" s="27"/>
      <c r="F8" s="27"/>
      <c r="G8" s="27"/>
      <c r="H8" s="27"/>
      <c r="I8" s="27"/>
      <c r="J8" s="28"/>
    </row>
    <row r="9" spans="1:10" ht="66" customHeight="1" thickBot="1">
      <c r="A9" s="32"/>
      <c r="B9" s="33"/>
      <c r="C9" s="587" t="s">
        <v>230</v>
      </c>
      <c r="D9" s="588"/>
      <c r="E9" s="588"/>
      <c r="F9" s="588"/>
      <c r="G9" s="588"/>
      <c r="H9" s="588"/>
      <c r="I9" s="589"/>
      <c r="J9" s="28"/>
    </row>
    <row r="10" spans="1:10">
      <c r="A10" s="32"/>
      <c r="B10" s="33"/>
      <c r="C10" s="33"/>
      <c r="D10" s="33"/>
      <c r="E10" s="33"/>
      <c r="F10" s="33"/>
      <c r="G10" s="33"/>
      <c r="H10" s="33"/>
      <c r="I10" s="33"/>
      <c r="J10" s="28"/>
    </row>
    <row r="11" spans="1:10" ht="15" customHeight="1">
      <c r="A11" s="32"/>
      <c r="B11" s="554" t="s">
        <v>234</v>
      </c>
      <c r="C11" s="33"/>
      <c r="D11" s="33"/>
      <c r="E11" s="33"/>
      <c r="F11" s="33"/>
      <c r="G11" s="33"/>
      <c r="H11" s="33"/>
      <c r="I11" s="33"/>
      <c r="J11" s="28"/>
    </row>
    <row r="12" spans="1:10" ht="15" customHeight="1">
      <c r="A12" s="32"/>
      <c r="B12" s="554"/>
      <c r="C12" s="554" t="s">
        <v>231</v>
      </c>
      <c r="D12" s="33"/>
      <c r="E12" s="33"/>
      <c r="F12" s="33"/>
      <c r="G12" s="33"/>
      <c r="H12" s="33"/>
      <c r="I12" s="33"/>
      <c r="J12" s="28"/>
    </row>
    <row r="13" spans="1:10" ht="15" customHeight="1">
      <c r="A13" s="32"/>
      <c r="B13" s="554"/>
      <c r="C13" s="586" t="s">
        <v>232</v>
      </c>
      <c r="D13" s="586"/>
      <c r="E13" s="33"/>
      <c r="F13" s="33"/>
      <c r="G13" s="33"/>
      <c r="H13" s="33"/>
      <c r="I13" s="33"/>
      <c r="J13" s="28"/>
    </row>
    <row r="14" spans="1:10" ht="15" customHeight="1">
      <c r="A14" s="32"/>
      <c r="B14" s="554"/>
      <c r="C14" s="586" t="s">
        <v>233</v>
      </c>
      <c r="D14" s="586"/>
      <c r="E14" s="33"/>
      <c r="F14" s="33"/>
      <c r="G14" s="33"/>
      <c r="H14" s="33"/>
      <c r="I14" s="33"/>
      <c r="J14" s="28"/>
    </row>
    <row r="15" spans="1:10" ht="15" customHeight="1">
      <c r="A15" s="32"/>
      <c r="B15" s="554"/>
      <c r="C15" s="586" t="s">
        <v>235</v>
      </c>
      <c r="D15" s="586"/>
      <c r="E15" s="33"/>
      <c r="F15" s="33"/>
      <c r="G15" s="33"/>
      <c r="H15" s="33"/>
      <c r="I15" s="33"/>
      <c r="J15" s="28"/>
    </row>
    <row r="16" spans="1:10" ht="15" customHeight="1">
      <c r="A16" s="32"/>
      <c r="B16" s="554"/>
      <c r="C16" s="554" t="s">
        <v>236</v>
      </c>
      <c r="D16" s="33"/>
      <c r="E16" s="33"/>
      <c r="F16" s="33"/>
      <c r="G16" s="33"/>
      <c r="H16" s="33"/>
      <c r="I16" s="33"/>
      <c r="J16" s="28"/>
    </row>
    <row r="17" spans="1:10" ht="15" customHeight="1">
      <c r="A17" s="32"/>
      <c r="B17" s="554"/>
      <c r="C17" s="586" t="s">
        <v>237</v>
      </c>
      <c r="D17" s="586"/>
      <c r="E17" s="33"/>
      <c r="F17" s="33"/>
      <c r="G17" s="33"/>
      <c r="H17" s="33"/>
      <c r="I17" s="33"/>
      <c r="J17" s="28"/>
    </row>
    <row r="18" spans="1:10" ht="15" customHeight="1">
      <c r="A18" s="32"/>
      <c r="B18" s="586" t="s">
        <v>244</v>
      </c>
      <c r="C18" s="586"/>
      <c r="D18" s="586"/>
      <c r="E18" s="586"/>
      <c r="F18" s="33"/>
      <c r="G18" s="33"/>
      <c r="H18" s="33"/>
      <c r="I18" s="33"/>
      <c r="J18" s="28"/>
    </row>
    <row r="19" spans="1:10" ht="15" customHeight="1">
      <c r="A19" s="32"/>
      <c r="B19" s="586" t="s">
        <v>245</v>
      </c>
      <c r="C19" s="586"/>
      <c r="D19" s="586"/>
      <c r="E19" s="586"/>
      <c r="F19" s="33"/>
      <c r="G19" s="33"/>
      <c r="H19" s="33"/>
      <c r="I19" s="33"/>
      <c r="J19" s="28"/>
    </row>
    <row r="20" spans="1:10" ht="15" customHeight="1">
      <c r="A20" s="32"/>
      <c r="B20" s="586" t="s">
        <v>238</v>
      </c>
      <c r="C20" s="586"/>
      <c r="D20" s="586"/>
      <c r="E20" s="586"/>
      <c r="F20" s="33"/>
      <c r="G20" s="33"/>
      <c r="H20" s="33"/>
      <c r="I20" s="33"/>
      <c r="J20" s="28"/>
    </row>
    <row r="21" spans="1:10" ht="15" customHeight="1">
      <c r="A21" s="32"/>
      <c r="B21" s="586" t="s">
        <v>239</v>
      </c>
      <c r="C21" s="586"/>
      <c r="D21" s="586"/>
      <c r="E21" s="586"/>
      <c r="F21" s="33"/>
      <c r="G21" s="33"/>
      <c r="H21" s="33"/>
      <c r="I21" s="33"/>
      <c r="J21" s="28"/>
    </row>
    <row r="22" spans="1:10">
      <c r="A22" s="26"/>
      <c r="B22" s="27"/>
      <c r="C22" s="27"/>
      <c r="D22" s="27"/>
      <c r="E22" s="27"/>
      <c r="F22" s="27"/>
      <c r="G22" s="27"/>
      <c r="H22" s="27"/>
      <c r="I22" s="27"/>
      <c r="J22" s="28"/>
    </row>
    <row r="23" spans="1:10">
      <c r="A23" s="26"/>
      <c r="B23" s="27"/>
      <c r="C23" s="27"/>
      <c r="D23" s="27"/>
      <c r="E23" s="27"/>
      <c r="F23" s="27"/>
      <c r="G23" s="27"/>
      <c r="H23" s="27"/>
      <c r="I23" s="27"/>
      <c r="J23" s="28"/>
    </row>
    <row r="24" spans="1:10" ht="13.5" thickBot="1">
      <c r="A24" s="29"/>
      <c r="B24" s="30"/>
      <c r="C24" s="30"/>
      <c r="D24" s="30"/>
      <c r="E24" s="30"/>
      <c r="F24" s="30"/>
      <c r="G24" s="30"/>
      <c r="H24" s="30"/>
      <c r="I24" s="30"/>
      <c r="J24" s="31"/>
    </row>
    <row r="25" spans="1:10" hidden="1"/>
    <row r="26" spans="1:10" hidden="1"/>
    <row r="27" spans="1:10" hidden="1"/>
    <row r="28" spans="1:10" hidden="1"/>
    <row r="29" spans="1:10" hidden="1"/>
    <row r="30" spans="1:10" hidden="1"/>
    <row r="31" spans="1:10" hidden="1"/>
    <row r="32" spans="1:10" hidden="1"/>
    <row r="33" hidden="1"/>
    <row r="34" hidden="1"/>
    <row r="35" hidden="1"/>
    <row r="36" hidden="1"/>
  </sheetData>
  <mergeCells count="9">
    <mergeCell ref="B21:E21"/>
    <mergeCell ref="C17:D17"/>
    <mergeCell ref="C9:I9"/>
    <mergeCell ref="B18:E18"/>
    <mergeCell ref="B19:E19"/>
    <mergeCell ref="B20:E20"/>
    <mergeCell ref="C15:D15"/>
    <mergeCell ref="C14:D14"/>
    <mergeCell ref="C13:D13"/>
  </mergeCells>
  <hyperlinks>
    <hyperlink ref="C12" location="Trabajo!A1" display="1.1 Trabajo"/>
    <hyperlink ref="C13" location="Materiales!A1" display="1.2 Materiales"/>
    <hyperlink ref="C14" location="'Activos fijos'!A1" display="1.3 Activos fijos"/>
    <hyperlink ref="C15" location="Depreciación!A1" display="1.4 Depreciación"/>
    <hyperlink ref="C16" location="Capital!A1" display="1.5 Capital"/>
    <hyperlink ref="C17" location="'Ing. y prod.'!A1" display="1.6 Ingresos y producción"/>
    <hyperlink ref="B18" location="'I. de Insumos'!A1" display="2. Índices de los Insumos"/>
    <hyperlink ref="B19" location="'I. de Producción'!A1" display="3. Índices de la Producción"/>
    <hyperlink ref="B21:E21" location="'Factor X'!A1" display="5. Factor de Productividad"/>
    <hyperlink ref="B20:E20" location="'I. de Insumos Eco.'!A1" display="4. Índices de los Insumos de la economía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FF0000"/>
  </sheetPr>
  <dimension ref="B6:AN172"/>
  <sheetViews>
    <sheetView showGridLines="0" zoomScale="80" zoomScaleNormal="80" workbookViewId="0"/>
  </sheetViews>
  <sheetFormatPr baseColWidth="10" defaultRowHeight="12.75"/>
  <cols>
    <col min="1" max="1" width="4" style="3" customWidth="1"/>
    <col min="2" max="2" width="47.7109375" style="3" customWidth="1"/>
    <col min="3" max="27" width="12.5703125" style="3" customWidth="1"/>
    <col min="28" max="31" width="10.7109375" style="3" bestFit="1" customWidth="1"/>
    <col min="32" max="32" width="10.7109375" style="3" customWidth="1"/>
    <col min="33" max="33" width="11.42578125" style="3" customWidth="1"/>
    <col min="34" max="34" width="11.5703125" style="3" bestFit="1" customWidth="1"/>
    <col min="35" max="35" width="11.42578125" style="3"/>
    <col min="36" max="36" width="14.7109375" style="3" customWidth="1"/>
    <col min="37" max="37" width="13.5703125" style="3" bestFit="1" customWidth="1"/>
    <col min="38" max="16384" width="11.42578125" style="3"/>
  </cols>
  <sheetData>
    <row r="6" spans="2:40" ht="13.5" thickBot="1"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</row>
    <row r="7" spans="2:40" ht="13.5" thickBot="1">
      <c r="C7" s="578">
        <v>1995</v>
      </c>
      <c r="D7" s="579">
        <v>1996</v>
      </c>
      <c r="E7" s="579">
        <v>1997</v>
      </c>
      <c r="F7" s="579">
        <v>1998</v>
      </c>
      <c r="G7" s="579">
        <v>1999</v>
      </c>
      <c r="H7" s="579">
        <v>2000</v>
      </c>
      <c r="I7" s="580" t="s">
        <v>0</v>
      </c>
      <c r="J7" s="580">
        <v>2001</v>
      </c>
      <c r="K7" s="580" t="s">
        <v>1</v>
      </c>
      <c r="L7" s="580">
        <v>2002</v>
      </c>
      <c r="M7" s="580">
        <v>2003</v>
      </c>
      <c r="N7" s="580" t="s">
        <v>158</v>
      </c>
      <c r="O7" s="580" t="s">
        <v>132</v>
      </c>
      <c r="P7" s="580">
        <v>2004</v>
      </c>
      <c r="Q7" s="580" t="s">
        <v>2</v>
      </c>
      <c r="R7" s="580">
        <v>2005</v>
      </c>
      <c r="S7" s="580" t="s">
        <v>3</v>
      </c>
      <c r="T7" s="580">
        <v>2006</v>
      </c>
      <c r="U7" s="580" t="s">
        <v>212</v>
      </c>
      <c r="V7" s="581">
        <v>2007</v>
      </c>
      <c r="W7" s="581" t="s">
        <v>192</v>
      </c>
      <c r="X7" s="581" t="s">
        <v>191</v>
      </c>
      <c r="Y7" s="581" t="s">
        <v>190</v>
      </c>
      <c r="Z7" s="582" t="s">
        <v>202</v>
      </c>
      <c r="AA7" s="582" t="s">
        <v>203</v>
      </c>
      <c r="AB7" s="582" t="s">
        <v>204</v>
      </c>
      <c r="AC7" s="582" t="s">
        <v>205</v>
      </c>
      <c r="AD7" s="582">
        <v>2013</v>
      </c>
      <c r="AE7" s="582">
        <v>2014</v>
      </c>
      <c r="AF7" s="581" t="s">
        <v>221</v>
      </c>
      <c r="AG7" s="581" t="s">
        <v>222</v>
      </c>
      <c r="AH7" s="581" t="s">
        <v>223</v>
      </c>
      <c r="AI7" s="581" t="s">
        <v>224</v>
      </c>
      <c r="AJ7" s="583">
        <v>2018</v>
      </c>
      <c r="AK7" s="100"/>
    </row>
    <row r="8" spans="2:40" ht="13.5" thickBot="1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100"/>
    </row>
    <row r="9" spans="2:40" ht="13.5" thickBot="1">
      <c r="B9" s="368" t="s">
        <v>35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107"/>
      <c r="W9" s="107"/>
      <c r="X9" s="107"/>
      <c r="Y9" s="107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100"/>
    </row>
    <row r="10" spans="2:40">
      <c r="B10" s="399" t="s">
        <v>6</v>
      </c>
      <c r="C10" s="219"/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300"/>
      <c r="AK10" s="100"/>
    </row>
    <row r="11" spans="2:40">
      <c r="B11" s="397" t="s">
        <v>7</v>
      </c>
      <c r="C11" s="107">
        <f>+'Ing. y prod.'!C13</f>
        <v>388785.4421474362</v>
      </c>
      <c r="D11" s="107">
        <f>+'Ing. y prod.'!D13</f>
        <v>327198.62459066755</v>
      </c>
      <c r="E11" s="107">
        <f>+'Ing. y prod.'!E13</f>
        <v>245459.02068306244</v>
      </c>
      <c r="F11" s="107">
        <f>+'Ing. y prod.'!F13</f>
        <v>134507.67669128149</v>
      </c>
      <c r="G11" s="107">
        <f>+'Ing. y prod.'!G13</f>
        <v>20515.36458051077</v>
      </c>
      <c r="H11" s="107">
        <f>+'Ing. y prod.'!H13</f>
        <v>14214.471139690779</v>
      </c>
      <c r="I11" s="107">
        <f>+'Ing. y prod.'!J13</f>
        <v>14212.678936605318</v>
      </c>
      <c r="J11" s="107">
        <f>+'Ing. y prod.'!L13</f>
        <v>13703.584000000001</v>
      </c>
      <c r="K11" s="107">
        <f>+'Ing. y prod.'!M13</f>
        <v>13703.182049999999</v>
      </c>
      <c r="L11" s="107">
        <f>+'Ing. y prod.'!N13</f>
        <v>20416.153589719997</v>
      </c>
      <c r="M11" s="107">
        <f>+'Ing. y prod.'!O13</f>
        <v>20845.059915859998</v>
      </c>
      <c r="N11" s="107">
        <f>+'Ing. y prod.'!P13</f>
        <v>20845.059915859998</v>
      </c>
      <c r="O11" s="107">
        <f>+'Ing. y prod.'!Q13</f>
        <v>19285.680637379995</v>
      </c>
      <c r="P11" s="107">
        <f>+'Ing. y prod.'!R13</f>
        <v>19285.680637379995</v>
      </c>
      <c r="Q11" s="107">
        <f>+'Ing. y prod.'!S13</f>
        <v>19286.380637379996</v>
      </c>
      <c r="R11" s="107">
        <f>+'Ing. y prod.'!T13</f>
        <v>-18341</v>
      </c>
      <c r="S11" s="107">
        <f>+'Ing. y prod.'!U13</f>
        <v>17494.2055</v>
      </c>
      <c r="T11" s="107">
        <f>+'Ing. y prod.'!V13</f>
        <v>18917.569544075632</v>
      </c>
      <c r="U11" s="107">
        <f>+'Ing. y prod.'!W13</f>
        <v>18918.369544075631</v>
      </c>
      <c r="V11" s="107">
        <f>+'Ing. y prod.'!X13</f>
        <v>6625.846683122405</v>
      </c>
      <c r="W11" s="107">
        <f>+'Ing. y prod.'!Y13</f>
        <v>9322</v>
      </c>
      <c r="X11" s="107">
        <f>+'Ing. y prod.'!Z13</f>
        <v>9322</v>
      </c>
      <c r="Y11" s="107">
        <f>+'Ing. y prod.'!AA13</f>
        <v>8464.8283963927752</v>
      </c>
      <c r="Z11" s="107">
        <f>+'Ing. y prod.'!AB13</f>
        <v>7607.7222548218497</v>
      </c>
      <c r="AA11" s="107">
        <f>+'Ing. y prod.'!AC13</f>
        <v>2107.7222548218515</v>
      </c>
      <c r="AB11" s="107">
        <f>+'Ing. y prod.'!AD13</f>
        <v>3266.8307540168803</v>
      </c>
      <c r="AC11" s="107">
        <f>+'Ing. y prod.'!AE13</f>
        <v>7467.3775796847931</v>
      </c>
      <c r="AD11" s="107">
        <f>+'Ing. y prod.'!AF13</f>
        <v>5296.1802207602595</v>
      </c>
      <c r="AE11" s="107">
        <f>+'Ing. y prod.'!AG13</f>
        <v>4507.9248297628828</v>
      </c>
      <c r="AF11" s="107">
        <f>+'Ing. y prod.'!AH13</f>
        <v>3746.1452688967388</v>
      </c>
      <c r="AG11" s="107">
        <f>+'Ing. y prod.'!AI13</f>
        <v>1564.5401289347449</v>
      </c>
      <c r="AH11" s="107">
        <f>+'Ing. y prod.'!AJ13</f>
        <v>561.63631999504582</v>
      </c>
      <c r="AI11" s="107">
        <f>+'Ing. y prod.'!AK13</f>
        <v>599.35871739826996</v>
      </c>
      <c r="AJ11" s="257">
        <f>+'Ing. y prod.'!AL13</f>
        <v>407.64360000000153</v>
      </c>
      <c r="AK11" s="389"/>
      <c r="AL11" s="12"/>
      <c r="AM11" s="12"/>
      <c r="AN11" s="12"/>
    </row>
    <row r="12" spans="2:40">
      <c r="B12" s="397" t="s">
        <v>8</v>
      </c>
      <c r="C12" s="107">
        <f>+'Ing. y prod.'!C14</f>
        <v>178160.90171154594</v>
      </c>
      <c r="D12" s="107">
        <f>+'Ing. y prod.'!D14</f>
        <v>361792.99953466043</v>
      </c>
      <c r="E12" s="107">
        <f>+'Ing. y prod.'!E14</f>
        <v>558782.23002897308</v>
      </c>
      <c r="F12" s="107">
        <f>+'Ing. y prod.'!F14</f>
        <v>713545.48057148675</v>
      </c>
      <c r="G12" s="107">
        <f>+'Ing. y prod.'!G14</f>
        <v>803236.81558180728</v>
      </c>
      <c r="H12" s="107">
        <f>+'Ing. y prod.'!H14</f>
        <v>894680.53730874567</v>
      </c>
      <c r="I12" s="107">
        <f>+'Ing. y prod.'!J14</f>
        <v>894525.5623721882</v>
      </c>
      <c r="J12" s="107">
        <f>+'Ing. y prod.'!L14</f>
        <v>886065</v>
      </c>
      <c r="K12" s="107">
        <f>+'Ing. y prod.'!M14</f>
        <v>886064.76466440002</v>
      </c>
      <c r="L12" s="107">
        <f>+'Ing. y prod.'!N14</f>
        <v>867824.37058391992</v>
      </c>
      <c r="M12" s="107">
        <f>+'Ing. y prod.'!O14</f>
        <v>880462.83528010105</v>
      </c>
      <c r="N12" s="107">
        <f>+'Ing. y prod.'!P14</f>
        <v>880462.83528010105</v>
      </c>
      <c r="O12" s="107">
        <f>+'Ing. y prod.'!Q14</f>
        <v>886812.46980655589</v>
      </c>
      <c r="P12" s="107">
        <f>+'Ing. y prod.'!R14</f>
        <v>886812.46980655589</v>
      </c>
      <c r="Q12" s="107">
        <f>+'Ing. y prod.'!S14</f>
        <v>886811.56980655575</v>
      </c>
      <c r="R12" s="107">
        <f>+'Ing. y prod.'!T14</f>
        <v>833373</v>
      </c>
      <c r="S12" s="107">
        <f>+'Ing. y prod.'!U14</f>
        <v>851221.38352705212</v>
      </c>
      <c r="T12" s="107">
        <f>+'Ing. y prod.'!V14</f>
        <v>861069.28022637032</v>
      </c>
      <c r="U12" s="107">
        <f>+'Ing. y prod.'!W14</f>
        <v>861069.28022637032</v>
      </c>
      <c r="V12" s="107">
        <f>+'Ing. y prod.'!X14</f>
        <v>760070.75423351862</v>
      </c>
      <c r="W12" s="107">
        <f>+'Ing. y prod.'!Y14</f>
        <v>723108</v>
      </c>
      <c r="X12" s="107">
        <f>+'Ing. y prod.'!Z14</f>
        <v>723108</v>
      </c>
      <c r="Y12" s="107">
        <f>+'Ing. y prod.'!AA14</f>
        <v>700400.73527946544</v>
      </c>
      <c r="Z12" s="107">
        <f>+'Ing. y prod.'!AB14</f>
        <v>674150.85546630155</v>
      </c>
      <c r="AA12" s="107">
        <f>+'Ing. y prod.'!AC14</f>
        <v>674150.85546630155</v>
      </c>
      <c r="AB12" s="107">
        <f>+'Ing. y prod.'!AD14</f>
        <v>602085.95467057312</v>
      </c>
      <c r="AC12" s="107">
        <f>+'Ing. y prod.'!AE14</f>
        <v>520903.32261542929</v>
      </c>
      <c r="AD12" s="107">
        <f>+'Ing. y prod.'!AF14</f>
        <v>501612.94733080897</v>
      </c>
      <c r="AE12" s="107">
        <f>+'Ing. y prod.'!AG14</f>
        <v>457566.20502921601</v>
      </c>
      <c r="AF12" s="107">
        <f>+'Ing. y prod.'!AH14</f>
        <v>543188.16819911636</v>
      </c>
      <c r="AG12" s="107">
        <f>+'Ing. y prod.'!AI14</f>
        <v>414730.19515162567</v>
      </c>
      <c r="AH12" s="107">
        <f>+'Ing. y prod.'!AJ14</f>
        <v>398251.69002233067</v>
      </c>
      <c r="AI12" s="107">
        <f>+'Ing. y prod.'!AK14</f>
        <v>410173.3354863167</v>
      </c>
      <c r="AJ12" s="257">
        <f>+'Ing. y prod.'!AL14</f>
        <v>432556.78635805118</v>
      </c>
      <c r="AK12" s="389"/>
      <c r="AL12" s="12"/>
      <c r="AM12" s="12"/>
      <c r="AN12" s="12"/>
    </row>
    <row r="13" spans="2:40">
      <c r="B13" s="397" t="s">
        <v>9</v>
      </c>
      <c r="C13" s="107">
        <f>+'Ing. y prod.'!C15</f>
        <v>406217.80666938965</v>
      </c>
      <c r="D13" s="107">
        <f>+'Ing. y prod.'!D15</f>
        <v>530896.0922025505</v>
      </c>
      <c r="E13" s="107">
        <f>+'Ing. y prod.'!E15</f>
        <v>582521.2920734681</v>
      </c>
      <c r="F13" s="107">
        <f>+'Ing. y prod.'!F15</f>
        <v>575858.62113960215</v>
      </c>
      <c r="G13" s="107">
        <f>+'Ing. y prod.'!G15</f>
        <v>709873.80906532449</v>
      </c>
      <c r="H13" s="107">
        <f>+'Ing. y prod.'!H15</f>
        <v>785183.26655610325</v>
      </c>
      <c r="I13" s="107">
        <f>+'Ing. y prod.'!J15</f>
        <v>785037.6</v>
      </c>
      <c r="J13" s="107">
        <f>+'Ing. y prod.'!L15</f>
        <v>669953.51961626229</v>
      </c>
      <c r="K13" s="107">
        <f>+'Ing. y prod.'!M15</f>
        <v>669953.51961626229</v>
      </c>
      <c r="L13" s="107">
        <f>+'Ing. y prod.'!N15</f>
        <v>704771.28617729119</v>
      </c>
      <c r="M13" s="107">
        <f>+'Ing. y prod.'!O15</f>
        <v>684284.09</v>
      </c>
      <c r="N13" s="107">
        <f>+'Ing. y prod.'!P15</f>
        <v>684284.09</v>
      </c>
      <c r="O13" s="107">
        <f>+'Ing. y prod.'!Q15</f>
        <v>627051.84239942871</v>
      </c>
      <c r="P13" s="107">
        <f>+'Ing. y prod.'!R15</f>
        <v>476448.8423994286</v>
      </c>
      <c r="Q13" s="107">
        <f>+'Ing. y prod.'!S15</f>
        <v>353746.58375135844</v>
      </c>
      <c r="R13" s="107">
        <f>+'Ing. y prod.'!T15</f>
        <v>359389</v>
      </c>
      <c r="S13" s="107">
        <f>+'Ing. y prod.'!U15</f>
        <v>319087</v>
      </c>
      <c r="T13" s="107">
        <f>+'Ing. y prod.'!V15</f>
        <v>299103.41577440052</v>
      </c>
      <c r="U13" s="107">
        <f>+'Ing. y prod.'!W15</f>
        <v>299103.21577440051</v>
      </c>
      <c r="V13" s="107">
        <f>+'Ing. y prod.'!X15</f>
        <v>287538.25279360608</v>
      </c>
      <c r="W13" s="107">
        <f>+'Ing. y prod.'!Y15</f>
        <v>215333.726653644</v>
      </c>
      <c r="X13" s="107">
        <f>+'Ing. y prod.'!Z15</f>
        <v>215408.72665364432</v>
      </c>
      <c r="Y13" s="107">
        <f>+'Ing. y prod.'!AA15</f>
        <v>213494.23817058158</v>
      </c>
      <c r="Z13" s="107">
        <f>+'Ing. y prod.'!AB15</f>
        <v>152925.01242234634</v>
      </c>
      <c r="AA13" s="107">
        <f>+'Ing. y prod.'!AC15</f>
        <v>152925.01242234634</v>
      </c>
      <c r="AB13" s="107">
        <f>+'Ing. y prod.'!AD15</f>
        <v>112980.5372685258</v>
      </c>
      <c r="AC13" s="107">
        <f>+'Ing. y prod.'!AE15</f>
        <v>99518.865961268355</v>
      </c>
      <c r="AD13" s="107">
        <f>+'Ing. y prod.'!AF15</f>
        <v>94109.561116171972</v>
      </c>
      <c r="AE13" s="107">
        <f>+'Ing. y prod.'!AG15</f>
        <v>90355.470963250729</v>
      </c>
      <c r="AF13" s="107">
        <f>+'Ing. y prod.'!AH15</f>
        <v>48115.52802046368</v>
      </c>
      <c r="AG13" s="107">
        <f>+'Ing. y prod.'!AI15</f>
        <v>53622.899099879862</v>
      </c>
      <c r="AH13" s="107">
        <f>+'Ing. y prod.'!AJ15</f>
        <v>61320.678063620071</v>
      </c>
      <c r="AI13" s="107">
        <f>+'Ing. y prod.'!AK15</f>
        <v>49598.093633626137</v>
      </c>
      <c r="AJ13" s="257">
        <f>+'Ing. y prod.'!AL15</f>
        <v>45771.72916906044</v>
      </c>
      <c r="AK13" s="389"/>
      <c r="AL13" s="12"/>
      <c r="AM13" s="12"/>
      <c r="AN13" s="12"/>
    </row>
    <row r="14" spans="2:40">
      <c r="B14" s="397" t="s">
        <v>10</v>
      </c>
      <c r="C14" s="107">
        <f>+'Ing. y prod.'!C16</f>
        <v>84377.455442932478</v>
      </c>
      <c r="D14" s="107">
        <f>+'Ing. y prod.'!D16</f>
        <v>91309.539391936371</v>
      </c>
      <c r="E14" s="107">
        <f>+'Ing. y prod.'!E16</f>
        <v>82230.462431727283</v>
      </c>
      <c r="F14" s="107">
        <f>+'Ing. y prod.'!F16</f>
        <v>83321.317962803849</v>
      </c>
      <c r="G14" s="107">
        <f>+'Ing. y prod.'!G16</f>
        <v>83353.29237204892</v>
      </c>
      <c r="H14" s="107">
        <f>+'Ing. y prod.'!H16</f>
        <v>70336.462773227118</v>
      </c>
      <c r="I14" s="107">
        <f>+'Ing. y prod.'!J16</f>
        <v>70334.436999999991</v>
      </c>
      <c r="J14" s="107">
        <f>+'Ing. y prod.'!L16</f>
        <v>75376</v>
      </c>
      <c r="K14" s="107">
        <f>+'Ing. y prod.'!M16</f>
        <v>75376</v>
      </c>
      <c r="L14" s="107">
        <f>+'Ing. y prod.'!N16</f>
        <v>93419.423999999999</v>
      </c>
      <c r="M14" s="107">
        <f>+'Ing. y prod.'!O16</f>
        <v>99423.904325037525</v>
      </c>
      <c r="N14" s="107">
        <f>+'Ing. y prod.'!P16</f>
        <v>99423.904325037525</v>
      </c>
      <c r="O14" s="107">
        <f>+'Ing. y prod.'!Q16</f>
        <v>102654.93862320557</v>
      </c>
      <c r="P14" s="107">
        <f>+'Ing. y prod.'!R16</f>
        <v>102654.93862320557</v>
      </c>
      <c r="Q14" s="107">
        <f>+'Ing. y prod.'!S16</f>
        <v>102654.53862320556</v>
      </c>
      <c r="R14" s="107">
        <f>+'Ing. y prod.'!T16</f>
        <v>100260</v>
      </c>
      <c r="S14" s="107">
        <f>+'Ing. y prod.'!U16</f>
        <v>99273.720793465938</v>
      </c>
      <c r="T14" s="107">
        <f>+'Ing. y prod.'!V16</f>
        <v>122054.18925715199</v>
      </c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257"/>
      <c r="AK14" s="389"/>
      <c r="AL14" s="12"/>
      <c r="AM14" s="12"/>
      <c r="AN14" s="8"/>
    </row>
    <row r="15" spans="2:40">
      <c r="B15" s="398" t="s">
        <v>11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273"/>
      <c r="AK15" s="389"/>
      <c r="AL15" s="12"/>
      <c r="AM15" s="12"/>
      <c r="AN15" s="8"/>
    </row>
    <row r="16" spans="2:40">
      <c r="B16" s="397" t="s">
        <v>12</v>
      </c>
      <c r="C16" s="107">
        <f>+'Ing. y prod.'!C18</f>
        <v>301554.07196455804</v>
      </c>
      <c r="D16" s="107">
        <f>+'Ing. y prod.'!D18</f>
        <v>370036.056569334</v>
      </c>
      <c r="E16" s="107">
        <f>+'Ing. y prod.'!E18</f>
        <v>403007.88930484082</v>
      </c>
      <c r="F16" s="107">
        <f>+'Ing. y prod.'!F18</f>
        <v>359276.08602752426</v>
      </c>
      <c r="G16" s="107">
        <f>+'Ing. y prod.'!G18</f>
        <v>300201.435892999</v>
      </c>
      <c r="H16" s="107">
        <f>+'Ing. y prod.'!H18</f>
        <v>309422.79214853619</v>
      </c>
      <c r="I16" s="107">
        <f>+'Ing. y prod.'!J18</f>
        <v>309369</v>
      </c>
      <c r="J16" s="107">
        <f>+'Ing. y prod.'!L18</f>
        <v>294268.049</v>
      </c>
      <c r="K16" s="107">
        <f>+'Ing. y prod.'!M18</f>
        <v>294268.049</v>
      </c>
      <c r="L16" s="107">
        <f>+'Ing. y prod.'!N18</f>
        <v>249895.50484499996</v>
      </c>
      <c r="M16" s="107">
        <f>+'Ing. y prod.'!O18</f>
        <v>194529.2982484588</v>
      </c>
      <c r="N16" s="107">
        <f>+'Ing. y prod.'!P18</f>
        <v>194529.2982484588</v>
      </c>
      <c r="O16" s="107">
        <f>+'Ing. y prod.'!Q18</f>
        <v>209040.88246749231</v>
      </c>
      <c r="P16" s="107">
        <f>+'Ing. y prod.'!R18</f>
        <v>209040.88246749231</v>
      </c>
      <c r="Q16" s="107">
        <f>+'Ing. y prod.'!S18</f>
        <v>349677.88246749237</v>
      </c>
      <c r="R16" s="107">
        <f>+'Ing. y prod.'!T18</f>
        <v>305098.12032284157</v>
      </c>
      <c r="S16" s="107">
        <f>+'Ing. y prod.'!U18</f>
        <v>307450</v>
      </c>
      <c r="T16" s="107">
        <f>+'Ing. y prod.'!V18</f>
        <v>296717</v>
      </c>
      <c r="U16" s="107">
        <f>+'Ing. y prod.'!W18</f>
        <v>340436.42749062844</v>
      </c>
      <c r="V16" s="107">
        <f>+'Ing. y prod.'!X18</f>
        <v>212510.80098894436</v>
      </c>
      <c r="W16" s="107">
        <f>+'Ing. y prod.'!Y18</f>
        <v>157689.45906782252</v>
      </c>
      <c r="X16" s="107">
        <f>+'Ing. y prod.'!Z18</f>
        <v>157689.45906782252</v>
      </c>
      <c r="Y16" s="107">
        <f>+'Ing. y prod.'!AA18</f>
        <v>135375.71450986181</v>
      </c>
      <c r="Z16" s="107">
        <f>+'Ing. y prod.'!AB18</f>
        <v>106942.08736425781</v>
      </c>
      <c r="AA16" s="107">
        <f>+'Ing. y prod.'!AC18</f>
        <v>106942.08736425781</v>
      </c>
      <c r="AB16" s="107">
        <f>+'Ing. y prod.'!AD18</f>
        <v>54696.57366404833</v>
      </c>
      <c r="AC16" s="107">
        <f>+'Ing. y prod.'!AE18</f>
        <v>42810.368903443501</v>
      </c>
      <c r="AD16" s="107">
        <f>+'Ing. y prod.'!AF18</f>
        <v>43289</v>
      </c>
      <c r="AE16" s="107">
        <f>+'Ing. y prod.'!AG18</f>
        <v>38686</v>
      </c>
      <c r="AF16" s="107">
        <f>+'Ing. y prod.'!AH18</f>
        <v>52656.503743760062</v>
      </c>
      <c r="AG16" s="107">
        <f>+'Ing. y prod.'!AI18</f>
        <v>32766.444897295147</v>
      </c>
      <c r="AH16" s="107">
        <f>+'Ing. y prod.'!AJ18</f>
        <v>25274.34161203543</v>
      </c>
      <c r="AI16" s="107">
        <f>+'Ing. y prod.'!AK18</f>
        <v>19468.995556096917</v>
      </c>
      <c r="AJ16" s="257">
        <f>+'Ing. y prod.'!AL18</f>
        <v>14652.208952783187</v>
      </c>
      <c r="AK16" s="389"/>
      <c r="AL16" s="12"/>
      <c r="AM16" s="12"/>
      <c r="AN16" s="8"/>
    </row>
    <row r="17" spans="2:40">
      <c r="B17" s="397" t="s">
        <v>13</v>
      </c>
      <c r="C17" s="107">
        <f>+'Ing. y prod.'!C19</f>
        <v>543417.28651081456</v>
      </c>
      <c r="D17" s="107">
        <f>+'Ing. y prod.'!D19</f>
        <v>596137.99898327736</v>
      </c>
      <c r="E17" s="107">
        <f>+'Ing. y prod.'!E19</f>
        <v>629995.41497215896</v>
      </c>
      <c r="F17" s="107">
        <f>+'Ing. y prod.'!F19</f>
        <v>522969.34274968796</v>
      </c>
      <c r="G17" s="107">
        <f>+'Ing. y prod.'!G19</f>
        <v>485576.62245417043</v>
      </c>
      <c r="H17" s="107">
        <f>+'Ing. y prod.'!H19</f>
        <v>354919.7016386427</v>
      </c>
      <c r="I17" s="107">
        <f>+'Ing. y prod.'!J19</f>
        <v>354919.73799999995</v>
      </c>
      <c r="J17" s="107">
        <f>+'Ing. y prod.'!L19</f>
        <v>295457.81599999999</v>
      </c>
      <c r="K17" s="107">
        <f>+'Ing. y prod.'!M19</f>
        <v>295457.81599999999</v>
      </c>
      <c r="L17" s="107">
        <f>+'Ing. y prod.'!N19</f>
        <v>154899.89898085376</v>
      </c>
      <c r="M17" s="107">
        <f>+'Ing. y prod.'!O19</f>
        <v>105841.94</v>
      </c>
      <c r="N17" s="107">
        <f>+'Ing. y prod.'!P19</f>
        <v>165683.43</v>
      </c>
      <c r="O17" s="107">
        <f>+'Ing. y prod.'!Q19</f>
        <v>109367.81473079615</v>
      </c>
      <c r="P17" s="107">
        <f>+'Ing. y prod.'!R19</f>
        <v>109367.81473079615</v>
      </c>
      <c r="Q17" s="107">
        <f>+'Ing. y prod.'!S19</f>
        <v>109365.24800000001</v>
      </c>
      <c r="R17" s="107">
        <f>+'Ing. y prod.'!T19</f>
        <v>122523.49128246109</v>
      </c>
      <c r="S17" s="107">
        <f>+'Ing. y prod.'!U19</f>
        <v>114429.44255584641</v>
      </c>
      <c r="T17" s="107">
        <f>+'Ing. y prod.'!V19</f>
        <v>127205.1975900605</v>
      </c>
      <c r="U17" s="107">
        <f>+'Ing. y prod.'!W19</f>
        <v>174189.29677977005</v>
      </c>
      <c r="V17" s="107">
        <f>+'Ing. y prod.'!X19</f>
        <v>173165.2888594103</v>
      </c>
      <c r="W17" s="107">
        <f>+'Ing. y prod.'!Y19</f>
        <v>155164.2979528259</v>
      </c>
      <c r="X17" s="107">
        <f>+'Ing. y prod.'!Z19</f>
        <v>155164.2979528259</v>
      </c>
      <c r="Y17" s="107">
        <f>+'Ing. y prod.'!AA19</f>
        <v>146195.69832963057</v>
      </c>
      <c r="Z17" s="107">
        <f>+'Ing. y prod.'!AB19</f>
        <v>117735.91263574219</v>
      </c>
      <c r="AA17" s="107">
        <f>+'Ing. y prod.'!AC19</f>
        <v>117735.91263574219</v>
      </c>
      <c r="AB17" s="107">
        <f>+'Ing. y prod.'!AD19</f>
        <v>117363.6121323944</v>
      </c>
      <c r="AC17" s="107">
        <f>+'Ing. y prod.'!AE19</f>
        <v>102666.63109655649</v>
      </c>
      <c r="AD17" s="107">
        <f>+'Ing. y prod.'!AF19</f>
        <v>85928</v>
      </c>
      <c r="AE17" s="107">
        <f>+'Ing. y prod.'!AG19</f>
        <v>74677.000000000015</v>
      </c>
      <c r="AF17" s="107">
        <f>+'Ing. y prod.'!AH19</f>
        <v>56266.514976636943</v>
      </c>
      <c r="AG17" s="107">
        <f>+'Ing. y prod.'!AI19</f>
        <v>57480.302238239557</v>
      </c>
      <c r="AH17" s="107">
        <f>+'Ing. y prod.'!AJ19</f>
        <v>53840.938906888623</v>
      </c>
      <c r="AI17" s="107">
        <f>+'Ing. y prod.'!AK19</f>
        <v>48711.129950872302</v>
      </c>
      <c r="AJ17" s="257">
        <f>+'Ing. y prod.'!AL19</f>
        <v>46029.259695993722</v>
      </c>
      <c r="AK17" s="389"/>
      <c r="AL17" s="12"/>
      <c r="AM17" s="12"/>
      <c r="AN17" s="8"/>
    </row>
    <row r="18" spans="2:40">
      <c r="B18" s="398" t="s">
        <v>15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>
        <f>+'Ing. y prod.'!R22</f>
        <v>15992.255978424262</v>
      </c>
      <c r="Q18" s="107">
        <f>+'Ing. y prod.'!S22</f>
        <v>15992.255978424262</v>
      </c>
      <c r="R18" s="107">
        <f>+'Ing. y prod.'!T22</f>
        <v>15699.797378868763</v>
      </c>
      <c r="S18" s="107">
        <f>+'Ing. y prod.'!U22</f>
        <v>15700</v>
      </c>
      <c r="T18" s="107">
        <f>+'Ing. y prod.'!V22</f>
        <v>14720</v>
      </c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273"/>
      <c r="AK18" s="389"/>
      <c r="AL18" s="12"/>
      <c r="AM18" s="12"/>
    </row>
    <row r="19" spans="2:40">
      <c r="B19" s="398" t="s">
        <v>16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107">
        <f>+'Ing. y prod.'!R23</f>
        <v>295448.576</v>
      </c>
      <c r="Q19" s="107">
        <f>+'Ing. y prod.'!S23</f>
        <v>295448.07126949407</v>
      </c>
      <c r="R19" s="107">
        <f>+'Ing. y prod.'!T23</f>
        <v>393107.60180598835</v>
      </c>
      <c r="S19" s="107">
        <f>+'Ing. y prod.'!U23</f>
        <v>418934.60180598835</v>
      </c>
      <c r="T19" s="107">
        <f>+'Ing. y prod.'!V23</f>
        <v>549354.00798885699</v>
      </c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273"/>
      <c r="AK19" s="389"/>
      <c r="AL19" s="12"/>
      <c r="AM19" s="12"/>
    </row>
    <row r="20" spans="2:40">
      <c r="B20" s="398" t="s">
        <v>18</v>
      </c>
      <c r="C20" s="107">
        <f>+'Ing. y prod.'!C28</f>
        <v>250090.64355769442</v>
      </c>
      <c r="D20" s="107">
        <f>+'Ing. y prod.'!D28</f>
        <v>311167.54935520136</v>
      </c>
      <c r="E20" s="107">
        <f>+'Ing. y prod.'!E28</f>
        <v>369837.02142781828</v>
      </c>
      <c r="F20" s="107">
        <f>+'Ing. y prod.'!F28</f>
        <v>446726.36046560173</v>
      </c>
      <c r="G20" s="107">
        <f>+'Ing. y prod.'!G28</f>
        <v>576714.91475914919</v>
      </c>
      <c r="H20" s="107">
        <f>+'Ing. y prod.'!H28</f>
        <v>670825.62085778662</v>
      </c>
      <c r="I20" s="107">
        <f>+'Ing. y prod.'!J28</f>
        <v>670708.86040000559</v>
      </c>
      <c r="J20" s="107">
        <f>+'Ing. y prod.'!L28</f>
        <v>671870.22699999996</v>
      </c>
      <c r="K20" s="107">
        <f>+'Ing. y prod.'!M28</f>
        <v>671870.1551716479</v>
      </c>
      <c r="L20" s="107">
        <f>+'Ing. y prod.'!N28</f>
        <v>745843.47009796649</v>
      </c>
      <c r="M20" s="107">
        <f>+'Ing. y prod.'!O28</f>
        <v>702240</v>
      </c>
      <c r="N20" s="107">
        <f>+'Ing. y prod.'!P28</f>
        <v>702240</v>
      </c>
      <c r="O20" s="107">
        <f>+'Ing. y prod.'!Q28</f>
        <v>677378.18641811353</v>
      </c>
      <c r="P20" s="107">
        <f>+'Ing. y prod.'!R28</f>
        <v>677378.18641811353</v>
      </c>
      <c r="Q20" s="107">
        <f>+'Ing. y prod.'!S28</f>
        <v>594229.38641811348</v>
      </c>
      <c r="R20" s="107">
        <f>+'Ing. y prod.'!T28</f>
        <v>598010.15411053912</v>
      </c>
      <c r="S20" s="107">
        <f>+'Ing. y prod.'!U28</f>
        <v>601129.90439380729</v>
      </c>
      <c r="T20" s="107">
        <f>+'Ing. y prod.'!V28</f>
        <v>533477.32589725731</v>
      </c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273"/>
      <c r="AK20" s="389"/>
      <c r="AL20" s="12"/>
      <c r="AM20" s="12"/>
    </row>
    <row r="21" spans="2:40">
      <c r="B21" s="398" t="s">
        <v>19</v>
      </c>
      <c r="C21" s="107">
        <f>+'Ing. y prod.'!C34</f>
        <v>9128.3664858308894</v>
      </c>
      <c r="D21" s="107">
        <f>+'Ing. y prod.'!D34</f>
        <v>34884.723990716018</v>
      </c>
      <c r="E21" s="107">
        <f>+'Ing. y prod.'!E34</f>
        <v>119335.50067032898</v>
      </c>
      <c r="F21" s="107">
        <f>+'Ing. y prod.'!F34</f>
        <v>177782.09793144223</v>
      </c>
      <c r="G21" s="107">
        <f>+'Ing. y prod.'!G34</f>
        <v>204645.7110547958</v>
      </c>
      <c r="H21" s="107">
        <f>+'Ing. y prod.'!H34</f>
        <v>253120.00409149899</v>
      </c>
      <c r="I21" s="107">
        <f>+'Ing. y prod.'!J34</f>
        <v>253075.7961999996</v>
      </c>
      <c r="J21" s="107">
        <f>+'Ing. y prod.'!L34</f>
        <v>267326.27500000002</v>
      </c>
      <c r="K21" s="107">
        <f>+'Ing. y prod.'!M34</f>
        <v>267326.27500000002</v>
      </c>
      <c r="L21" s="107">
        <f>+'Ing. y prod.'!N34</f>
        <v>294308.77557</v>
      </c>
      <c r="M21" s="107">
        <f>+'Ing. y prod.'!O34</f>
        <v>320003</v>
      </c>
      <c r="N21" s="107">
        <f>+'Ing. y prod.'!P34</f>
        <v>320003</v>
      </c>
      <c r="O21" s="107">
        <f>+'Ing. y prod.'!Q34</f>
        <v>338582</v>
      </c>
      <c r="P21" s="107">
        <f>+'Ing. y prod.'!R34</f>
        <v>338582</v>
      </c>
      <c r="Q21" s="107">
        <f>+'Ing. y prod.'!S34</f>
        <v>310903</v>
      </c>
      <c r="R21" s="107">
        <f>+'Ing. y prod.'!T34</f>
        <v>340316.54813613609</v>
      </c>
      <c r="S21" s="107">
        <f>+'Ing. y prod.'!U34</f>
        <v>302261.4945648163</v>
      </c>
      <c r="T21" s="107">
        <f>+'Ing. y prod.'!V34</f>
        <v>355874.47870239144</v>
      </c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273"/>
      <c r="AK21" s="389"/>
      <c r="AL21" s="12"/>
      <c r="AM21" s="12"/>
    </row>
    <row r="22" spans="2:40">
      <c r="B22" s="398" t="s">
        <v>20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273"/>
      <c r="AK22" s="389"/>
      <c r="AL22" s="12"/>
      <c r="AM22" s="12"/>
    </row>
    <row r="23" spans="2:40">
      <c r="B23" s="397" t="s">
        <v>21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>
        <f>+'Ing. y prod.'!R36</f>
        <v>25037.431658675087</v>
      </c>
      <c r="Q23" s="107">
        <f>+'Ing. y prod.'!S36</f>
        <v>25037.431658675087</v>
      </c>
      <c r="R23" s="107">
        <f>+'Ing. y prod.'!T36</f>
        <v>31101.636470927609</v>
      </c>
      <c r="S23" s="107">
        <f>+'Ing. y prod.'!U36</f>
        <v>31101.636470927609</v>
      </c>
      <c r="T23" s="107">
        <f>+'Ing. y prod.'!V36</f>
        <v>44178.656996271988</v>
      </c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273"/>
      <c r="AK23" s="389"/>
      <c r="AL23" s="12"/>
      <c r="AM23" s="12"/>
    </row>
    <row r="24" spans="2:40">
      <c r="B24" s="397" t="s">
        <v>22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>
        <f>+'Ing. y prod.'!R40</f>
        <v>17545.777252179116</v>
      </c>
      <c r="Q24" s="107">
        <f>+'Ing. y prod.'!S40</f>
        <v>17545.777252179116</v>
      </c>
      <c r="R24" s="107">
        <f>+'Ing. y prod.'!T40</f>
        <v>12222.699989691313</v>
      </c>
      <c r="S24" s="107">
        <f>+'Ing. y prod.'!U40</f>
        <v>12222.699989691313</v>
      </c>
      <c r="T24" s="107">
        <f>+'Ing. y prod.'!V40</f>
        <v>5735.1015168700005</v>
      </c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273"/>
      <c r="AK24" s="389"/>
      <c r="AL24" s="12"/>
      <c r="AM24" s="12"/>
    </row>
    <row r="25" spans="2:40">
      <c r="B25" s="397" t="s">
        <v>17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>
        <f>+'Ing. y prod.'!R41</f>
        <v>92027.535110721539</v>
      </c>
      <c r="Q25" s="107">
        <f>+'Ing. y prod.'!S41</f>
        <v>92027.535110721539</v>
      </c>
      <c r="R25" s="107">
        <f>+'Ing. y prod.'!T41</f>
        <v>99046</v>
      </c>
      <c r="S25" s="107">
        <f>+'Ing. y prod.'!U41</f>
        <v>99046.163539381072</v>
      </c>
      <c r="T25" s="107">
        <f>+'Ing. y prod.'!V41</f>
        <v>92691</v>
      </c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273"/>
      <c r="AK25" s="389"/>
      <c r="AL25" s="12"/>
      <c r="AM25" s="12"/>
    </row>
    <row r="26" spans="2:40">
      <c r="B26" s="398" t="s">
        <v>23</v>
      </c>
      <c r="C26" s="107">
        <f>+'Ing. y prod.'!C42</f>
        <v>91704.635642681213</v>
      </c>
      <c r="D26" s="107">
        <f>+'Ing. y prod.'!D42</f>
        <v>135106.55117092046</v>
      </c>
      <c r="E26" s="107">
        <f>+'Ing. y prod.'!E42</f>
        <v>156720.62222986692</v>
      </c>
      <c r="F26" s="107">
        <f>+'Ing. y prod.'!F42</f>
        <v>185817.63870818328</v>
      </c>
      <c r="G26" s="107">
        <f>+'Ing. y prod.'!G42</f>
        <v>232251.16483700273</v>
      </c>
      <c r="H26" s="107">
        <f>+'Ing. y prod.'!H42</f>
        <v>283608.27927510469</v>
      </c>
      <c r="I26" s="107">
        <f>+'Ing. y prod.'!J42</f>
        <v>216232.37896313836</v>
      </c>
      <c r="J26" s="107">
        <f>+'Ing. y prod.'!L42</f>
        <v>193344.14945919372</v>
      </c>
      <c r="K26" s="107">
        <f>+'Ing. y prod.'!M42</f>
        <v>193344</v>
      </c>
      <c r="L26" s="107">
        <f>+'Ing. y prod.'!N42</f>
        <v>199539.3863869948</v>
      </c>
      <c r="M26" s="107">
        <f>+'Ing. y prod.'!O42</f>
        <v>267129</v>
      </c>
      <c r="N26" s="107">
        <f>+'Ing. y prod.'!P42</f>
        <v>267129</v>
      </c>
      <c r="O26" s="107">
        <f>+'Ing. y prod.'!Q42</f>
        <v>311699.45600000001</v>
      </c>
      <c r="P26" s="107">
        <f>+'Ing. y prod.'!R42</f>
        <v>16250.880000000001</v>
      </c>
      <c r="Q26" s="107">
        <f>+'Ing. y prod.'!S42</f>
        <v>96921.600000000006</v>
      </c>
      <c r="R26" s="107">
        <f>+'Ing. y prod.'!T42</f>
        <v>81631.463559857599</v>
      </c>
      <c r="S26" s="107">
        <f>+'Ing. y prod.'!U42</f>
        <v>273514</v>
      </c>
      <c r="T26" s="107">
        <f>+'Ing. y prod.'!V42</f>
        <v>307915.13011432899</v>
      </c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273"/>
      <c r="AK26" s="389"/>
      <c r="AL26" s="12"/>
      <c r="AM26" s="12"/>
    </row>
    <row r="27" spans="2:40">
      <c r="B27" s="398" t="s">
        <v>17</v>
      </c>
      <c r="C27" s="107"/>
      <c r="D27" s="107"/>
      <c r="E27" s="107"/>
      <c r="F27" s="107">
        <f>+'Ing. y prod.'!F43</f>
        <v>14493.054294520902</v>
      </c>
      <c r="G27" s="107">
        <f>+'Ing. y prod.'!G43</f>
        <v>30511.08052316435</v>
      </c>
      <c r="H27" s="107">
        <f>+'Ing. y prod.'!H43</f>
        <v>72130.539660302529</v>
      </c>
      <c r="I27" s="107">
        <f>+'Ing. y prod.'!J43</f>
        <v>105742.64899999999</v>
      </c>
      <c r="J27" s="107">
        <f>+'Ing. y prod.'!L43</f>
        <v>100417.126</v>
      </c>
      <c r="K27" s="107">
        <f>+'Ing. y prod.'!M43</f>
        <v>95294.106</v>
      </c>
      <c r="L27" s="107">
        <f>+'Ing. y prod.'!N43</f>
        <v>126165.31200000001</v>
      </c>
      <c r="M27" s="107">
        <f>+'Ing. y prod.'!O43</f>
        <v>172371.65</v>
      </c>
      <c r="N27" s="107">
        <f>+'Ing. y prod.'!P43</f>
        <v>112528.14</v>
      </c>
      <c r="O27" s="107">
        <f>+'Ing. y prod.'!Q43</f>
        <v>177422.5877</v>
      </c>
      <c r="P27" s="107">
        <f>+'Ing. y prod.'!R43</f>
        <v>177422.5877</v>
      </c>
      <c r="Q27" s="107">
        <f>+'Ing. y prod.'!S43</f>
        <v>220781.18799999999</v>
      </c>
      <c r="R27" s="107">
        <f>+'Ing. y prod.'!T43</f>
        <v>246929</v>
      </c>
      <c r="S27" s="107">
        <f>+'Ing. y prod.'!U43</f>
        <v>167522</v>
      </c>
      <c r="T27" s="107">
        <f>+'Ing. y prod.'!V43</f>
        <v>200794.86621354666</v>
      </c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273"/>
      <c r="AK27" s="389"/>
      <c r="AL27" s="12"/>
      <c r="AM27" s="12"/>
    </row>
    <row r="28" spans="2:40">
      <c r="B28" s="398" t="s">
        <v>24</v>
      </c>
      <c r="C28" s="107">
        <f>+'Ing. y prod.'!C44</f>
        <v>35865.510911795645</v>
      </c>
      <c r="D28" s="107">
        <f>+'Ing. y prod.'!D44</f>
        <v>53794.538627135262</v>
      </c>
      <c r="E28" s="107">
        <f>+'Ing. y prod.'!E44</f>
        <v>87840.131231050022</v>
      </c>
      <c r="F28" s="107">
        <f>+'Ing. y prod.'!F44</f>
        <v>109836.308661341</v>
      </c>
      <c r="G28" s="107">
        <f>+'Ing. y prod.'!G44</f>
        <v>113446.42658491727</v>
      </c>
      <c r="H28" s="107">
        <f>+'Ing. y prod.'!H44</f>
        <v>98264.082892006743</v>
      </c>
      <c r="I28" s="107">
        <f>+'Ing. y prod.'!J44</f>
        <v>98264.207999999984</v>
      </c>
      <c r="J28" s="107">
        <f>+'Ing. y prod.'!L44</f>
        <v>86952.88</v>
      </c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273"/>
      <c r="AK28" s="389"/>
      <c r="AL28" s="12"/>
      <c r="AM28" s="12"/>
    </row>
    <row r="29" spans="2:40">
      <c r="B29" s="398" t="s">
        <v>171</v>
      </c>
      <c r="C29" s="107">
        <f>+'Ing. y prod.'!C46</f>
        <v>9375.1554567140684</v>
      </c>
      <c r="D29" s="107">
        <f>+'Ing. y prod.'!D46</f>
        <v>41002.003191374795</v>
      </c>
      <c r="E29" s="107">
        <f>+'Ing. y prod.'!E46</f>
        <v>57410.390324892978</v>
      </c>
      <c r="F29" s="107">
        <f>+'Ing. y prod.'!F46</f>
        <v>3970.4664587856196</v>
      </c>
      <c r="G29" s="107">
        <f>+'Ing. y prod.'!G46</f>
        <v>3110.987798140779</v>
      </c>
      <c r="H29" s="107">
        <f>+'Ing. y prod.'!H46</f>
        <v>724.12588693611917</v>
      </c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273"/>
      <c r="AK29" s="389"/>
      <c r="AL29" s="12"/>
      <c r="AM29" s="12"/>
    </row>
    <row r="30" spans="2:40">
      <c r="B30" s="398" t="s">
        <v>172</v>
      </c>
      <c r="C30" s="107">
        <f>+'Ing. y prod.'!C47</f>
        <v>36783.936406085835</v>
      </c>
      <c r="D30" s="107">
        <f>+'Ing. y prod.'!D47</f>
        <v>80113.847038571228</v>
      </c>
      <c r="E30" s="107">
        <f>+'Ing. y prod.'!E47</f>
        <v>160823.33477349704</v>
      </c>
      <c r="F30" s="107">
        <f>+'Ing. y prod.'!F47</f>
        <v>199077.6444329478</v>
      </c>
      <c r="G30" s="107">
        <f>+'Ing. y prod.'!G47</f>
        <v>190465.50851432382</v>
      </c>
      <c r="H30" s="107">
        <f>+'Ing. y prod.'!H47</f>
        <v>176062.60791317528</v>
      </c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273"/>
      <c r="AK30" s="389"/>
      <c r="AL30" s="12"/>
      <c r="AM30" s="12"/>
    </row>
    <row r="31" spans="2:40">
      <c r="B31" s="398" t="s">
        <v>173</v>
      </c>
      <c r="C31" s="107">
        <f>+'Ing. y prod.'!C48</f>
        <v>45726.211416816106</v>
      </c>
      <c r="D31" s="107">
        <f>+'Ing. y prod.'!D48</f>
        <v>133191.614933362</v>
      </c>
      <c r="E31" s="107">
        <f>+'Ing. y prod.'!E48</f>
        <v>346981.17151443631</v>
      </c>
      <c r="F31" s="107">
        <f>+'Ing. y prod.'!F48</f>
        <v>416353.32173153514</v>
      </c>
      <c r="G31" s="107">
        <f>+'Ing. y prod.'!G48</f>
        <v>534454.30083317542</v>
      </c>
      <c r="H31" s="107">
        <f>+'Ing. y prod.'!H48</f>
        <v>504374.68390242365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273"/>
      <c r="AK31" s="389"/>
      <c r="AL31" s="12"/>
      <c r="AM31" s="12"/>
    </row>
    <row r="32" spans="2:40">
      <c r="B32" s="398" t="s">
        <v>174</v>
      </c>
      <c r="C32" s="107">
        <f>+'Ing. y prod.'!C49</f>
        <v>8356.7760533903565</v>
      </c>
      <c r="D32" s="107">
        <f>+'Ing. y prod.'!D49</f>
        <v>47531.451975453936</v>
      </c>
      <c r="E32" s="107">
        <f>+'Ing. y prod.'!E49</f>
        <v>69205.611329491265</v>
      </c>
      <c r="F32" s="107">
        <f>+'Ing. y prod.'!F49</f>
        <v>15181.381310553857</v>
      </c>
      <c r="G32" s="107">
        <f>+'Ing. y prod.'!G49</f>
        <v>53602.983496457979</v>
      </c>
      <c r="H32" s="107">
        <f>+'Ing. y prod.'!H49</f>
        <v>49567.617169429737</v>
      </c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273"/>
      <c r="AK32" s="389"/>
      <c r="AL32" s="12"/>
      <c r="AM32" s="12"/>
    </row>
    <row r="33" spans="2:40" ht="13.5" thickBot="1">
      <c r="B33" s="400" t="s">
        <v>175</v>
      </c>
      <c r="C33" s="260">
        <f>+'Ing. y prod.'!C50</f>
        <v>3304.7344553309908</v>
      </c>
      <c r="D33" s="260">
        <f>+'Ing. y prod.'!D50</f>
        <v>13977.072856272041</v>
      </c>
      <c r="E33" s="260">
        <f>+'Ing. y prod.'!E50</f>
        <v>16245.056114934889</v>
      </c>
      <c r="F33" s="260">
        <f>+'Ing. y prod.'!F50</f>
        <v>18972.417242900894</v>
      </c>
      <c r="G33" s="260">
        <f>+'Ing. y prod.'!G50</f>
        <v>19169.347573057399</v>
      </c>
      <c r="H33" s="260">
        <f>+'Ing. y prod.'!H50</f>
        <v>69755.126702466514</v>
      </c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74"/>
      <c r="W33" s="274"/>
      <c r="X33" s="274"/>
      <c r="Y33" s="274"/>
      <c r="Z33" s="274"/>
      <c r="AA33" s="274"/>
      <c r="AB33" s="274"/>
      <c r="AC33" s="274"/>
      <c r="AD33" s="274"/>
      <c r="AE33" s="274"/>
      <c r="AF33" s="274"/>
      <c r="AG33" s="274"/>
      <c r="AH33" s="274"/>
      <c r="AI33" s="274"/>
      <c r="AJ33" s="334"/>
      <c r="AK33" s="389"/>
      <c r="AL33" s="12"/>
      <c r="AM33" s="12"/>
    </row>
    <row r="34" spans="2:40" ht="13.5" thickBot="1">
      <c r="B34" s="139" t="s">
        <v>5</v>
      </c>
      <c r="C34" s="287">
        <f t="shared" ref="C34:H34" si="0">SUM(C10:C33)</f>
        <v>2392848.9348330158</v>
      </c>
      <c r="D34" s="287">
        <f t="shared" si="0"/>
        <v>3128140.664411433</v>
      </c>
      <c r="E34" s="287">
        <f t="shared" si="0"/>
        <v>3886395.1491105473</v>
      </c>
      <c r="F34" s="287">
        <f t="shared" si="0"/>
        <v>3977689.2163801994</v>
      </c>
      <c r="G34" s="287">
        <f t="shared" si="0"/>
        <v>4361129.765921047</v>
      </c>
      <c r="H34" s="287">
        <f t="shared" si="0"/>
        <v>4607189.9199160766</v>
      </c>
      <c r="I34" s="287">
        <f>SUM(I10:I28)</f>
        <v>3772422.9088719375</v>
      </c>
      <c r="J34" s="287">
        <f>SUM(J10:J28)</f>
        <v>3554734.6260754564</v>
      </c>
      <c r="K34" s="287">
        <f>SUM(K10:K28)</f>
        <v>3462657.8675023103</v>
      </c>
      <c r="L34" s="287">
        <f>SUM(L10:L28)</f>
        <v>3457083.5822317461</v>
      </c>
      <c r="M34" s="287">
        <f>SUM(M11:M28)</f>
        <v>3447130.7777694571</v>
      </c>
      <c r="N34" s="287">
        <f t="shared" ref="N34:T34" si="1">SUM(N10:N28)</f>
        <v>3447128.7577694575</v>
      </c>
      <c r="O34" s="287">
        <f t="shared" si="1"/>
        <v>3459295.8587829722</v>
      </c>
      <c r="P34" s="287">
        <f t="shared" si="1"/>
        <v>3459295.8587829717</v>
      </c>
      <c r="Q34" s="287">
        <f t="shared" si="1"/>
        <v>3490428.4489735994</v>
      </c>
      <c r="R34" s="287">
        <f t="shared" si="1"/>
        <v>3520367.5130573115</v>
      </c>
      <c r="S34" s="287">
        <f t="shared" si="1"/>
        <v>3630388.2531409767</v>
      </c>
      <c r="T34" s="287">
        <f t="shared" si="1"/>
        <v>3829807.2198215821</v>
      </c>
      <c r="U34" s="287">
        <f>SUM(U10:U17)</f>
        <v>1693716.589815245</v>
      </c>
      <c r="V34" s="287">
        <f>SUM(V10:V17)</f>
        <v>1439910.9435586017</v>
      </c>
      <c r="W34" s="287">
        <f t="shared" ref="W34:AH34" si="2">SUM(W10:W17)</f>
        <v>1260617.4836742925</v>
      </c>
      <c r="X34" s="287">
        <f t="shared" si="2"/>
        <v>1260692.4836742927</v>
      </c>
      <c r="Y34" s="287">
        <f t="shared" si="2"/>
        <v>1203931.214685932</v>
      </c>
      <c r="Z34" s="287">
        <f t="shared" si="2"/>
        <v>1059361.5901434696</v>
      </c>
      <c r="AA34" s="287">
        <f t="shared" si="2"/>
        <v>1053861.5901434696</v>
      </c>
      <c r="AB34" s="287">
        <f>SUM(AB10:AB17)</f>
        <v>890393.50848955847</v>
      </c>
      <c r="AC34" s="287">
        <f t="shared" si="2"/>
        <v>773366.56615638244</v>
      </c>
      <c r="AD34" s="287">
        <f t="shared" si="2"/>
        <v>730235.68866774125</v>
      </c>
      <c r="AE34" s="287">
        <f t="shared" si="2"/>
        <v>665792.60082222964</v>
      </c>
      <c r="AF34" s="287">
        <f t="shared" si="2"/>
        <v>703972.86020887375</v>
      </c>
      <c r="AG34" s="287">
        <f t="shared" si="2"/>
        <v>560164.38151597488</v>
      </c>
      <c r="AH34" s="287">
        <f t="shared" si="2"/>
        <v>539249.28492486977</v>
      </c>
      <c r="AI34" s="287">
        <f t="shared" ref="AI34:AJ34" si="3">SUM(AI10:AI17)</f>
        <v>528550.91334431025</v>
      </c>
      <c r="AJ34" s="288">
        <f t="shared" si="3"/>
        <v>539417.62777588854</v>
      </c>
      <c r="AK34" s="389"/>
      <c r="AL34" s="12"/>
      <c r="AM34" s="12"/>
    </row>
    <row r="35" spans="2:40" ht="13.5" thickBot="1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89"/>
      <c r="AL35" s="12"/>
      <c r="AM35" s="12"/>
    </row>
    <row r="36" spans="2:40" ht="13.5" thickBot="1">
      <c r="B36" s="368" t="s">
        <v>36</v>
      </c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389"/>
      <c r="AL36" s="12"/>
      <c r="AM36" s="12"/>
    </row>
    <row r="37" spans="2:40">
      <c r="B37" s="401" t="s">
        <v>6</v>
      </c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19"/>
      <c r="AD37" s="219"/>
      <c r="AE37" s="219"/>
      <c r="AF37" s="219"/>
      <c r="AG37" s="219"/>
      <c r="AH37" s="219"/>
      <c r="AI37" s="219"/>
      <c r="AJ37" s="300"/>
      <c r="AK37" s="389"/>
      <c r="AL37" s="12"/>
      <c r="AM37" s="12"/>
    </row>
    <row r="38" spans="2:40">
      <c r="B38" s="402" t="s">
        <v>26</v>
      </c>
      <c r="C38" s="107">
        <f>+'Ing. y prod.'!C57</f>
        <v>363181</v>
      </c>
      <c r="D38" s="107">
        <f>+'Ing. y prod.'!D57</f>
        <v>346152</v>
      </c>
      <c r="E38" s="107">
        <f>+'Ing. y prod.'!E57</f>
        <v>300968</v>
      </c>
      <c r="F38" s="107">
        <f>+'Ing. y prod.'!F57</f>
        <v>240800</v>
      </c>
      <c r="G38" s="107">
        <f>+'Ing. y prod.'!G57</f>
        <v>255473</v>
      </c>
      <c r="H38" s="107">
        <f>+'Ing. y prod.'!H57</f>
        <v>171987</v>
      </c>
      <c r="I38" s="107">
        <f>+'Ing. y prod.'!J57</f>
        <v>171987</v>
      </c>
      <c r="J38" s="107">
        <f>+'Ing. y prod.'!L57</f>
        <v>180124</v>
      </c>
      <c r="K38" s="107">
        <f>+'Ing. y prod.'!M57</f>
        <v>180124</v>
      </c>
      <c r="L38" s="107">
        <f>+'Ing. y prod.'!N57</f>
        <v>248690</v>
      </c>
      <c r="M38" s="107">
        <f>+'Ing. y prod.'!O57</f>
        <v>325734</v>
      </c>
      <c r="N38" s="107">
        <f>+'Ing. y prod.'!P57</f>
        <v>325734</v>
      </c>
      <c r="O38" s="107">
        <f>+'Ing. y prod.'!Q57</f>
        <v>408489</v>
      </c>
      <c r="P38" s="107">
        <f>+'Ing. y prod.'!R57</f>
        <v>408489</v>
      </c>
      <c r="Q38" s="107">
        <f>+'Ing. y prod.'!S57</f>
        <v>408489</v>
      </c>
      <c r="R38" s="107">
        <f>+'Ing. y prod.'!T57</f>
        <v>404085</v>
      </c>
      <c r="S38" s="107">
        <f>+'Ing. y prod.'!U57</f>
        <v>404085</v>
      </c>
      <c r="T38" s="107">
        <f>+'Ing. y prod.'!V57</f>
        <v>404713</v>
      </c>
      <c r="U38" s="107">
        <f>+'Ing. y prod.'!W57</f>
        <v>404713</v>
      </c>
      <c r="V38" s="107">
        <f>+'Ing. y prod.'!X57</f>
        <v>358092</v>
      </c>
      <c r="W38" s="107">
        <f>+'Ing. y prod.'!Y57</f>
        <v>314839</v>
      </c>
      <c r="X38" s="107">
        <f>+'Ing. y prod.'!Z57</f>
        <v>314839</v>
      </c>
      <c r="Y38" s="107">
        <f>+'Ing. y prod.'!AA57</f>
        <v>268139</v>
      </c>
      <c r="Z38" s="107">
        <f>+'Ing. y prod.'!AB57</f>
        <v>333348</v>
      </c>
      <c r="AA38" s="107">
        <f>+'Ing. y prod.'!AC57</f>
        <v>333348</v>
      </c>
      <c r="AB38" s="107">
        <f>+'Ing. y prod.'!AD57</f>
        <v>454401</v>
      </c>
      <c r="AC38" s="107">
        <f>+'Ing. y prod.'!AE57</f>
        <v>511073</v>
      </c>
      <c r="AD38" s="107">
        <f>+'Ing. y prod.'!AF57</f>
        <v>473815</v>
      </c>
      <c r="AE38" s="107">
        <f>+'Ing. y prod.'!AG57</f>
        <v>482408</v>
      </c>
      <c r="AF38" s="107">
        <f>+'Ing. y prod.'!AH57</f>
        <v>540749</v>
      </c>
      <c r="AG38" s="107">
        <f>+'Ing. y prod.'!AI57</f>
        <v>447250</v>
      </c>
      <c r="AH38" s="107">
        <f>+'Ing. y prod.'!AJ57</f>
        <v>382806</v>
      </c>
      <c r="AI38" s="107">
        <f>+'Ing. y prod.'!AK57</f>
        <v>465600</v>
      </c>
      <c r="AJ38" s="257">
        <f>+'Ing. y prod.'!AL57</f>
        <v>614406</v>
      </c>
      <c r="AK38" s="389"/>
      <c r="AL38" s="12"/>
      <c r="AM38" s="12"/>
      <c r="AN38" s="12"/>
    </row>
    <row r="39" spans="2:40">
      <c r="B39" s="402" t="s">
        <v>27</v>
      </c>
      <c r="C39" s="107">
        <f>+'Ing. y prod.'!C58</f>
        <v>1086651</v>
      </c>
      <c r="D39" s="107">
        <f>+'Ing. y prod.'!D58</f>
        <v>1402836</v>
      </c>
      <c r="E39" s="107">
        <f>+'Ing. y prod.'!E58</f>
        <v>1607630</v>
      </c>
      <c r="F39" s="107">
        <f>+'Ing. y prod.'!F58</f>
        <v>1508053</v>
      </c>
      <c r="G39" s="107">
        <f>+'Ing. y prod.'!G58</f>
        <v>1627830</v>
      </c>
      <c r="H39" s="107">
        <f>+'Ing. y prod.'!H58</f>
        <v>1635864</v>
      </c>
      <c r="I39" s="107">
        <f>+'Ing. y prod.'!J58</f>
        <v>1635864</v>
      </c>
      <c r="J39" s="107">
        <f>+'Ing. y prod.'!L58</f>
        <v>1630102</v>
      </c>
      <c r="K39" s="107">
        <f>+'Ing. y prod.'!M58</f>
        <v>1630102</v>
      </c>
      <c r="L39" s="107">
        <f>+'Ing. y prod.'!N58</f>
        <v>1707859</v>
      </c>
      <c r="M39" s="107">
        <f>+'Ing. y prod.'!O58</f>
        <v>1853377</v>
      </c>
      <c r="N39" s="107">
        <f>+'Ing. y prod.'!P58</f>
        <v>1853377</v>
      </c>
      <c r="O39" s="107">
        <f>+'Ing. y prod.'!Q58</f>
        <v>1970593</v>
      </c>
      <c r="P39" s="107">
        <f>+'Ing. y prod.'!R58</f>
        <v>1970593</v>
      </c>
      <c r="Q39" s="107">
        <f>+'Ing. y prod.'!S58</f>
        <v>1970593</v>
      </c>
      <c r="R39" s="107">
        <f>+'Ing. y prod.'!T58</f>
        <v>2156638</v>
      </c>
      <c r="S39" s="107">
        <f>+'Ing. y prod.'!U58</f>
        <v>2156638</v>
      </c>
      <c r="T39" s="107">
        <f>+'Ing. y prod.'!V58</f>
        <v>2294900</v>
      </c>
      <c r="U39" s="107">
        <f>+'Ing. y prod.'!W58</f>
        <v>2294900</v>
      </c>
      <c r="V39" s="107">
        <f>+'Ing. y prod.'!X58</f>
        <v>2334912</v>
      </c>
      <c r="W39" s="107">
        <f>+'Ing. y prod.'!Y58</f>
        <v>2295037</v>
      </c>
      <c r="X39" s="107">
        <f>+'Ing. y prod.'!Z58</f>
        <v>2295037</v>
      </c>
      <c r="Y39" s="107">
        <f>+'Ing. y prod.'!AA58</f>
        <v>2180835</v>
      </c>
      <c r="Z39" s="107">
        <f>+'Ing. y prod.'!AB58</f>
        <v>2137921</v>
      </c>
      <c r="AA39" s="107">
        <f>+'Ing. y prod.'!AC58</f>
        <v>2137921</v>
      </c>
      <c r="AB39" s="107">
        <f>+'Ing. y prod.'!AD58</f>
        <v>2120510</v>
      </c>
      <c r="AC39" s="107">
        <f>+'Ing. y prod.'!AE58</f>
        <v>2208278</v>
      </c>
      <c r="AD39" s="107">
        <f>+'Ing. y prod.'!AF58</f>
        <v>2160592</v>
      </c>
      <c r="AE39" s="107">
        <f>+'Ing. y prod.'!AG58</f>
        <v>2123164</v>
      </c>
      <c r="AF39" s="107">
        <f>+'Ing. y prod.'!AH58</f>
        <v>2375967</v>
      </c>
      <c r="AG39" s="107">
        <f>+'Ing. y prod.'!AI58</f>
        <v>2282463</v>
      </c>
      <c r="AH39" s="107">
        <f>+'Ing. y prod.'!AJ58</f>
        <v>2195069</v>
      </c>
      <c r="AI39" s="107">
        <f>+'Ing. y prod.'!AK58</f>
        <v>2222227</v>
      </c>
      <c r="AJ39" s="257">
        <f>+'Ing. y prod.'!AL58</f>
        <v>2023340</v>
      </c>
      <c r="AK39" s="389"/>
      <c r="AL39" s="12"/>
      <c r="AM39" s="12"/>
      <c r="AN39" s="12"/>
    </row>
    <row r="40" spans="2:40">
      <c r="B40" s="402" t="s">
        <v>28</v>
      </c>
      <c r="C40" s="107">
        <f>+'Ing. y prod.'!C59</f>
        <v>5460062.8320000004</v>
      </c>
      <c r="D40" s="107">
        <f>+'Ing. y prod.'!D59</f>
        <v>7119288.1440000003</v>
      </c>
      <c r="E40" s="107">
        <f>+'Ing. y prod.'!E59</f>
        <v>7650431</v>
      </c>
      <c r="F40" s="107">
        <f>+'Ing. y prod.'!F59</f>
        <v>7696254</v>
      </c>
      <c r="G40" s="107">
        <f>+'Ing. y prod.'!G59</f>
        <v>8466443</v>
      </c>
      <c r="H40" s="107">
        <f>+'Ing. y prod.'!H59</f>
        <v>8469241.8630445991</v>
      </c>
      <c r="I40" s="107">
        <f>+'Ing. y prod.'!J59</f>
        <v>8469242</v>
      </c>
      <c r="J40" s="107">
        <f>+'Ing. y prod.'!L59</f>
        <v>9812226.379999999</v>
      </c>
      <c r="K40" s="107">
        <f>+'Ing. y prod.'!M59</f>
        <v>9812226.379999999</v>
      </c>
      <c r="L40" s="107">
        <f>+'Ing. y prod.'!N59</f>
        <v>9528456.5949999988</v>
      </c>
      <c r="M40" s="107">
        <f>+'Ing. y prod.'!O59</f>
        <v>9197045</v>
      </c>
      <c r="N40" s="107">
        <f>+'Ing. y prod.'!P59</f>
        <v>9197045</v>
      </c>
      <c r="O40" s="107">
        <f>+'Ing. y prod.'!Q59</f>
        <v>7950852</v>
      </c>
      <c r="P40" s="107">
        <f>+'Ing. y prod.'!R59</f>
        <v>7950852</v>
      </c>
      <c r="Q40" s="107">
        <f>+'Ing. y prod.'!S59</f>
        <v>7950852</v>
      </c>
      <c r="R40" s="107">
        <f>+'Ing. y prod.'!T59</f>
        <v>7485834.87197953</v>
      </c>
      <c r="S40" s="107">
        <f>+'Ing. y prod.'!U59</f>
        <v>7485834.87197953</v>
      </c>
      <c r="T40" s="107">
        <f>+'Ing. y prod.'!V59</f>
        <v>7328156.9793474898</v>
      </c>
      <c r="U40" s="107">
        <f>+'Ing. y prod.'!W59</f>
        <v>7328156.9793474898</v>
      </c>
      <c r="V40" s="107">
        <f>+'Ing. y prod.'!X59</f>
        <v>7205081.691206879</v>
      </c>
      <c r="W40" s="107">
        <f>+'Ing. y prod.'!Y59</f>
        <v>5908380.3661704799</v>
      </c>
      <c r="X40" s="107">
        <f>+'Ing. y prod.'!Z59</f>
        <v>5908380.3661704799</v>
      </c>
      <c r="Y40" s="107">
        <f>+'Ing. y prod.'!AA59</f>
        <v>5151303.6658899998</v>
      </c>
      <c r="Z40" s="107">
        <f>+'Ing. y prod.'!AB59</f>
        <v>5649387.0963698812</v>
      </c>
      <c r="AA40" s="107">
        <f>+'Ing. y prod.'!AC59</f>
        <v>5649387.0963698812</v>
      </c>
      <c r="AB40" s="107">
        <f>+'Ing. y prod.'!AD59</f>
        <v>5495137.651518642</v>
      </c>
      <c r="AC40" s="107">
        <f>+'Ing. y prod.'!AE59</f>
        <v>4688452.3984612962</v>
      </c>
      <c r="AD40" s="107">
        <f>+'Ing. y prod.'!AF59</f>
        <v>4124078.0369283482</v>
      </c>
      <c r="AE40" s="107">
        <f>+'Ing. y prod.'!AG59</f>
        <v>4408266.314003489</v>
      </c>
      <c r="AF40" s="107">
        <f>+'Ing. y prod.'!AH59</f>
        <v>3021725.7539404039</v>
      </c>
      <c r="AG40" s="107">
        <f>+'Ing. y prod.'!AI59</f>
        <v>2008918.0278086832</v>
      </c>
      <c r="AH40" s="107">
        <f>+'Ing. y prod.'!AJ59</f>
        <v>1846742.6644666679</v>
      </c>
      <c r="AI40" s="107">
        <f>+'Ing. y prod.'!AK59</f>
        <v>1204379.7637999996</v>
      </c>
      <c r="AJ40" s="257">
        <f>+'Ing. y prod.'!AL59</f>
        <v>944883.17986530403</v>
      </c>
      <c r="AK40" s="389"/>
      <c r="AL40" s="12"/>
      <c r="AM40" s="12"/>
      <c r="AN40" s="12"/>
    </row>
    <row r="41" spans="2:40">
      <c r="B41" s="402" t="s">
        <v>10</v>
      </c>
      <c r="C41" s="107">
        <f>+C39</f>
        <v>1086651</v>
      </c>
      <c r="D41" s="107">
        <f t="shared" ref="D41:T41" si="4">+D39</f>
        <v>1402836</v>
      </c>
      <c r="E41" s="107">
        <f t="shared" si="4"/>
        <v>1607630</v>
      </c>
      <c r="F41" s="107">
        <f t="shared" si="4"/>
        <v>1508053</v>
      </c>
      <c r="G41" s="107">
        <f t="shared" si="4"/>
        <v>1627830</v>
      </c>
      <c r="H41" s="107">
        <f t="shared" si="4"/>
        <v>1635864</v>
      </c>
      <c r="I41" s="107">
        <f t="shared" si="4"/>
        <v>1635864</v>
      </c>
      <c r="J41" s="107">
        <f t="shared" si="4"/>
        <v>1630102</v>
      </c>
      <c r="K41" s="107">
        <f t="shared" si="4"/>
        <v>1630102</v>
      </c>
      <c r="L41" s="107">
        <f t="shared" si="4"/>
        <v>1707859</v>
      </c>
      <c r="M41" s="107">
        <f>+M39</f>
        <v>1853377</v>
      </c>
      <c r="N41" s="107">
        <f>+N39</f>
        <v>1853377</v>
      </c>
      <c r="O41" s="107">
        <f t="shared" si="4"/>
        <v>1970593</v>
      </c>
      <c r="P41" s="107">
        <f t="shared" si="4"/>
        <v>1970593</v>
      </c>
      <c r="Q41" s="107">
        <f t="shared" si="4"/>
        <v>1970593</v>
      </c>
      <c r="R41" s="107">
        <f t="shared" si="4"/>
        <v>2156638</v>
      </c>
      <c r="S41" s="107">
        <f t="shared" si="4"/>
        <v>2156638</v>
      </c>
      <c r="T41" s="107">
        <f t="shared" si="4"/>
        <v>2294900</v>
      </c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257"/>
      <c r="AK41" s="389"/>
      <c r="AL41" s="12"/>
      <c r="AM41" s="12"/>
      <c r="AN41" s="8"/>
    </row>
    <row r="42" spans="2:40">
      <c r="B42" s="403" t="s">
        <v>11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107"/>
      <c r="AG42" s="107"/>
      <c r="AH42" s="107"/>
      <c r="AI42" s="107"/>
      <c r="AJ42" s="257"/>
      <c r="AK42" s="389"/>
      <c r="AL42" s="12"/>
      <c r="AM42" s="12"/>
      <c r="AN42" s="8"/>
    </row>
    <row r="43" spans="2:40">
      <c r="B43" s="404" t="s">
        <v>29</v>
      </c>
      <c r="C43" s="107">
        <f>+'Ing. y prod.'!C62</f>
        <v>460799</v>
      </c>
      <c r="D43" s="107">
        <f>+'Ing. y prod.'!D62</f>
        <v>576968</v>
      </c>
      <c r="E43" s="107">
        <f>+'Ing. y prod.'!E62</f>
        <v>657492</v>
      </c>
      <c r="F43" s="107">
        <f>+'Ing. y prod.'!F62</f>
        <v>652607</v>
      </c>
      <c r="G43" s="107">
        <f>+'Ing. y prod.'!G62</f>
        <v>611824</v>
      </c>
      <c r="H43" s="107">
        <f>+'Ing. y prod.'!H62</f>
        <v>566894.41628295183</v>
      </c>
      <c r="I43" s="107">
        <f>+'Ing. y prod.'!J62</f>
        <v>566894.41628295183</v>
      </c>
      <c r="J43" s="107">
        <f>+'Ing. y prod.'!L62</f>
        <v>500391.58299999998</v>
      </c>
      <c r="K43" s="107">
        <f>+'Ing. y prod.'!M62</f>
        <v>500392</v>
      </c>
      <c r="L43" s="107">
        <f>+'Ing. y prod.'!N62</f>
        <v>444123</v>
      </c>
      <c r="M43" s="107">
        <f>+'Ing. y prod.'!O62</f>
        <v>346181.28117368021</v>
      </c>
      <c r="N43" s="107">
        <f>+'Ing. y prod.'!P62</f>
        <v>503510</v>
      </c>
      <c r="O43" s="107">
        <f>+'Ing. y prod.'!Q62</f>
        <v>581203</v>
      </c>
      <c r="P43" s="107">
        <f>+'Ing. y prod.'!R62</f>
        <v>581203.11194832984</v>
      </c>
      <c r="Q43" s="107">
        <f>+'Ing. y prod.'!S62</f>
        <v>581203.11194832984</v>
      </c>
      <c r="R43" s="107">
        <f>+'Ing. y prod.'!T62</f>
        <v>542634.32214171742</v>
      </c>
      <c r="S43" s="107">
        <f>+'Ing. y prod.'!U62</f>
        <v>542634.32214171742</v>
      </c>
      <c r="T43" s="107">
        <f>+'Ing. y prod.'!V62</f>
        <v>597725.83984974038</v>
      </c>
      <c r="U43" s="107">
        <f>+'Ing. y prod.'!W62</f>
        <v>597725.83984974038</v>
      </c>
      <c r="V43" s="107">
        <f>+'Ing. y prod.'!X62</f>
        <v>551007.37711123424</v>
      </c>
      <c r="W43" s="107">
        <f>+'Ing. y prod.'!Y62</f>
        <v>546722.48913254472</v>
      </c>
      <c r="X43" s="107">
        <f>+'Ing. y prod.'!Z62</f>
        <v>546722.48913254472</v>
      </c>
      <c r="Y43" s="107">
        <f>+'Ing. y prod.'!AA62</f>
        <v>378483.86898125167</v>
      </c>
      <c r="Z43" s="107">
        <f>+'Ing. y prod.'!AB62</f>
        <v>340673.6510918584</v>
      </c>
      <c r="AA43" s="107">
        <f>+'Ing. y prod.'!AC62</f>
        <v>340673.6510918584</v>
      </c>
      <c r="AB43" s="107">
        <f>+'Ing. y prod.'!AD62</f>
        <v>294191.32321837841</v>
      </c>
      <c r="AC43" s="107">
        <f>+'Ing. y prod.'!AE62</f>
        <v>254709.39475238178</v>
      </c>
      <c r="AD43" s="107">
        <f>+'Ing. y prod.'!AF62</f>
        <v>209585.55174974003</v>
      </c>
      <c r="AE43" s="107">
        <f>+'Ing. y prod.'!AG62</f>
        <v>170024.13515967061</v>
      </c>
      <c r="AF43" s="107">
        <f>+'Ing. y prod.'!AH62</f>
        <v>276069.59700000001</v>
      </c>
      <c r="AG43" s="107">
        <f>+'Ing. y prod.'!AI62</f>
        <v>221943.30799999999</v>
      </c>
      <c r="AH43" s="107">
        <f>+'Ing. y prod.'!AJ62</f>
        <v>124084.755</v>
      </c>
      <c r="AI43" s="107">
        <f>+'Ing. y prod.'!AK62</f>
        <v>73569.388689999992</v>
      </c>
      <c r="AJ43" s="257">
        <f>+'Ing. y prod.'!AL62</f>
        <v>44408.627573334001</v>
      </c>
      <c r="AK43" s="389"/>
      <c r="AL43" s="12"/>
      <c r="AM43" s="12"/>
      <c r="AN43" s="8"/>
    </row>
    <row r="44" spans="2:40">
      <c r="B44" s="404" t="s">
        <v>30</v>
      </c>
      <c r="C44" s="107">
        <f>+'Ing. y prod.'!C63</f>
        <v>262102</v>
      </c>
      <c r="D44" s="107">
        <f>+'Ing. y prod.'!D63</f>
        <v>294462</v>
      </c>
      <c r="E44" s="107">
        <f>+'Ing. y prod.'!E63</f>
        <v>343082</v>
      </c>
      <c r="F44" s="107">
        <f>+'Ing. y prod.'!F63</f>
        <v>363709</v>
      </c>
      <c r="G44" s="107">
        <f>+'Ing. y prod.'!G63</f>
        <v>399043</v>
      </c>
      <c r="H44" s="107">
        <f>+'Ing. y prod.'!H63</f>
        <v>395689.88135321427</v>
      </c>
      <c r="I44" s="107">
        <f>+'Ing. y prod.'!J63</f>
        <v>395690</v>
      </c>
      <c r="J44" s="107">
        <f>+'Ing. y prod.'!L63</f>
        <v>484905.90162363008</v>
      </c>
      <c r="K44" s="107">
        <f>+'Ing. y prod.'!M63</f>
        <v>484906</v>
      </c>
      <c r="L44" s="107">
        <f>+'Ing. y prod.'!N63</f>
        <v>429127.97397107939</v>
      </c>
      <c r="M44" s="107">
        <f>+'Ing. y prod.'!O63</f>
        <v>566943.3700555556</v>
      </c>
      <c r="N44" s="107">
        <f>+'Ing. y prod.'!P63</f>
        <v>591033</v>
      </c>
      <c r="O44" s="107">
        <f>+'Ing. y prod.'!Q63</f>
        <v>700498</v>
      </c>
      <c r="P44" s="107">
        <f>+'Ing. y prod.'!R63</f>
        <v>700498.16599120479</v>
      </c>
      <c r="Q44" s="107">
        <f>+'Ing. y prod.'!S63</f>
        <v>700498.16599120479</v>
      </c>
      <c r="R44" s="107">
        <f>+'Ing. y prod.'!T63</f>
        <v>931874.47809360514</v>
      </c>
      <c r="S44" s="107">
        <f>+'Ing. y prod.'!U63</f>
        <v>931874.47809360514</v>
      </c>
      <c r="T44" s="107">
        <f>+'Ing. y prod.'!V63</f>
        <v>1051676.2342481813</v>
      </c>
      <c r="U44" s="107">
        <f>+'Ing. y prod.'!W63</f>
        <v>1051676.2342481813</v>
      </c>
      <c r="V44" s="107">
        <f>+'Ing. y prod.'!X63</f>
        <v>1206144.3221374019</v>
      </c>
      <c r="W44" s="107">
        <f>+'Ing. y prod.'!Y63</f>
        <v>1335545.8545823584</v>
      </c>
      <c r="X44" s="107">
        <f>+'Ing. y prod.'!Z63</f>
        <v>1335545.8545823584</v>
      </c>
      <c r="Y44" s="107">
        <f>+'Ing. y prod.'!AA63</f>
        <v>1359730.4117537616</v>
      </c>
      <c r="Z44" s="107">
        <f>+'Ing. y prod.'!AB63</f>
        <v>1429482.3816406555</v>
      </c>
      <c r="AA44" s="107">
        <f>+'Ing. y prod.'!AC63</f>
        <v>1429482.3816406555</v>
      </c>
      <c r="AB44" s="107">
        <f>+'Ing. y prod.'!AD63</f>
        <v>1608791.708879814</v>
      </c>
      <c r="AC44" s="107">
        <f>+'Ing. y prod.'!AE63</f>
        <v>1504269.752055618</v>
      </c>
      <c r="AD44" s="107">
        <f>+'Ing. y prod.'!AF63</f>
        <v>1236349.2535447681</v>
      </c>
      <c r="AE44" s="107">
        <f>+'Ing. y prod.'!AG63</f>
        <v>946698.28691328969</v>
      </c>
      <c r="AF44" s="107">
        <f>+'Ing. y prod.'!AH63</f>
        <v>969440.1323672405</v>
      </c>
      <c r="AG44" s="107">
        <f>+'Ing. y prod.'!AI63</f>
        <v>811810.25342663843</v>
      </c>
      <c r="AH44" s="107">
        <f>+'Ing. y prod.'!AJ63</f>
        <v>988479.87027724611</v>
      </c>
      <c r="AI44" s="107">
        <f>+'Ing. y prod.'!AK63</f>
        <v>856400.28017815226</v>
      </c>
      <c r="AJ44" s="257">
        <f>+'Ing. y prod.'!AL63</f>
        <v>886470.72250603279</v>
      </c>
      <c r="AK44" s="389"/>
      <c r="AL44" s="12"/>
      <c r="AM44" s="12"/>
      <c r="AN44" s="8"/>
    </row>
    <row r="45" spans="2:40">
      <c r="B45" s="403" t="s">
        <v>15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>
        <f>+'Ing. y prod.'!R66</f>
        <v>352246.07267289888</v>
      </c>
      <c r="Q45" s="107">
        <f>+'Ing. y prod.'!S66</f>
        <v>352246.07267289888</v>
      </c>
      <c r="R45" s="107">
        <f>+'Ing. y prod.'!T66</f>
        <v>327027.30385734246</v>
      </c>
      <c r="S45" s="107">
        <f>+'Ing. y prod.'!U66</f>
        <v>327027.30385734246</v>
      </c>
      <c r="T45" s="107">
        <f>+'Ing. y prod.'!V66</f>
        <v>413543.68350426876</v>
      </c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273"/>
      <c r="AK45" s="389"/>
      <c r="AL45" s="12"/>
      <c r="AM45" s="12"/>
    </row>
    <row r="46" spans="2:40">
      <c r="B46" s="405" t="s">
        <v>16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>
        <f>+'Ing. y prod.'!R67</f>
        <v>301335.08333333331</v>
      </c>
      <c r="Q46" s="107">
        <f>+'Ing. y prod.'!S67</f>
        <v>301335.08333333331</v>
      </c>
      <c r="R46" s="107">
        <f>+'Ing. y prod.'!T67</f>
        <v>404925.456351545</v>
      </c>
      <c r="S46" s="107">
        <f>+'Ing. y prod.'!U67</f>
        <v>404925.456351545</v>
      </c>
      <c r="T46" s="107">
        <f>+'Ing. y prod.'!V67</f>
        <v>513912</v>
      </c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273"/>
      <c r="AK46" s="389"/>
      <c r="AL46" s="12"/>
      <c r="AM46" s="12"/>
    </row>
    <row r="47" spans="2:40">
      <c r="B47" s="406" t="s">
        <v>18</v>
      </c>
      <c r="C47" s="107">
        <f>+'Ing. y prod.'!C72</f>
        <v>872176</v>
      </c>
      <c r="D47" s="107">
        <f>+'Ing. y prod.'!D72</f>
        <v>1026612</v>
      </c>
      <c r="E47" s="107">
        <f>+'Ing. y prod.'!E72</f>
        <v>1208393.5738699073</v>
      </c>
      <c r="F47" s="107">
        <f>+'Ing. y prod.'!F72</f>
        <v>1319243.6415849605</v>
      </c>
      <c r="G47" s="107">
        <f>+'Ing. y prod.'!G72</f>
        <v>1556905.547547424</v>
      </c>
      <c r="H47" s="107">
        <f>+'Ing. y prod.'!H72</f>
        <v>1970674.013097856</v>
      </c>
      <c r="I47" s="107">
        <f>+'Ing. y prod.'!J72</f>
        <v>1970674</v>
      </c>
      <c r="J47" s="107">
        <f>+'Ing. y prod.'!L72</f>
        <v>1621850</v>
      </c>
      <c r="K47" s="107">
        <f>+'Ing. y prod.'!M72</f>
        <v>1621850</v>
      </c>
      <c r="L47" s="107">
        <f>+'Ing. y prod.'!N72</f>
        <v>1673669.3020643927</v>
      </c>
      <c r="M47" s="107">
        <f>+'Ing. y prod.'!O72</f>
        <v>1740095.192246051</v>
      </c>
      <c r="N47" s="107">
        <f>+'Ing. y prod.'!P72</f>
        <v>2057934</v>
      </c>
      <c r="O47" s="107">
        <f>+'Ing. y prod.'!Q72</f>
        <v>2108114</v>
      </c>
      <c r="P47" s="107">
        <f>+'Ing. y prod.'!R72</f>
        <v>2108114.0887215291</v>
      </c>
      <c r="Q47" s="107">
        <f>+'Ing. y prod.'!S72</f>
        <v>2108114.0887215291</v>
      </c>
      <c r="R47" s="107">
        <f>+'Ing. y prod.'!T72</f>
        <v>2029830.9619184725</v>
      </c>
      <c r="S47" s="107">
        <f>+'Ing. y prod.'!U72</f>
        <v>2029830.9619184725</v>
      </c>
      <c r="T47" s="107">
        <f>+'Ing. y prod.'!V72</f>
        <v>1843488.063540987</v>
      </c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273"/>
      <c r="AK47" s="389"/>
      <c r="AL47" s="12"/>
      <c r="AM47" s="12"/>
    </row>
    <row r="48" spans="2:40">
      <c r="B48" s="405" t="s">
        <v>31</v>
      </c>
      <c r="C48" s="107">
        <f>+'Ing. y prod.'!C78</f>
        <v>19060</v>
      </c>
      <c r="D48" s="107">
        <f>+'Ing. y prod.'!D78</f>
        <v>101387</v>
      </c>
      <c r="E48" s="107">
        <f>+'Ing. y prod.'!E78</f>
        <v>252225</v>
      </c>
      <c r="F48" s="107">
        <f>+'Ing. y prod.'!F78</f>
        <v>305200</v>
      </c>
      <c r="G48" s="107">
        <f>+'Ing. y prod.'!G78</f>
        <v>327344</v>
      </c>
      <c r="H48" s="107">
        <f>+'Ing. y prod.'!H78</f>
        <v>349447</v>
      </c>
      <c r="I48" s="107">
        <f>+'Ing. y prod.'!J78</f>
        <v>349447</v>
      </c>
      <c r="J48" s="107">
        <f>+'Ing. y prod.'!L78</f>
        <v>341720</v>
      </c>
      <c r="K48" s="107">
        <f>+'Ing. y prod.'!M78</f>
        <v>341720</v>
      </c>
      <c r="L48" s="107">
        <f>+'Ing. y prod.'!N78</f>
        <v>340001</v>
      </c>
      <c r="M48" s="107">
        <f>+'Ing. y prod.'!O78</f>
        <v>363088</v>
      </c>
      <c r="N48" s="107">
        <f>+'Ing. y prod.'!P78</f>
        <v>363088</v>
      </c>
      <c r="O48" s="107">
        <f>+'Ing. y prod.'!Q78</f>
        <v>389174</v>
      </c>
      <c r="P48" s="107">
        <f>+'Ing. y prod.'!R78</f>
        <v>389174</v>
      </c>
      <c r="Q48" s="107">
        <f>+'Ing. y prod.'!S78</f>
        <v>389174</v>
      </c>
      <c r="R48" s="107">
        <f>+'Ing. y prod.'!T78</f>
        <v>462211</v>
      </c>
      <c r="S48" s="107">
        <f>+'Ing. y prod.'!U78</f>
        <v>462211</v>
      </c>
      <c r="T48" s="107">
        <f>+'Ing. y prod.'!V78</f>
        <v>500714</v>
      </c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273"/>
      <c r="AK48" s="389"/>
      <c r="AL48" s="12"/>
      <c r="AM48" s="12"/>
    </row>
    <row r="49" spans="2:40">
      <c r="B49" s="403" t="s">
        <v>20</v>
      </c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273"/>
      <c r="AK49" s="389"/>
      <c r="AL49" s="12"/>
      <c r="AM49" s="12"/>
    </row>
    <row r="50" spans="2:40">
      <c r="B50" s="402" t="s">
        <v>21</v>
      </c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>
        <f>+'Ing. y prod.'!R80</f>
        <v>678396.12464697089</v>
      </c>
      <c r="Q50" s="107">
        <f>+'Ing. y prod.'!S80</f>
        <v>678396.12464697089</v>
      </c>
      <c r="R50" s="107">
        <f>+'Ing. y prod.'!T80</f>
        <v>784040.1416892861</v>
      </c>
      <c r="S50" s="107">
        <f>+'Ing. y prod.'!U80</f>
        <v>784040.1416892861</v>
      </c>
      <c r="T50" s="107">
        <f>+'Ing. y prod.'!V80</f>
        <v>1207967.7242694295</v>
      </c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273"/>
      <c r="AK50" s="99"/>
    </row>
    <row r="51" spans="2:40">
      <c r="B51" s="402" t="s">
        <v>22</v>
      </c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>
        <f>+'Ing. y prod.'!R84</f>
        <v>13152</v>
      </c>
      <c r="Q51" s="107">
        <f>+'Ing. y prod.'!S84</f>
        <v>13152</v>
      </c>
      <c r="R51" s="107">
        <f>+'Ing. y prod.'!T84</f>
        <v>6382.0381354013052</v>
      </c>
      <c r="S51" s="107">
        <f>+'Ing. y prod.'!U84</f>
        <v>6382.0381354013052</v>
      </c>
      <c r="T51" s="107">
        <f>+'Ing. y prod.'!V84</f>
        <v>4373</v>
      </c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273"/>
      <c r="AK51" s="99"/>
    </row>
    <row r="52" spans="2:40">
      <c r="B52" s="402" t="s">
        <v>17</v>
      </c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>
        <f t="shared" ref="P52:T52" si="5">+P51</f>
        <v>13152</v>
      </c>
      <c r="Q52" s="107">
        <f t="shared" si="5"/>
        <v>13152</v>
      </c>
      <c r="R52" s="107">
        <f t="shared" si="5"/>
        <v>6382.0381354013052</v>
      </c>
      <c r="S52" s="107">
        <f t="shared" si="5"/>
        <v>6382.0381354013052</v>
      </c>
      <c r="T52" s="107">
        <f t="shared" si="5"/>
        <v>4373</v>
      </c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273"/>
      <c r="AK52" s="99"/>
    </row>
    <row r="53" spans="2:40">
      <c r="B53" s="403" t="s">
        <v>23</v>
      </c>
      <c r="C53" s="107">
        <f>+C148</f>
        <v>91704.635642681213</v>
      </c>
      <c r="D53" s="107">
        <f t="shared" ref="D53:T53" si="6">+D148</f>
        <v>131250.81651504096</v>
      </c>
      <c r="E53" s="107">
        <f t="shared" si="6"/>
        <v>154474.39444651493</v>
      </c>
      <c r="F53" s="107">
        <f t="shared" si="6"/>
        <v>190066.86744537621</v>
      </c>
      <c r="G53" s="107">
        <f t="shared" si="6"/>
        <v>235547.24274519249</v>
      </c>
      <c r="H53" s="107">
        <f t="shared" si="6"/>
        <v>285128.25250830239</v>
      </c>
      <c r="I53" s="107">
        <f t="shared" si="6"/>
        <v>216785.91877068585</v>
      </c>
      <c r="J53" s="107">
        <f t="shared" si="6"/>
        <v>204080.05746661875</v>
      </c>
      <c r="K53" s="107">
        <f t="shared" si="6"/>
        <v>208070.42298102728</v>
      </c>
      <c r="L53" s="107">
        <f t="shared" si="6"/>
        <v>217076.34909262642</v>
      </c>
      <c r="M53" s="107">
        <f>+M148</f>
        <v>311646.80545540317</v>
      </c>
      <c r="N53" s="107">
        <f t="shared" si="6"/>
        <v>327808.58554976486</v>
      </c>
      <c r="O53" s="107">
        <f t="shared" si="6"/>
        <v>403150.63715942326</v>
      </c>
      <c r="P53" s="107">
        <f t="shared" si="6"/>
        <v>22246.237646075817</v>
      </c>
      <c r="Q53" s="107">
        <f t="shared" si="6"/>
        <v>138152.6115002851</v>
      </c>
      <c r="R53" s="107">
        <f t="shared" si="6"/>
        <v>125142.82661355998</v>
      </c>
      <c r="S53" s="107">
        <f t="shared" si="6"/>
        <v>437969.76146248518</v>
      </c>
      <c r="T53" s="107">
        <f t="shared" si="6"/>
        <v>505868.91247219016</v>
      </c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273"/>
      <c r="AK53" s="99"/>
    </row>
    <row r="54" spans="2:40">
      <c r="B54" s="403" t="s">
        <v>17</v>
      </c>
      <c r="C54" s="107"/>
      <c r="D54" s="107"/>
      <c r="E54" s="107"/>
      <c r="F54" s="107">
        <f t="shared" ref="F54:T54" si="7">+F149</f>
        <v>14824.477636385074</v>
      </c>
      <c r="G54" s="107">
        <f t="shared" si="7"/>
        <v>30944.089754950033</v>
      </c>
      <c r="H54" s="107">
        <f t="shared" si="7"/>
        <v>72517.116842957388</v>
      </c>
      <c r="I54" s="107">
        <f t="shared" si="7"/>
        <v>106013.34280569965</v>
      </c>
      <c r="J54" s="107">
        <f t="shared" si="7"/>
        <v>105993.03315892616</v>
      </c>
      <c r="K54" s="107">
        <f t="shared" si="7"/>
        <v>102552.3675056834</v>
      </c>
      <c r="L54" s="107">
        <f t="shared" si="7"/>
        <v>137253.63100984829</v>
      </c>
      <c r="M54" s="107">
        <f>+M149</f>
        <v>201097.87433628264</v>
      </c>
      <c r="N54" s="107">
        <f t="shared" si="7"/>
        <v>138089.42648662601</v>
      </c>
      <c r="O54" s="107">
        <f t="shared" si="7"/>
        <v>229477.55570586768</v>
      </c>
      <c r="P54" s="107">
        <f t="shared" si="7"/>
        <v>242878.23488672171</v>
      </c>
      <c r="Q54" s="107">
        <f t="shared" si="7"/>
        <v>314702.78753482609</v>
      </c>
      <c r="R54" s="107">
        <f t="shared" si="7"/>
        <v>378547.58061762305</v>
      </c>
      <c r="S54" s="107">
        <f t="shared" si="7"/>
        <v>268247.95213304786</v>
      </c>
      <c r="T54" s="107">
        <f t="shared" si="7"/>
        <v>329882.71983819245</v>
      </c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273"/>
      <c r="AK54" s="99"/>
    </row>
    <row r="55" spans="2:40">
      <c r="B55" s="403" t="s">
        <v>24</v>
      </c>
      <c r="C55" s="107">
        <f t="shared" ref="C55:J55" si="8">+C121</f>
        <v>32273.327060024218</v>
      </c>
      <c r="D55" s="107">
        <f t="shared" si="8"/>
        <v>43394.932991137102</v>
      </c>
      <c r="E55" s="107">
        <f t="shared" si="8"/>
        <v>65279.558310614542</v>
      </c>
      <c r="F55" s="107">
        <f t="shared" si="8"/>
        <v>76104.927722601584</v>
      </c>
      <c r="G55" s="107">
        <f t="shared" si="8"/>
        <v>75970.689701837429</v>
      </c>
      <c r="H55" s="107">
        <f t="shared" si="8"/>
        <v>63419.993308782476</v>
      </c>
      <c r="I55" s="107">
        <f t="shared" si="8"/>
        <v>63420.074053932287</v>
      </c>
      <c r="J55" s="107">
        <f t="shared" si="8"/>
        <v>55032.593318781241</v>
      </c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273"/>
      <c r="AK55" s="99"/>
    </row>
    <row r="56" spans="2:40">
      <c r="B56" s="403" t="s">
        <v>171</v>
      </c>
      <c r="C56" s="107">
        <f>'Ing. y prod.'!C90</f>
        <v>20075</v>
      </c>
      <c r="D56" s="107">
        <f>'Ing. y prod.'!D90</f>
        <v>104602</v>
      </c>
      <c r="E56" s="107">
        <f>'Ing. y prod.'!E90</f>
        <v>268495</v>
      </c>
      <c r="F56" s="107">
        <f>'Ing. y prod.'!F90</f>
        <v>312230</v>
      </c>
      <c r="G56" s="107">
        <f>'Ing. y prod.'!G90</f>
        <v>325963</v>
      </c>
      <c r="H56" s="107">
        <f>'Ing. y prod.'!H90</f>
        <v>371775</v>
      </c>
      <c r="I56" s="107"/>
      <c r="J56" s="107"/>
      <c r="K56" s="107"/>
      <c r="L56" s="107"/>
      <c r="M56" s="107"/>
      <c r="N56" s="107"/>
      <c r="O56" s="107"/>
      <c r="P56" s="389"/>
      <c r="Q56" s="107"/>
      <c r="R56" s="390"/>
      <c r="S56" s="107"/>
      <c r="T56" s="107"/>
      <c r="U56" s="107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273"/>
      <c r="AK56" s="99"/>
    </row>
    <row r="57" spans="2:40">
      <c r="B57" s="403" t="s">
        <v>172</v>
      </c>
      <c r="C57" s="107">
        <f>'Ing. y prod.'!C91</f>
        <v>41872</v>
      </c>
      <c r="D57" s="107">
        <f>'Ing. y prod.'!D91</f>
        <v>86384</v>
      </c>
      <c r="E57" s="107">
        <f>'Ing. y prod.'!E91</f>
        <v>208108</v>
      </c>
      <c r="F57" s="107">
        <f>'Ing. y prod.'!F91</f>
        <v>274587</v>
      </c>
      <c r="G57" s="107">
        <f>'Ing. y prod.'!G91</f>
        <v>250498</v>
      </c>
      <c r="H57" s="107">
        <f>'Ing. y prod.'!H91</f>
        <v>226880</v>
      </c>
      <c r="I57" s="107"/>
      <c r="J57" s="107"/>
      <c r="K57" s="107"/>
      <c r="L57" s="107"/>
      <c r="M57" s="107"/>
      <c r="N57" s="389"/>
      <c r="O57" s="107"/>
      <c r="P57" s="107"/>
      <c r="Q57" s="107"/>
      <c r="R57" s="390"/>
      <c r="S57" s="107"/>
      <c r="T57" s="107"/>
      <c r="U57" s="107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273"/>
      <c r="AK57" s="99"/>
    </row>
    <row r="58" spans="2:40">
      <c r="B58" s="403" t="s">
        <v>173</v>
      </c>
      <c r="C58" s="107">
        <f>'Ing. y prod.'!C92</f>
        <v>97277</v>
      </c>
      <c r="D58" s="107">
        <f>'Ing. y prod.'!D92</f>
        <v>209045</v>
      </c>
      <c r="E58" s="107">
        <f>'Ing. y prod.'!E92</f>
        <v>529635</v>
      </c>
      <c r="F58" s="107">
        <f>'Ing. y prod.'!F92</f>
        <v>675986</v>
      </c>
      <c r="G58" s="107">
        <f>'Ing. y prod.'!G92</f>
        <v>756400</v>
      </c>
      <c r="H58" s="107">
        <f>'Ing. y prod.'!H92</f>
        <v>704249</v>
      </c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273"/>
      <c r="AK58" s="99"/>
    </row>
    <row r="59" spans="2:40">
      <c r="B59" s="403" t="s">
        <v>174</v>
      </c>
      <c r="C59" s="107">
        <f>'Ing. y prod.'!C93</f>
        <v>20075</v>
      </c>
      <c r="D59" s="107">
        <f>'Ing. y prod.'!D93</f>
        <v>104602</v>
      </c>
      <c r="E59" s="107">
        <f>'Ing. y prod.'!E93</f>
        <v>268495</v>
      </c>
      <c r="F59" s="107">
        <f>'Ing. y prod.'!F93</f>
        <v>311969</v>
      </c>
      <c r="G59" s="107">
        <f>'Ing. y prod.'!G93</f>
        <v>325963</v>
      </c>
      <c r="H59" s="107">
        <f>'Ing. y prod.'!H93</f>
        <v>371775</v>
      </c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273"/>
      <c r="AK59" s="99"/>
    </row>
    <row r="60" spans="2:40" ht="13.5" thickBot="1">
      <c r="B60" s="407" t="s">
        <v>175</v>
      </c>
      <c r="C60" s="260">
        <f>'Ing. y prod.'!C94</f>
        <v>3305</v>
      </c>
      <c r="D60" s="260">
        <f>'Ing. y prod.'!D94</f>
        <v>12116</v>
      </c>
      <c r="E60" s="260">
        <f>'Ing. y prod.'!E94</f>
        <v>16808</v>
      </c>
      <c r="F60" s="260">
        <f>'Ing. y prod.'!F94</f>
        <v>25023</v>
      </c>
      <c r="G60" s="260">
        <f>'Ing. y prod.'!G94</f>
        <v>21626</v>
      </c>
      <c r="H60" s="260">
        <f>'Ing. y prod.'!H94</f>
        <v>78985</v>
      </c>
      <c r="I60" s="260"/>
      <c r="J60" s="260"/>
      <c r="K60" s="260"/>
      <c r="L60" s="260"/>
      <c r="M60" s="260"/>
      <c r="N60" s="260"/>
      <c r="O60" s="260"/>
      <c r="P60" s="260"/>
      <c r="Q60" s="260"/>
      <c r="R60" s="260"/>
      <c r="S60" s="260"/>
      <c r="T60" s="260"/>
      <c r="U60" s="260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334"/>
      <c r="AK60" s="99"/>
    </row>
    <row r="61" spans="2:40" ht="13.5" thickBot="1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</row>
    <row r="62" spans="2:40" ht="13.5" thickBot="1">
      <c r="B62" s="368" t="s">
        <v>53</v>
      </c>
      <c r="C62" s="99"/>
      <c r="D62" s="99"/>
      <c r="E62" s="99"/>
      <c r="F62" s="99"/>
      <c r="G62" s="99"/>
      <c r="H62" s="99"/>
      <c r="I62" s="99"/>
      <c r="J62" s="100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</row>
    <row r="63" spans="2:40">
      <c r="B63" s="411" t="s">
        <v>6</v>
      </c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19"/>
      <c r="O63" s="219"/>
      <c r="P63" s="219"/>
      <c r="Q63" s="219"/>
      <c r="R63" s="219"/>
      <c r="S63" s="219"/>
      <c r="T63" s="219"/>
      <c r="U63" s="219"/>
      <c r="V63" s="219"/>
      <c r="W63" s="219"/>
      <c r="X63" s="219"/>
      <c r="Y63" s="219"/>
      <c r="Z63" s="219"/>
      <c r="AA63" s="219"/>
      <c r="AB63" s="219"/>
      <c r="AC63" s="219"/>
      <c r="AD63" s="219"/>
      <c r="AE63" s="219"/>
      <c r="AF63" s="219"/>
      <c r="AG63" s="219"/>
      <c r="AH63" s="219"/>
      <c r="AI63" s="219"/>
      <c r="AJ63" s="300"/>
      <c r="AK63" s="99"/>
    </row>
    <row r="64" spans="2:40">
      <c r="B64" s="409" t="s">
        <v>7</v>
      </c>
      <c r="C64" s="233">
        <f t="shared" ref="C64:AD64" si="9">+C11/C38</f>
        <v>1.0705005001567709</v>
      </c>
      <c r="D64" s="233">
        <f t="shared" si="9"/>
        <v>0.94524551234910548</v>
      </c>
      <c r="E64" s="233">
        <f t="shared" si="9"/>
        <v>0.81556517863381639</v>
      </c>
      <c r="F64" s="233">
        <f t="shared" si="9"/>
        <v>0.55858669722292975</v>
      </c>
      <c r="G64" s="233">
        <f t="shared" si="9"/>
        <v>8.0303455083358205E-2</v>
      </c>
      <c r="H64" s="233">
        <f t="shared" si="9"/>
        <v>8.2648520758492092E-2</v>
      </c>
      <c r="I64" s="233">
        <f t="shared" si="9"/>
        <v>8.2638100185510058E-2</v>
      </c>
      <c r="J64" s="233">
        <f t="shared" si="9"/>
        <v>7.6078612511381052E-2</v>
      </c>
      <c r="K64" s="233">
        <f t="shared" si="9"/>
        <v>7.6076380993093648E-2</v>
      </c>
      <c r="L64" s="233">
        <f t="shared" si="9"/>
        <v>8.2094791064055636E-2</v>
      </c>
      <c r="M64" s="233">
        <f t="shared" si="9"/>
        <v>6.3994117641572562E-2</v>
      </c>
      <c r="N64" s="233">
        <f t="shared" si="9"/>
        <v>6.3994117641572562E-2</v>
      </c>
      <c r="O64" s="233">
        <f t="shared" si="9"/>
        <v>4.7212239833581797E-2</v>
      </c>
      <c r="P64" s="233">
        <f t="shared" si="9"/>
        <v>4.7212239833581797E-2</v>
      </c>
      <c r="Q64" s="233">
        <f t="shared" si="9"/>
        <v>4.7213953466017436E-2</v>
      </c>
      <c r="R64" s="233">
        <f t="shared" si="9"/>
        <v>-4.5388965192966826E-2</v>
      </c>
      <c r="S64" s="233">
        <f t="shared" si="9"/>
        <v>4.3293380105670839E-2</v>
      </c>
      <c r="T64" s="233">
        <f t="shared" si="9"/>
        <v>4.674317243102058E-2</v>
      </c>
      <c r="U64" s="233">
        <f t="shared" si="9"/>
        <v>4.6745149140441825E-2</v>
      </c>
      <c r="V64" s="391">
        <f t="shared" si="9"/>
        <v>1.8503196617412298E-2</v>
      </c>
      <c r="W64" s="233">
        <f t="shared" si="9"/>
        <v>2.960878417222771E-2</v>
      </c>
      <c r="X64" s="233">
        <f t="shared" si="9"/>
        <v>2.960878417222771E-2</v>
      </c>
      <c r="Y64" s="233">
        <f t="shared" si="9"/>
        <v>3.1568807209666538E-2</v>
      </c>
      <c r="Z64" s="233">
        <f t="shared" si="9"/>
        <v>2.282216258931162E-2</v>
      </c>
      <c r="AA64" s="233">
        <f t="shared" si="9"/>
        <v>6.3228885573690299E-3</v>
      </c>
      <c r="AB64" s="233">
        <f>+AB11/AB38</f>
        <v>7.1893124223249517E-3</v>
      </c>
      <c r="AC64" s="233">
        <f t="shared" si="9"/>
        <v>1.4611176054467353E-2</v>
      </c>
      <c r="AD64" s="233">
        <f t="shared" si="9"/>
        <v>1.1177738612665829E-2</v>
      </c>
      <c r="AE64" s="233">
        <f t="shared" ref="AE64" si="10">+AE11/AE38</f>
        <v>9.3446311623415924E-3</v>
      </c>
      <c r="AF64" s="233">
        <f t="shared" ref="AF64:AJ64" si="11">+AF11/AF38</f>
        <v>6.9276970810796482E-3</v>
      </c>
      <c r="AG64" s="233">
        <f t="shared" si="11"/>
        <v>3.4981333234985913E-3</v>
      </c>
      <c r="AH64" s="233">
        <f t="shared" si="11"/>
        <v>1.4671565231345533E-3</v>
      </c>
      <c r="AI64" s="233">
        <f t="shared" si="11"/>
        <v>1.287282468638896E-3</v>
      </c>
      <c r="AJ64" s="412">
        <f t="shared" si="11"/>
        <v>6.6347594261775031E-4</v>
      </c>
      <c r="AK64" s="389"/>
      <c r="AL64" s="10"/>
      <c r="AM64" s="10"/>
      <c r="AN64" s="10"/>
    </row>
    <row r="65" spans="2:40">
      <c r="B65" s="409" t="s">
        <v>8</v>
      </c>
      <c r="C65" s="233">
        <f t="shared" ref="C65:AD65" si="12">+C12/C39</f>
        <v>0.16395411379692831</v>
      </c>
      <c r="D65" s="233">
        <f t="shared" si="12"/>
        <v>0.25790113707850415</v>
      </c>
      <c r="E65" s="233">
        <f t="shared" si="12"/>
        <v>0.34758136513312954</v>
      </c>
      <c r="F65" s="233">
        <f t="shared" si="12"/>
        <v>0.47315676608944562</v>
      </c>
      <c r="G65" s="233">
        <f t="shared" si="12"/>
        <v>0.49344023367415962</v>
      </c>
      <c r="H65" s="233">
        <f t="shared" si="12"/>
        <v>0.54691620899337945</v>
      </c>
      <c r="I65" s="233">
        <f t="shared" si="12"/>
        <v>0.54682147316169816</v>
      </c>
      <c r="J65" s="233">
        <f t="shared" si="12"/>
        <v>0.54356414506576889</v>
      </c>
      <c r="K65" s="233">
        <f t="shared" si="12"/>
        <v>0.54356400069713429</v>
      </c>
      <c r="L65" s="233">
        <f t="shared" si="12"/>
        <v>0.50813584176674997</v>
      </c>
      <c r="M65" s="233">
        <f t="shared" si="12"/>
        <v>0.47505868222175035</v>
      </c>
      <c r="N65" s="233">
        <f t="shared" si="12"/>
        <v>0.47505868222175035</v>
      </c>
      <c r="O65" s="233">
        <f t="shared" si="12"/>
        <v>0.45002315029362017</v>
      </c>
      <c r="P65" s="233">
        <f t="shared" si="12"/>
        <v>0.45002315029362017</v>
      </c>
      <c r="Q65" s="233">
        <f t="shared" si="12"/>
        <v>0.45002269357830649</v>
      </c>
      <c r="R65" s="233">
        <f t="shared" si="12"/>
        <v>0.38642229247560322</v>
      </c>
      <c r="S65" s="233">
        <f t="shared" si="12"/>
        <v>0.39469831447236492</v>
      </c>
      <c r="T65" s="233">
        <f t="shared" si="12"/>
        <v>0.3752099351720643</v>
      </c>
      <c r="U65" s="233">
        <f t="shared" si="12"/>
        <v>0.3752099351720643</v>
      </c>
      <c r="V65" s="391">
        <f t="shared" si="12"/>
        <v>0.32552436847021154</v>
      </c>
      <c r="W65" s="233">
        <f t="shared" si="12"/>
        <v>0.31507465892706743</v>
      </c>
      <c r="X65" s="233">
        <f t="shared" si="12"/>
        <v>0.31507465892706743</v>
      </c>
      <c r="Y65" s="233">
        <f t="shared" si="12"/>
        <v>0.32116172717306235</v>
      </c>
      <c r="Z65" s="233">
        <f t="shared" si="12"/>
        <v>0.31533010596102545</v>
      </c>
      <c r="AA65" s="233">
        <f t="shared" si="12"/>
        <v>0.31533010596102545</v>
      </c>
      <c r="AB65" s="233">
        <f>+AB12/AB39</f>
        <v>0.28393450380831647</v>
      </c>
      <c r="AC65" s="233">
        <f t="shared" si="12"/>
        <v>0.23588666038217529</v>
      </c>
      <c r="AD65" s="233">
        <f t="shared" si="12"/>
        <v>0.23216458606289803</v>
      </c>
      <c r="AE65" s="233">
        <f t="shared" ref="AE65" si="13">+AE12/AE39</f>
        <v>0.21551147486921218</v>
      </c>
      <c r="AF65" s="233">
        <f t="shared" ref="AF65:AJ65" si="14">+AF12/AF39</f>
        <v>0.22861772415152076</v>
      </c>
      <c r="AG65" s="233">
        <f t="shared" si="14"/>
        <v>0.18170292142813516</v>
      </c>
      <c r="AH65" s="233">
        <f t="shared" si="14"/>
        <v>0.18143014639737096</v>
      </c>
      <c r="AI65" s="233">
        <f t="shared" si="14"/>
        <v>0.18457760412699364</v>
      </c>
      <c r="AJ65" s="412">
        <f t="shared" si="14"/>
        <v>0.21378353927567842</v>
      </c>
      <c r="AK65" s="389"/>
      <c r="AL65" s="10"/>
      <c r="AM65" s="10"/>
      <c r="AN65" s="10"/>
    </row>
    <row r="66" spans="2:40">
      <c r="B66" s="409" t="s">
        <v>9</v>
      </c>
      <c r="C66" s="233">
        <f t="shared" ref="C66:AD66" si="15">+C13/C40</f>
        <v>7.4398009540962304E-2</v>
      </c>
      <c r="D66" s="233">
        <f t="shared" si="15"/>
        <v>7.4571513536782402E-2</v>
      </c>
      <c r="E66" s="233">
        <f t="shared" si="15"/>
        <v>7.6142284280907579E-2</v>
      </c>
      <c r="F66" s="233">
        <f t="shared" si="15"/>
        <v>7.4823234932163377E-2</v>
      </c>
      <c r="G66" s="233">
        <f t="shared" si="15"/>
        <v>8.3845578251140945E-2</v>
      </c>
      <c r="H66" s="233">
        <f t="shared" si="15"/>
        <v>9.2709982694228851E-2</v>
      </c>
      <c r="I66" s="233">
        <f t="shared" si="15"/>
        <v>9.2692781715293993E-2</v>
      </c>
      <c r="J66" s="233">
        <f t="shared" si="15"/>
        <v>6.827742182771189E-2</v>
      </c>
      <c r="K66" s="233">
        <f t="shared" si="15"/>
        <v>6.827742182771189E-2</v>
      </c>
      <c r="L66" s="233">
        <f t="shared" si="15"/>
        <v>7.3964894434961875E-2</v>
      </c>
      <c r="M66" s="233">
        <f t="shared" si="15"/>
        <v>7.4402603227449682E-2</v>
      </c>
      <c r="N66" s="233">
        <f t="shared" si="15"/>
        <v>7.4402603227449682E-2</v>
      </c>
      <c r="O66" s="233">
        <f t="shared" si="15"/>
        <v>7.8865993531187437E-2</v>
      </c>
      <c r="P66" s="233">
        <f t="shared" si="15"/>
        <v>5.9924249929369656E-2</v>
      </c>
      <c r="Q66" s="233">
        <f t="shared" si="15"/>
        <v>4.4491657466565651E-2</v>
      </c>
      <c r="R66" s="233">
        <f t="shared" si="15"/>
        <v>4.8009207542800678E-2</v>
      </c>
      <c r="S66" s="233">
        <f t="shared" si="15"/>
        <v>4.2625439307295551E-2</v>
      </c>
      <c r="T66" s="233">
        <f t="shared" si="15"/>
        <v>4.0815639814669083E-2</v>
      </c>
      <c r="U66" s="233">
        <f t="shared" si="15"/>
        <v>4.0815612522677305E-2</v>
      </c>
      <c r="V66" s="391">
        <f t="shared" si="15"/>
        <v>3.9907701968808947E-2</v>
      </c>
      <c r="W66" s="233">
        <f t="shared" si="15"/>
        <v>3.6445474615442314E-2</v>
      </c>
      <c r="X66" s="233">
        <f t="shared" si="15"/>
        <v>3.645816844951396E-2</v>
      </c>
      <c r="Y66" s="233">
        <f t="shared" si="15"/>
        <v>4.1444700607393879E-2</v>
      </c>
      <c r="Z66" s="233">
        <f t="shared" si="15"/>
        <v>2.7069310318744339E-2</v>
      </c>
      <c r="AA66" s="233">
        <f t="shared" si="15"/>
        <v>2.7069310318744339E-2</v>
      </c>
      <c r="AB66" s="233">
        <f>+AB13/AB40</f>
        <v>2.0560092291282708E-2</v>
      </c>
      <c r="AC66" s="233">
        <f t="shared" si="15"/>
        <v>2.1226378664723024E-2</v>
      </c>
      <c r="AD66" s="233">
        <f t="shared" si="15"/>
        <v>2.2819539366977074E-2</v>
      </c>
      <c r="AE66" s="233">
        <f t="shared" ref="AE66" si="16">+AE13/AE40</f>
        <v>2.0496826762989261E-2</v>
      </c>
      <c r="AF66" s="233">
        <f t="shared" ref="AF66:AJ66" si="17">+AF13/AF40</f>
        <v>1.5923194868932053E-2</v>
      </c>
      <c r="AG66" s="233">
        <f t="shared" si="17"/>
        <v>2.6692427643934993E-2</v>
      </c>
      <c r="AH66" s="233">
        <f t="shared" si="17"/>
        <v>3.3204776844926169E-2</v>
      </c>
      <c r="AI66" s="233">
        <f t="shared" si="17"/>
        <v>4.1181440542588224E-2</v>
      </c>
      <c r="AJ66" s="412">
        <f t="shared" si="17"/>
        <v>4.8441680563713008E-2</v>
      </c>
      <c r="AK66" s="389"/>
      <c r="AL66" s="10"/>
      <c r="AM66" s="10"/>
      <c r="AN66" s="10"/>
    </row>
    <row r="67" spans="2:40">
      <c r="B67" s="410" t="s">
        <v>10</v>
      </c>
      <c r="C67" s="233">
        <f t="shared" ref="C67:T67" si="18">+C14/C41</f>
        <v>7.7649084612200672E-2</v>
      </c>
      <c r="D67" s="233">
        <f t="shared" si="18"/>
        <v>6.508924734747068E-2</v>
      </c>
      <c r="E67" s="233">
        <f t="shared" si="18"/>
        <v>5.1150116899863325E-2</v>
      </c>
      <c r="F67" s="233">
        <f t="shared" si="18"/>
        <v>5.5250921527826839E-2</v>
      </c>
      <c r="G67" s="233">
        <f t="shared" si="18"/>
        <v>5.120515801530192E-2</v>
      </c>
      <c r="H67" s="233">
        <f t="shared" si="18"/>
        <v>4.2996522188413655E-2</v>
      </c>
      <c r="I67" s="233">
        <f t="shared" si="18"/>
        <v>4.2995283837776239E-2</v>
      </c>
      <c r="J67" s="233">
        <f t="shared" si="18"/>
        <v>4.6240051236057622E-2</v>
      </c>
      <c r="K67" s="233">
        <f t="shared" si="18"/>
        <v>4.6240051236057622E-2</v>
      </c>
      <c r="L67" s="233">
        <f t="shared" si="18"/>
        <v>5.4699728724678091E-2</v>
      </c>
      <c r="M67" s="233">
        <f t="shared" si="18"/>
        <v>5.3644727610754596E-2</v>
      </c>
      <c r="N67" s="233">
        <f t="shared" si="18"/>
        <v>5.3644727610754596E-2</v>
      </c>
      <c r="O67" s="233">
        <f t="shared" si="18"/>
        <v>5.2093424985882708E-2</v>
      </c>
      <c r="P67" s="233">
        <f t="shared" si="18"/>
        <v>5.2093424985882708E-2</v>
      </c>
      <c r="Q67" s="233">
        <f t="shared" si="18"/>
        <v>5.2093222001298879E-2</v>
      </c>
      <c r="R67" s="233">
        <f t="shared" si="18"/>
        <v>4.6489025974688382E-2</v>
      </c>
      <c r="S67" s="233">
        <f t="shared" si="18"/>
        <v>4.6031703416830244E-2</v>
      </c>
      <c r="T67" s="233">
        <f t="shared" si="18"/>
        <v>5.3184970699007357E-2</v>
      </c>
      <c r="U67" s="233"/>
      <c r="V67" s="391"/>
      <c r="W67" s="233"/>
      <c r="X67" s="233"/>
      <c r="Y67" s="233"/>
      <c r="Z67" s="233"/>
      <c r="AA67" s="233"/>
      <c r="AB67" s="233"/>
      <c r="AC67" s="233"/>
      <c r="AD67" s="233"/>
      <c r="AE67" s="233"/>
      <c r="AF67" s="233"/>
      <c r="AG67" s="233"/>
      <c r="AH67" s="233"/>
      <c r="AI67" s="233"/>
      <c r="AJ67" s="412"/>
      <c r="AK67" s="389"/>
      <c r="AL67" s="10"/>
      <c r="AM67" s="10"/>
      <c r="AN67" s="10"/>
    </row>
    <row r="68" spans="2:40">
      <c r="B68" s="338" t="s">
        <v>11</v>
      </c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391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412"/>
      <c r="AK68" s="389"/>
      <c r="AL68" s="10"/>
      <c r="AM68" s="10"/>
      <c r="AN68" s="10"/>
    </row>
    <row r="69" spans="2:40">
      <c r="B69" s="125" t="s">
        <v>12</v>
      </c>
      <c r="C69" s="233">
        <f t="shared" ref="C69:AD69" si="19">+C16/C43</f>
        <v>0.65441563884591336</v>
      </c>
      <c r="D69" s="233">
        <f t="shared" si="19"/>
        <v>0.64134589192006142</v>
      </c>
      <c r="E69" s="233">
        <f t="shared" si="19"/>
        <v>0.61294721350958004</v>
      </c>
      <c r="F69" s="233">
        <f t="shared" si="19"/>
        <v>0.55052441366323723</v>
      </c>
      <c r="G69" s="233">
        <f t="shared" si="19"/>
        <v>0.49066632870400473</v>
      </c>
      <c r="H69" s="233">
        <f t="shared" si="19"/>
        <v>0.54582084998716085</v>
      </c>
      <c r="I69" s="233">
        <f t="shared" si="19"/>
        <v>0.54572596080322977</v>
      </c>
      <c r="J69" s="233">
        <f t="shared" si="19"/>
        <v>0.58807553723380679</v>
      </c>
      <c r="K69" s="233">
        <f t="shared" si="19"/>
        <v>0.58807504716302417</v>
      </c>
      <c r="L69" s="233">
        <f t="shared" si="19"/>
        <v>0.56267183830830636</v>
      </c>
      <c r="M69" s="233">
        <f t="shared" si="19"/>
        <v>0.56192899162234844</v>
      </c>
      <c r="N69" s="233">
        <f t="shared" si="19"/>
        <v>0.38634644445683064</v>
      </c>
      <c r="O69" s="233">
        <f t="shared" si="19"/>
        <v>0.3596693108388847</v>
      </c>
      <c r="P69" s="233">
        <f t="shared" si="19"/>
        <v>0.35966924156124697</v>
      </c>
      <c r="Q69" s="233">
        <f t="shared" si="19"/>
        <v>0.60164489019215617</v>
      </c>
      <c r="R69" s="233">
        <f t="shared" si="19"/>
        <v>0.56225363541077378</v>
      </c>
      <c r="S69" s="233">
        <f t="shared" si="19"/>
        <v>0.56658782435016086</v>
      </c>
      <c r="T69" s="233">
        <f t="shared" si="19"/>
        <v>0.49640985919998099</v>
      </c>
      <c r="U69" s="233">
        <f t="shared" si="19"/>
        <v>0.56955280296433097</v>
      </c>
      <c r="V69" s="391">
        <f t="shared" si="19"/>
        <v>0.38567687079449736</v>
      </c>
      <c r="W69" s="233">
        <f t="shared" si="19"/>
        <v>0.28842687506420295</v>
      </c>
      <c r="X69" s="233">
        <f t="shared" si="19"/>
        <v>0.28842687506420295</v>
      </c>
      <c r="Y69" s="233">
        <f t="shared" si="19"/>
        <v>0.35767895438779634</v>
      </c>
      <c r="Z69" s="233">
        <f t="shared" si="19"/>
        <v>0.3139135856897316</v>
      </c>
      <c r="AA69" s="233">
        <f t="shared" si="19"/>
        <v>0.3139135856897316</v>
      </c>
      <c r="AB69" s="233">
        <f>+AB16/AB43</f>
        <v>0.18592177724917816</v>
      </c>
      <c r="AC69" s="233">
        <f t="shared" si="19"/>
        <v>0.1680753430593403</v>
      </c>
      <c r="AD69" s="233">
        <f t="shared" si="19"/>
        <v>0.20654572626117915</v>
      </c>
      <c r="AE69" s="233">
        <f t="shared" ref="AE69" si="20">+AE16/AE43</f>
        <v>0.22753240275958331</v>
      </c>
      <c r="AF69" s="233">
        <f t="shared" ref="AF69:AJ69" si="21">+AF16/AF43</f>
        <v>0.19073633719891314</v>
      </c>
      <c r="AG69" s="233">
        <f t="shared" si="21"/>
        <v>0.14763429991453109</v>
      </c>
      <c r="AH69" s="233">
        <f t="shared" si="21"/>
        <v>0.20368611447905449</v>
      </c>
      <c r="AI69" s="233">
        <f t="shared" si="21"/>
        <v>0.26463446146241071</v>
      </c>
      <c r="AJ69" s="412">
        <f t="shared" si="21"/>
        <v>0.32994059383139734</v>
      </c>
      <c r="AK69" s="389"/>
      <c r="AL69" s="10"/>
      <c r="AM69" s="10"/>
      <c r="AN69" s="10"/>
    </row>
    <row r="70" spans="2:40">
      <c r="B70" s="125" t="s">
        <v>13</v>
      </c>
      <c r="C70" s="233">
        <f t="shared" ref="C70:AD70" si="22">+C17/C44</f>
        <v>2.0733046161830684</v>
      </c>
      <c r="D70" s="233">
        <f t="shared" si="22"/>
        <v>2.0244989132155502</v>
      </c>
      <c r="E70" s="233">
        <f t="shared" si="22"/>
        <v>1.836282331839499</v>
      </c>
      <c r="F70" s="233">
        <f t="shared" si="22"/>
        <v>1.4378784763359937</v>
      </c>
      <c r="G70" s="233">
        <f t="shared" si="22"/>
        <v>1.216852876642794</v>
      </c>
      <c r="H70" s="233">
        <f t="shared" si="22"/>
        <v>0.89696431059813253</v>
      </c>
      <c r="I70" s="233">
        <f t="shared" si="22"/>
        <v>0.89696413353888138</v>
      </c>
      <c r="J70" s="233">
        <f t="shared" si="22"/>
        <v>0.6093095897795977</v>
      </c>
      <c r="K70" s="233">
        <f t="shared" si="22"/>
        <v>0.60930946616457626</v>
      </c>
      <c r="L70" s="233">
        <f t="shared" si="22"/>
        <v>0.36096434717931736</v>
      </c>
      <c r="M70" s="233">
        <f t="shared" si="22"/>
        <v>0.18668873399053665</v>
      </c>
      <c r="N70" s="233">
        <f t="shared" si="22"/>
        <v>0.28032856033419451</v>
      </c>
      <c r="O70" s="233">
        <f t="shared" si="22"/>
        <v>0.15612866093949754</v>
      </c>
      <c r="P70" s="233">
        <f t="shared" si="22"/>
        <v>0.15612862394299165</v>
      </c>
      <c r="Q70" s="233">
        <f t="shared" si="22"/>
        <v>0.15612495979236177</v>
      </c>
      <c r="R70" s="233">
        <f t="shared" si="22"/>
        <v>0.13148068131784785</v>
      </c>
      <c r="S70" s="233">
        <f t="shared" si="22"/>
        <v>0.12279490987878754</v>
      </c>
      <c r="T70" s="233">
        <f t="shared" si="22"/>
        <v>0.12095471348270651</v>
      </c>
      <c r="U70" s="233">
        <f t="shared" si="22"/>
        <v>0.16563015413607202</v>
      </c>
      <c r="V70" s="391">
        <f t="shared" si="22"/>
        <v>0.14356929405640695</v>
      </c>
      <c r="W70" s="233">
        <f t="shared" si="22"/>
        <v>0.11618043470424134</v>
      </c>
      <c r="X70" s="233">
        <f t="shared" si="22"/>
        <v>0.11618043470424134</v>
      </c>
      <c r="Y70" s="233">
        <f t="shared" si="22"/>
        <v>0.10751814996994101</v>
      </c>
      <c r="Z70" s="233">
        <f t="shared" si="22"/>
        <v>8.2362618908680435E-2</v>
      </c>
      <c r="AA70" s="233">
        <f t="shared" si="22"/>
        <v>8.2362618908680435E-2</v>
      </c>
      <c r="AB70" s="233">
        <f>+AB17/AB44</f>
        <v>7.2951402897341838E-2</v>
      </c>
      <c r="AC70" s="233">
        <f t="shared" si="22"/>
        <v>6.8250146595223535E-2</v>
      </c>
      <c r="AD70" s="233">
        <f t="shared" si="22"/>
        <v>6.9501396756324052E-2</v>
      </c>
      <c r="AE70" s="233">
        <f t="shared" ref="AE70" si="23">+AE17/AE44</f>
        <v>7.8881520155153567E-2</v>
      </c>
      <c r="AF70" s="233">
        <f t="shared" ref="AF70:AJ70" si="24">+AF17/AF44</f>
        <v>5.8040216304272231E-2</v>
      </c>
      <c r="AG70" s="233">
        <f t="shared" si="24"/>
        <v>7.0805095150764719E-2</v>
      </c>
      <c r="AH70" s="233">
        <f t="shared" si="24"/>
        <v>5.4468422196384703E-2</v>
      </c>
      <c r="AI70" s="233">
        <f t="shared" si="24"/>
        <v>5.6878928088088893E-2</v>
      </c>
      <c r="AJ70" s="412">
        <f t="shared" si="24"/>
        <v>5.1924173610460637E-2</v>
      </c>
      <c r="AK70" s="389"/>
      <c r="AL70" s="10"/>
      <c r="AM70" s="10"/>
      <c r="AN70" s="10"/>
    </row>
    <row r="71" spans="2:40">
      <c r="B71" s="338" t="s">
        <v>15</v>
      </c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>
        <f t="shared" ref="P71:T74" si="25">+P18/P45</f>
        <v>4.5400807046825239E-2</v>
      </c>
      <c r="Q71" s="233">
        <f t="shared" si="25"/>
        <v>4.5400807046825239E-2</v>
      </c>
      <c r="R71" s="233">
        <f t="shared" si="25"/>
        <v>4.8007604238811237E-2</v>
      </c>
      <c r="S71" s="233">
        <f t="shared" si="25"/>
        <v>4.8008223823564088E-2</v>
      </c>
      <c r="T71" s="233">
        <f t="shared" si="25"/>
        <v>3.5594788621280092E-2</v>
      </c>
      <c r="U71" s="233"/>
      <c r="V71" s="391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73"/>
      <c r="AK71" s="99"/>
    </row>
    <row r="72" spans="2:40">
      <c r="B72" s="338" t="s">
        <v>16</v>
      </c>
      <c r="C72" s="233"/>
      <c r="D72" s="233"/>
      <c r="E72" s="233"/>
      <c r="F72" s="233"/>
      <c r="G72" s="233"/>
      <c r="H72" s="233"/>
      <c r="I72" s="233"/>
      <c r="J72" s="233"/>
      <c r="K72" s="233"/>
      <c r="L72" s="233"/>
      <c r="M72" s="233"/>
      <c r="N72" s="233"/>
      <c r="O72" s="233"/>
      <c r="P72" s="233">
        <f t="shared" si="25"/>
        <v>0.9804652439795013</v>
      </c>
      <c r="Q72" s="233">
        <f t="shared" si="25"/>
        <v>0.98046356899861176</v>
      </c>
      <c r="R72" s="233">
        <f t="shared" si="25"/>
        <v>0.97081474044127092</v>
      </c>
      <c r="S72" s="233">
        <f t="shared" si="25"/>
        <v>1.0345968504441987</v>
      </c>
      <c r="T72" s="233">
        <f t="shared" si="25"/>
        <v>1.0689651301951637</v>
      </c>
      <c r="U72" s="233"/>
      <c r="V72" s="391"/>
      <c r="W72" s="233"/>
      <c r="X72" s="233"/>
      <c r="Y72" s="233"/>
      <c r="Z72" s="233"/>
      <c r="AA72" s="233"/>
      <c r="AB72" s="233"/>
      <c r="AC72" s="233"/>
      <c r="AD72" s="233"/>
      <c r="AE72" s="233"/>
      <c r="AF72" s="233"/>
      <c r="AG72" s="233"/>
      <c r="AH72" s="233"/>
      <c r="AI72" s="233"/>
      <c r="AJ72" s="273"/>
      <c r="AK72" s="99"/>
    </row>
    <row r="73" spans="2:40">
      <c r="B73" s="408" t="s">
        <v>18</v>
      </c>
      <c r="C73" s="233">
        <f t="shared" ref="C73:O73" si="26">+C20/C47</f>
        <v>0.28674332194155128</v>
      </c>
      <c r="D73" s="233">
        <f t="shared" si="26"/>
        <v>0.30310141451220263</v>
      </c>
      <c r="E73" s="233">
        <f t="shared" si="26"/>
        <v>0.30605675950709255</v>
      </c>
      <c r="F73" s="233">
        <f t="shared" si="26"/>
        <v>0.33862309158367254</v>
      </c>
      <c r="G73" s="233">
        <f t="shared" si="26"/>
        <v>0.3704238292860102</v>
      </c>
      <c r="H73" s="233">
        <f t="shared" si="26"/>
        <v>0.34040415431432192</v>
      </c>
      <c r="I73" s="233">
        <f t="shared" si="26"/>
        <v>0.34034490757984609</v>
      </c>
      <c r="J73" s="233">
        <f t="shared" si="26"/>
        <v>0.41426163147023459</v>
      </c>
      <c r="K73" s="233">
        <f t="shared" si="26"/>
        <v>0.41426158718232137</v>
      </c>
      <c r="L73" s="233">
        <f t="shared" si="26"/>
        <v>0.4456337157991746</v>
      </c>
      <c r="M73" s="233">
        <f t="shared" si="26"/>
        <v>0.40356412863458024</v>
      </c>
      <c r="N73" s="233">
        <f t="shared" si="26"/>
        <v>0.34123543320631272</v>
      </c>
      <c r="O73" s="233">
        <f t="shared" si="26"/>
        <v>0.32131952371556449</v>
      </c>
      <c r="P73" s="233">
        <f t="shared" si="25"/>
        <v>0.32131951019259641</v>
      </c>
      <c r="Q73" s="233">
        <f t="shared" si="25"/>
        <v>0.28187724260145963</v>
      </c>
      <c r="R73" s="233">
        <f t="shared" si="25"/>
        <v>0.29461081505296205</v>
      </c>
      <c r="S73" s="233">
        <f t="shared" si="25"/>
        <v>0.2961477658344791</v>
      </c>
      <c r="T73" s="233">
        <f t="shared" si="25"/>
        <v>0.28938474647486989</v>
      </c>
      <c r="U73" s="233"/>
      <c r="V73" s="391"/>
      <c r="W73" s="233"/>
      <c r="X73" s="233"/>
      <c r="Y73" s="233"/>
      <c r="Z73" s="233"/>
      <c r="AA73" s="233"/>
      <c r="AB73" s="233"/>
      <c r="AC73" s="233"/>
      <c r="AD73" s="233"/>
      <c r="AE73" s="233"/>
      <c r="AF73" s="233"/>
      <c r="AG73" s="233"/>
      <c r="AH73" s="233"/>
      <c r="AI73" s="233"/>
      <c r="AJ73" s="273"/>
      <c r="AK73" s="99"/>
    </row>
    <row r="74" spans="2:40">
      <c r="B74" s="408" t="s">
        <v>19</v>
      </c>
      <c r="C74" s="233">
        <f t="shared" ref="C74:O74" si="27">+C21/C48</f>
        <v>0.47892793734684624</v>
      </c>
      <c r="D74" s="233">
        <f t="shared" si="27"/>
        <v>0.34407492075627072</v>
      </c>
      <c r="E74" s="233">
        <f t="shared" si="27"/>
        <v>0.4731311355747011</v>
      </c>
      <c r="F74" s="233">
        <f t="shared" si="27"/>
        <v>0.58251015049620647</v>
      </c>
      <c r="G74" s="233">
        <f t="shared" si="27"/>
        <v>0.62517019115913475</v>
      </c>
      <c r="H74" s="233">
        <f t="shared" si="27"/>
        <v>0.72434447596201712</v>
      </c>
      <c r="I74" s="233">
        <f t="shared" si="27"/>
        <v>0.7242179678177223</v>
      </c>
      <c r="J74" s="233">
        <f t="shared" si="27"/>
        <v>0.78229625131686764</v>
      </c>
      <c r="K74" s="233">
        <f t="shared" si="27"/>
        <v>0.78229625131686764</v>
      </c>
      <c r="L74" s="233">
        <f t="shared" si="27"/>
        <v>0.8656114998779415</v>
      </c>
      <c r="M74" s="233">
        <f t="shared" si="27"/>
        <v>0.8813373066584409</v>
      </c>
      <c r="N74" s="233">
        <f t="shared" si="27"/>
        <v>0.8813373066584409</v>
      </c>
      <c r="O74" s="233">
        <f t="shared" si="27"/>
        <v>0.8700015931177314</v>
      </c>
      <c r="P74" s="233">
        <f t="shared" si="25"/>
        <v>0.8700015931177314</v>
      </c>
      <c r="Q74" s="233">
        <f t="shared" si="25"/>
        <v>0.79887916458961805</v>
      </c>
      <c r="R74" s="233">
        <f t="shared" si="25"/>
        <v>0.73627963881460223</v>
      </c>
      <c r="S74" s="233">
        <f t="shared" si="25"/>
        <v>0.65394699512736887</v>
      </c>
      <c r="T74" s="233">
        <f t="shared" si="25"/>
        <v>0.71073402921106943</v>
      </c>
      <c r="U74" s="233"/>
      <c r="V74" s="391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73"/>
      <c r="AK74" s="99"/>
    </row>
    <row r="75" spans="2:40">
      <c r="B75" s="338" t="s">
        <v>20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391"/>
      <c r="W75" s="233"/>
      <c r="X75" s="233"/>
      <c r="Y75" s="233"/>
      <c r="Z75" s="233"/>
      <c r="AA75" s="233"/>
      <c r="AB75" s="233"/>
      <c r="AC75" s="233"/>
      <c r="AD75" s="233"/>
      <c r="AE75" s="233"/>
      <c r="AF75" s="233"/>
      <c r="AG75" s="233"/>
      <c r="AH75" s="233"/>
      <c r="AI75" s="233"/>
      <c r="AJ75" s="273"/>
      <c r="AK75" s="99"/>
    </row>
    <row r="76" spans="2:40">
      <c r="B76" s="410" t="s">
        <v>21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>
        <f t="shared" ref="P76:S80" si="28">+P23/P50</f>
        <v>3.6906802307728782E-2</v>
      </c>
      <c r="Q76" s="233">
        <f t="shared" si="28"/>
        <v>3.6906802307728782E-2</v>
      </c>
      <c r="R76" s="233">
        <f t="shared" si="28"/>
        <v>3.9668423614020953E-2</v>
      </c>
      <c r="S76" s="233">
        <f t="shared" si="28"/>
        <v>3.9668423614020953E-2</v>
      </c>
      <c r="T76" s="233">
        <f>+T23/T50</f>
        <v>3.6572713085518023E-2</v>
      </c>
      <c r="U76" s="233"/>
      <c r="V76" s="391"/>
      <c r="W76" s="233"/>
      <c r="X76" s="233"/>
      <c r="Y76" s="233"/>
      <c r="Z76" s="233"/>
      <c r="AA76" s="233"/>
      <c r="AB76" s="233"/>
      <c r="AC76" s="233"/>
      <c r="AD76" s="233"/>
      <c r="AE76" s="233"/>
      <c r="AF76" s="233"/>
      <c r="AG76" s="233"/>
      <c r="AH76" s="233"/>
      <c r="AI76" s="233"/>
      <c r="AJ76" s="273"/>
      <c r="AK76" s="99"/>
    </row>
    <row r="77" spans="2:40">
      <c r="B77" s="410" t="s">
        <v>22</v>
      </c>
      <c r="C77" s="233"/>
      <c r="D77" s="233"/>
      <c r="E77" s="233"/>
      <c r="F77" s="233"/>
      <c r="G77" s="233"/>
      <c r="H77" s="233"/>
      <c r="I77" s="233"/>
      <c r="J77" s="233"/>
      <c r="K77" s="233"/>
      <c r="L77" s="233"/>
      <c r="M77" s="233"/>
      <c r="N77" s="233"/>
      <c r="O77" s="233"/>
      <c r="P77" s="233">
        <f t="shared" si="28"/>
        <v>1.3340767375440326</v>
      </c>
      <c r="Q77" s="233">
        <f t="shared" si="28"/>
        <v>1.3340767375440326</v>
      </c>
      <c r="R77" s="233">
        <f t="shared" si="28"/>
        <v>1.9151718824573811</v>
      </c>
      <c r="S77" s="233">
        <f t="shared" si="28"/>
        <v>1.9151718824573811</v>
      </c>
      <c r="T77" s="233">
        <f>+T24/T51</f>
        <v>1.3114798803727419</v>
      </c>
      <c r="U77" s="233"/>
      <c r="V77" s="391"/>
      <c r="W77" s="233"/>
      <c r="X77" s="233"/>
      <c r="Y77" s="233"/>
      <c r="Z77" s="233"/>
      <c r="AA77" s="233"/>
      <c r="AB77" s="233"/>
      <c r="AC77" s="233"/>
      <c r="AD77" s="233"/>
      <c r="AE77" s="233"/>
      <c r="AF77" s="233"/>
      <c r="AG77" s="233"/>
      <c r="AH77" s="233"/>
      <c r="AI77" s="233"/>
      <c r="AJ77" s="273"/>
      <c r="AK77" s="99"/>
    </row>
    <row r="78" spans="2:40">
      <c r="B78" s="410" t="s">
        <v>17</v>
      </c>
      <c r="C78" s="233"/>
      <c r="D78" s="233"/>
      <c r="E78" s="233"/>
      <c r="F78" s="233"/>
      <c r="G78" s="233"/>
      <c r="H78" s="233"/>
      <c r="I78" s="233"/>
      <c r="J78" s="233"/>
      <c r="K78" s="233"/>
      <c r="L78" s="233"/>
      <c r="M78" s="233"/>
      <c r="N78" s="233"/>
      <c r="O78" s="233"/>
      <c r="P78" s="233">
        <f t="shared" si="28"/>
        <v>6.9972274263018202</v>
      </c>
      <c r="Q78" s="233">
        <f t="shared" si="28"/>
        <v>6.9972274263018202</v>
      </c>
      <c r="R78" s="233">
        <f t="shared" si="28"/>
        <v>15.519493600420478</v>
      </c>
      <c r="S78" s="233">
        <f t="shared" si="28"/>
        <v>15.51951922536624</v>
      </c>
      <c r="T78" s="233">
        <f>+T25/T52</f>
        <v>21.196203978961812</v>
      </c>
      <c r="U78" s="233"/>
      <c r="V78" s="391"/>
      <c r="W78" s="233"/>
      <c r="X78" s="233"/>
      <c r="Y78" s="233"/>
      <c r="Z78" s="233"/>
      <c r="AA78" s="233"/>
      <c r="AB78" s="233"/>
      <c r="AC78" s="233"/>
      <c r="AD78" s="233"/>
      <c r="AE78" s="233"/>
      <c r="AF78" s="233"/>
      <c r="AG78" s="233"/>
      <c r="AH78" s="233"/>
      <c r="AI78" s="233"/>
      <c r="AJ78" s="273"/>
      <c r="AK78" s="99"/>
    </row>
    <row r="79" spans="2:40">
      <c r="B79" s="408" t="s">
        <v>23</v>
      </c>
      <c r="C79" s="233">
        <f t="shared" ref="C79:O79" si="29">+C26/C53</f>
        <v>1</v>
      </c>
      <c r="D79" s="233">
        <f t="shared" si="29"/>
        <v>1.0293768431942489</v>
      </c>
      <c r="E79" s="233">
        <f t="shared" si="29"/>
        <v>1.0145411010763323</v>
      </c>
      <c r="F79" s="233">
        <f t="shared" si="29"/>
        <v>0.97764350623385676</v>
      </c>
      <c r="G79" s="233">
        <f t="shared" si="29"/>
        <v>0.98600672260148103</v>
      </c>
      <c r="H79" s="233">
        <f t="shared" si="29"/>
        <v>0.99466915951040857</v>
      </c>
      <c r="I79" s="233">
        <f t="shared" si="29"/>
        <v>0.99744660626166859</v>
      </c>
      <c r="J79" s="233">
        <f t="shared" si="29"/>
        <v>0.94739364472601106</v>
      </c>
      <c r="K79" s="233">
        <f t="shared" si="29"/>
        <v>0.92922385233786886</v>
      </c>
      <c r="L79" s="233">
        <f t="shared" si="29"/>
        <v>0.9192129277144393</v>
      </c>
      <c r="M79" s="233">
        <f t="shared" si="29"/>
        <v>0.85715301849364312</v>
      </c>
      <c r="N79" s="233">
        <f t="shared" si="29"/>
        <v>0.81489323884546938</v>
      </c>
      <c r="O79" s="233">
        <f t="shared" si="29"/>
        <v>0.77315878302020524</v>
      </c>
      <c r="P79" s="233">
        <f t="shared" si="28"/>
        <v>0.73050015281422731</v>
      </c>
      <c r="Q79" s="233">
        <f t="shared" si="28"/>
        <v>0.70155459927588837</v>
      </c>
      <c r="R79" s="233">
        <f t="shared" si="28"/>
        <v>0.65230637479473663</v>
      </c>
      <c r="S79" s="233">
        <f t="shared" si="28"/>
        <v>0.62450430159075754</v>
      </c>
      <c r="T79" s="233">
        <f>+T26/T53</f>
        <v>0.60868561503323537</v>
      </c>
      <c r="U79" s="233"/>
      <c r="V79" s="391"/>
      <c r="W79" s="233"/>
      <c r="X79" s="233"/>
      <c r="Y79" s="233"/>
      <c r="Z79" s="233"/>
      <c r="AA79" s="233"/>
      <c r="AB79" s="233"/>
      <c r="AC79" s="233"/>
      <c r="AD79" s="233"/>
      <c r="AE79" s="233"/>
      <c r="AF79" s="233"/>
      <c r="AG79" s="233"/>
      <c r="AH79" s="233"/>
      <c r="AI79" s="233"/>
      <c r="AJ79" s="273"/>
      <c r="AK79" s="99"/>
    </row>
    <row r="80" spans="2:40">
      <c r="B80" s="408" t="s">
        <v>17</v>
      </c>
      <c r="C80" s="233">
        <f>+C145</f>
        <v>1</v>
      </c>
      <c r="D80" s="233">
        <f>+D145</f>
        <v>1.0293768431942489</v>
      </c>
      <c r="E80" s="233">
        <f>+E145</f>
        <v>1.0145411010763323</v>
      </c>
      <c r="F80" s="233">
        <f t="shared" ref="F80:O80" si="30">+F27/F54</f>
        <v>0.97764350623385676</v>
      </c>
      <c r="G80" s="233">
        <f t="shared" si="30"/>
        <v>0.98600672260148103</v>
      </c>
      <c r="H80" s="233">
        <f t="shared" si="30"/>
        <v>0.99466915951040868</v>
      </c>
      <c r="I80" s="233">
        <f t="shared" si="30"/>
        <v>0.99744660626166859</v>
      </c>
      <c r="J80" s="233">
        <f t="shared" si="30"/>
        <v>0.94739364472601106</v>
      </c>
      <c r="K80" s="233">
        <f t="shared" si="30"/>
        <v>0.92922385233786875</v>
      </c>
      <c r="L80" s="233">
        <f t="shared" si="30"/>
        <v>0.9192129277144393</v>
      </c>
      <c r="M80" s="233">
        <f t="shared" si="30"/>
        <v>0.85715301849364312</v>
      </c>
      <c r="N80" s="233">
        <f t="shared" si="30"/>
        <v>0.81489323884546927</v>
      </c>
      <c r="O80" s="233">
        <f t="shared" si="30"/>
        <v>0.77315878302020524</v>
      </c>
      <c r="P80" s="233">
        <f t="shared" si="28"/>
        <v>0.73050015281422731</v>
      </c>
      <c r="Q80" s="233">
        <f t="shared" si="28"/>
        <v>0.70155459927588848</v>
      </c>
      <c r="R80" s="233">
        <f t="shared" si="28"/>
        <v>0.65230637479473663</v>
      </c>
      <c r="S80" s="233">
        <f t="shared" si="28"/>
        <v>0.62450430159075754</v>
      </c>
      <c r="T80" s="233">
        <f>+T27/T54</f>
        <v>0.60868561503323537</v>
      </c>
      <c r="U80" s="233"/>
      <c r="V80" s="391"/>
      <c r="W80" s="233"/>
      <c r="X80" s="233"/>
      <c r="Y80" s="233"/>
      <c r="Z80" s="233"/>
      <c r="AA80" s="233"/>
      <c r="AB80" s="233"/>
      <c r="AC80" s="233"/>
      <c r="AD80" s="233"/>
      <c r="AE80" s="233"/>
      <c r="AF80" s="233"/>
      <c r="AG80" s="233"/>
      <c r="AH80" s="233"/>
      <c r="AI80" s="233"/>
      <c r="AJ80" s="273"/>
      <c r="AK80" s="99"/>
    </row>
    <row r="81" spans="2:37">
      <c r="B81" s="408" t="s">
        <v>24</v>
      </c>
      <c r="C81" s="233">
        <f t="shared" ref="C81:J81" si="31">+C28/C55</f>
        <v>1.1113050366666699</v>
      </c>
      <c r="D81" s="233">
        <f t="shared" si="31"/>
        <v>1.2396502291666669</v>
      </c>
      <c r="E81" s="233">
        <f t="shared" si="31"/>
        <v>1.3455993499999999</v>
      </c>
      <c r="F81" s="233">
        <f t="shared" si="31"/>
        <v>1.4432220350000002</v>
      </c>
      <c r="G81" s="233">
        <f t="shared" si="31"/>
        <v>1.4932920450000002</v>
      </c>
      <c r="H81" s="233">
        <f t="shared" si="31"/>
        <v>1.5494180583333335</v>
      </c>
      <c r="I81" s="233">
        <f t="shared" si="31"/>
        <v>1.5494180583333335</v>
      </c>
      <c r="J81" s="233">
        <f t="shared" si="31"/>
        <v>1.5800251224999999</v>
      </c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273"/>
      <c r="AK81" s="99"/>
    </row>
    <row r="82" spans="2:37">
      <c r="B82" s="398" t="s">
        <v>171</v>
      </c>
      <c r="C82" s="233">
        <f t="shared" ref="C82:H86" si="32">C29/C56</f>
        <v>0.4670064984664542</v>
      </c>
      <c r="D82" s="233">
        <f t="shared" si="32"/>
        <v>0.39198106337713234</v>
      </c>
      <c r="E82" s="233">
        <f t="shared" si="32"/>
        <v>0.21382294018470727</v>
      </c>
      <c r="F82" s="233">
        <f t="shared" si="32"/>
        <v>1.2716479706580469E-2</v>
      </c>
      <c r="G82" s="233">
        <f t="shared" si="32"/>
        <v>9.5439905699136983E-3</v>
      </c>
      <c r="H82" s="233">
        <f t="shared" si="32"/>
        <v>1.947753041318322E-3</v>
      </c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U82" s="233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273"/>
      <c r="AK82" s="99"/>
    </row>
    <row r="83" spans="2:37">
      <c r="B83" s="398" t="s">
        <v>172</v>
      </c>
      <c r="C83" s="233">
        <f t="shared" si="32"/>
        <v>0.87848529819654742</v>
      </c>
      <c r="D83" s="233">
        <f t="shared" si="32"/>
        <v>0.92741534356560507</v>
      </c>
      <c r="E83" s="233">
        <f t="shared" si="32"/>
        <v>0.77278785425594909</v>
      </c>
      <c r="F83" s="233">
        <f t="shared" si="32"/>
        <v>0.7250075365292159</v>
      </c>
      <c r="G83" s="233">
        <f t="shared" si="32"/>
        <v>0.7603474219926859</v>
      </c>
      <c r="H83" s="233">
        <f t="shared" si="32"/>
        <v>0.77601643121110397</v>
      </c>
      <c r="I83" s="233"/>
      <c r="J83" s="233"/>
      <c r="K83" s="233"/>
      <c r="L83" s="233"/>
      <c r="M83" s="233"/>
      <c r="N83" s="233"/>
      <c r="O83" s="233"/>
      <c r="P83" s="233"/>
      <c r="Q83" s="233"/>
      <c r="R83" s="233"/>
      <c r="S83" s="233"/>
      <c r="T83" s="233"/>
      <c r="U83" s="233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273"/>
      <c r="AK83" s="99"/>
    </row>
    <row r="84" spans="2:37">
      <c r="B84" s="398" t="s">
        <v>173</v>
      </c>
      <c r="C84" s="233">
        <f t="shared" si="32"/>
        <v>0.47006189969690787</v>
      </c>
      <c r="D84" s="233">
        <f t="shared" si="32"/>
        <v>0.63714327026889905</v>
      </c>
      <c r="E84" s="233">
        <f t="shared" si="32"/>
        <v>0.6551326319341364</v>
      </c>
      <c r="F84" s="233">
        <f t="shared" si="32"/>
        <v>0.61592003640835036</v>
      </c>
      <c r="G84" s="233">
        <f t="shared" si="32"/>
        <v>0.70657628349177082</v>
      </c>
      <c r="H84" s="233">
        <f t="shared" si="32"/>
        <v>0.71618800154834961</v>
      </c>
      <c r="I84" s="233"/>
      <c r="J84" s="233"/>
      <c r="K84" s="233"/>
      <c r="L84" s="233"/>
      <c r="M84" s="233"/>
      <c r="N84" s="233"/>
      <c r="O84" s="233"/>
      <c r="P84" s="233"/>
      <c r="Q84" s="233"/>
      <c r="R84" s="233"/>
      <c r="S84" s="233"/>
      <c r="T84" s="233"/>
      <c r="U84" s="233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273"/>
      <c r="AK84" s="99"/>
    </row>
    <row r="85" spans="2:37">
      <c r="B85" s="398" t="s">
        <v>174</v>
      </c>
      <c r="C85" s="233">
        <f t="shared" si="32"/>
        <v>0.41627776106552211</v>
      </c>
      <c r="D85" s="233">
        <f t="shared" si="32"/>
        <v>0.45440289837148368</v>
      </c>
      <c r="E85" s="233">
        <f t="shared" si="32"/>
        <v>0.25775381787180868</v>
      </c>
      <c r="F85" s="233">
        <f t="shared" si="32"/>
        <v>4.8663108547816795E-2</v>
      </c>
      <c r="G85" s="233">
        <f t="shared" si="32"/>
        <v>0.16444499374609381</v>
      </c>
      <c r="H85" s="233">
        <f t="shared" si="32"/>
        <v>0.13332692399819712</v>
      </c>
      <c r="I85" s="233"/>
      <c r="J85" s="233"/>
      <c r="K85" s="233"/>
      <c r="L85" s="233"/>
      <c r="M85" s="233"/>
      <c r="N85" s="233"/>
      <c r="O85" s="233"/>
      <c r="P85" s="233"/>
      <c r="Q85" s="233"/>
      <c r="R85" s="233"/>
      <c r="S85" s="233"/>
      <c r="T85" s="233"/>
      <c r="U85" s="233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273"/>
      <c r="AK85" s="99"/>
    </row>
    <row r="86" spans="2:37" ht="13.5" thickBot="1">
      <c r="B86" s="400" t="s">
        <v>175</v>
      </c>
      <c r="C86" s="275">
        <f t="shared" si="32"/>
        <v>0.99991965365536783</v>
      </c>
      <c r="D86" s="275">
        <f t="shared" si="32"/>
        <v>1.153604560603503</v>
      </c>
      <c r="E86" s="275">
        <f t="shared" si="32"/>
        <v>0.96650738427742078</v>
      </c>
      <c r="F86" s="275">
        <f t="shared" si="32"/>
        <v>0.75819914650125464</v>
      </c>
      <c r="G86" s="275">
        <f t="shared" si="32"/>
        <v>0.88640282868109677</v>
      </c>
      <c r="H86" s="275">
        <f t="shared" si="32"/>
        <v>0.8831439729374756</v>
      </c>
      <c r="I86" s="275"/>
      <c r="J86" s="275"/>
      <c r="K86" s="275"/>
      <c r="L86" s="275"/>
      <c r="M86" s="275"/>
      <c r="N86" s="275"/>
      <c r="O86" s="275"/>
      <c r="P86" s="275"/>
      <c r="Q86" s="275"/>
      <c r="R86" s="275"/>
      <c r="S86" s="275"/>
      <c r="T86" s="275"/>
      <c r="U86" s="275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334"/>
      <c r="AK86" s="99"/>
    </row>
    <row r="87" spans="2:37" ht="13.5" thickBot="1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</row>
    <row r="88" spans="2:37" ht="13.5" thickBot="1">
      <c r="B88" s="368" t="s">
        <v>54</v>
      </c>
      <c r="C88" s="392"/>
      <c r="D88" s="392"/>
      <c r="E88" s="392"/>
      <c r="F88" s="392"/>
      <c r="G88" s="392"/>
      <c r="H88" s="392"/>
      <c r="I88" s="392"/>
      <c r="J88" s="392"/>
      <c r="K88" s="392"/>
      <c r="L88" s="392"/>
      <c r="M88" s="392"/>
      <c r="N88" s="392"/>
      <c r="O88" s="392"/>
      <c r="P88" s="392"/>
      <c r="Q88" s="392"/>
      <c r="R88" s="392"/>
      <c r="S88" s="392"/>
      <c r="T88" s="392"/>
      <c r="U88" s="392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</row>
    <row r="89" spans="2:37">
      <c r="B89" s="129" t="s">
        <v>41</v>
      </c>
      <c r="C89" s="413"/>
      <c r="D89" s="375">
        <f>SUMPRODUCT(C63:C86,D37:D60)/SUMPRODUCT(C63:C86,C37:C60)</f>
        <v>1.2655622340132959</v>
      </c>
      <c r="E89" s="375">
        <f>SUMPRODUCT(D63:D86,E37:E60)/SUMPRODUCT(D63:D86,D37:D60)</f>
        <v>1.2661108032013351</v>
      </c>
      <c r="F89" s="375">
        <f>SUMPRODUCT(E63:E86,F37:F60)/SUMPRODUCT(E63:E86,E37:E60)</f>
        <v>1.0643408822189007</v>
      </c>
      <c r="G89" s="375">
        <f>SUMPRODUCT(F63:F86,G37:G60)/SUMPRODUCT(F63:F86,F37:F60)</f>
        <v>1.0857832583964624</v>
      </c>
      <c r="H89" s="375">
        <f>SUMPRODUCT(G63:G86,H37:H60)/SUMPRODUCT(G63:G86,G37:G60)</f>
        <v>1.0490726845778091</v>
      </c>
      <c r="I89" s="375"/>
      <c r="J89" s="375">
        <f>SUMPRODUCT(I63:I81,J37:J55)/SUMPRODUCT(I63:I81,I37:I55)</f>
        <v>1.0041045522499765</v>
      </c>
      <c r="K89" s="375"/>
      <c r="L89" s="375">
        <f>SUMPRODUCT(K63:K81,L37:L55)/SUMPRODUCT(K63:K81,K37:K55)</f>
        <v>1.0073243867990065</v>
      </c>
      <c r="M89" s="375">
        <f>SUMPRODUCT(L63:L81,M37:M55)/SUMPRODUCT(L63:L81,L37:L55)</f>
        <v>1.0733436187810845</v>
      </c>
      <c r="N89" s="375">
        <f>SUMPRODUCT(L63:L81,N37:N55)/SUMPRODUCT(L63:L81,L37:L55)</f>
        <v>1.129980248655259</v>
      </c>
      <c r="O89" s="375">
        <f>SUMPRODUCT(N63:N81,O37:O55)/SUMPRODUCT(N63:N81,N37:N55)</f>
        <v>1.0612776544964679</v>
      </c>
      <c r="P89" s="375">
        <f>SUMPRODUCT(N63:N81,P37:P55)/SUMPRODUCT(N63:N81,N37:N55)</f>
        <v>0.97440066267634085</v>
      </c>
      <c r="Q89" s="375"/>
      <c r="R89" s="375">
        <f>SUMPRODUCT(Q63:Q81,R37:R55)/SUMPRODUCT(Q63:Q81,Q37:Q55)</f>
        <v>1.0588182203972076</v>
      </c>
      <c r="S89" s="375"/>
      <c r="T89" s="375">
        <f>SUMPRODUCT(S63:S81,T37:T55)/SUMPRODUCT(S63:S81,S37:S55)</f>
        <v>1.0687959837398036</v>
      </c>
      <c r="U89" s="375"/>
      <c r="V89" s="375">
        <f>SUMPRODUCT(U63:U70,V37:V44)/SUMPRODUCT(U63:U70,U37:U44)</f>
        <v>1.004006657843624</v>
      </c>
      <c r="W89" s="375">
        <f>SUMPRODUCT(V63:V70,W37:W44)/SUMPRODUCT(V63:V70,V37:V44)</f>
        <v>0.96624550377926688</v>
      </c>
      <c r="X89" s="375"/>
      <c r="Y89" s="375">
        <f>SUMPRODUCT(X63:X70,Y37:Y44)/SUMPRODUCT(X63:X70,X37:X44)</f>
        <v>0.91220596233339446</v>
      </c>
      <c r="Z89" s="375">
        <f>SUMPRODUCT(Y63:Y70,Z37:Z44)/SUMPRODUCT(Y63:Y70,Y37:Y44)</f>
        <v>1.0024044880363643</v>
      </c>
      <c r="AA89" s="375"/>
      <c r="AB89" s="375">
        <f>SUMPRODUCT(AA63:AA70,AB37:AB44)/SUMPRODUCT(AA63:AA70,AA37:AA44)</f>
        <v>0.99172255403849008</v>
      </c>
      <c r="AC89" s="375">
        <f>SUMPRODUCT(AB63:AB70,AC37:AC44)/SUMPRODUCT(AB63:AB70,AB37:AB44)</f>
        <v>0.99301061761657516</v>
      </c>
      <c r="AD89" s="375">
        <f>SUMPRODUCT(AC63:AC70,AD37:AD44)/SUMPRODUCT(AC63:AC70,AC37:AC44)</f>
        <v>0.93581010706247814</v>
      </c>
      <c r="AE89" s="375">
        <f>SUMPRODUCT(AD63:AD70,AE37:AE44)/SUMPRODUCT(AD63:AD70,AD37:AD44)</f>
        <v>0.95835488597849794</v>
      </c>
      <c r="AF89" s="375"/>
      <c r="AG89" s="375">
        <f>SUMPRODUCT(AF63:AF70,AG37:AG44)/SUMPRODUCT(AF63:AF70,AF37:AF44)</f>
        <v>0.91814420007745168</v>
      </c>
      <c r="AH89" s="375">
        <f>SUMPRODUCT(AG63:AG70,AH37:AH44)/SUMPRODUCT(AG63:AG70,AG37:AG44)</f>
        <v>0.96006136119949792</v>
      </c>
      <c r="AI89" s="375">
        <f>SUMPRODUCT(AH63:AH70,AI37:AI44)/SUMPRODUCT(AH63:AH70,AH37:AH44)</f>
        <v>0.93738663804815803</v>
      </c>
      <c r="AJ89" s="376">
        <f>SUMPRODUCT(AI63:AI70,AJ37:AJ44)/SUMPRODUCT(AI63:AI70,AI37:AI44)</f>
        <v>0.89932560859690813</v>
      </c>
      <c r="AK89" s="99"/>
    </row>
    <row r="90" spans="2:37" ht="13.5" thickBot="1">
      <c r="B90" s="352" t="s">
        <v>42</v>
      </c>
      <c r="C90" s="415"/>
      <c r="D90" s="378">
        <f>SUMPRODUCT(D63:D86,D37:D60)/SUMPRODUCT(D63:D86,C37:C60)</f>
        <v>1.2744341451684145</v>
      </c>
      <c r="E90" s="378">
        <f>SUMPRODUCT(E63:E86,E37:E60)/SUMPRODUCT(E63:E86,D37:D60)</f>
        <v>1.2550609701270463</v>
      </c>
      <c r="F90" s="378">
        <f>SUMPRODUCT(F63:F86,F37:F60)/SUMPRODUCT(F63:F86,E37:E60)</f>
        <v>1.059877597859342</v>
      </c>
      <c r="G90" s="378">
        <f>SUMPRODUCT(G63:G86,G37:G60)/SUMPRODUCT(G63:G86,F37:F60)</f>
        <v>1.0884287543284477</v>
      </c>
      <c r="H90" s="378">
        <f>SUMPRODUCT(H63:H86,H37:H60)/SUMPRODUCT(H63:H86,G37:G60)</f>
        <v>1.0453386030324234</v>
      </c>
      <c r="I90" s="378"/>
      <c r="J90" s="378">
        <f>SUMPRODUCT(J63:J81,J37:J55)/SUMPRODUCT(J63:J81,I37:I55)</f>
        <v>0.98023100108909822</v>
      </c>
      <c r="K90" s="378"/>
      <c r="L90" s="378">
        <f>SUMPRODUCT(L63:L81,L37:L55)/SUMPRODUCT(L63:L81,K37:K55)</f>
        <v>1.011229468300213</v>
      </c>
      <c r="M90" s="378">
        <f>SUMPRODUCT(M63:M81,M37:M55)/SUMPRODUCT(M63:M81,L37:L55)</f>
        <v>1.065148924132475</v>
      </c>
      <c r="N90" s="378">
        <f>SUMPRODUCT(N63:N81,N37:N55)/SUMPRODUCT(N63:N81,L37:L55)</f>
        <v>1.1194878218791036</v>
      </c>
      <c r="O90" s="378">
        <f>SUMPRODUCT(O63:O81,O37:O55)/SUMPRODUCT(O63:O81,N37:N55)</f>
        <v>1.0540036643026007</v>
      </c>
      <c r="P90" s="378">
        <f>SUMPRODUCT(P63:P81,P37:P55)/SUMPRODUCT(P63:P81,N37:N55)</f>
        <v>1.1202490895202457</v>
      </c>
      <c r="Q90" s="378"/>
      <c r="R90" s="378">
        <f>SUMPRODUCT(R63:R81,R37:R55)/SUMPRODUCT(R63:R81,Q37:Q55)</f>
        <v>1.0342377841995976</v>
      </c>
      <c r="S90" s="378"/>
      <c r="T90" s="378">
        <f>SUMPRODUCT(T63:T81,T37:T55)/SUMPRODUCT(T63:T81,S37:S55)</f>
        <v>1.0659107480560754</v>
      </c>
      <c r="U90" s="378"/>
      <c r="V90" s="378">
        <f>SUMPRODUCT(V63:V70,V37:V44)/SUMPRODUCT(V63:V70,U37:U44)</f>
        <v>1.0079868545713975</v>
      </c>
      <c r="W90" s="378">
        <f>SUMPRODUCT(W63:W70,W37:W44)/SUMPRODUCT(W63:W70,V37:V44)</f>
        <v>0.96383186853515201</v>
      </c>
      <c r="X90" s="378"/>
      <c r="Y90" s="378">
        <f>SUMPRODUCT(Y63:Y70,Y37:Y44)/SUMPRODUCT(Y63:Y70,X37:X44)</f>
        <v>0.9045077314914497</v>
      </c>
      <c r="Z90" s="378">
        <f>SUMPRODUCT(Z63:Z70,Z37:Z44)/SUMPRODUCT(Z63:Z70,Y37:Y44)</f>
        <v>0.9955967381448686</v>
      </c>
      <c r="AA90" s="378"/>
      <c r="AB90" s="378">
        <f>SUMPRODUCT(AB63:AB70,AB37:AB44)/SUMPRODUCT(AB63:AB70,AA37:AA44)</f>
        <v>0.99685860886791211</v>
      </c>
      <c r="AC90" s="378">
        <f>SUMPRODUCT(AC63:AC70,AC37:AC44)/SUMPRODUCT(AC63:AC70,AB37:AB44)</f>
        <v>0.98804023678490827</v>
      </c>
      <c r="AD90" s="378">
        <f>SUMPRODUCT(AD63:AD70,AD37:AD44)/SUMPRODUCT(AD63:AD70,AC37:AC44)</f>
        <v>0.93315739045393553</v>
      </c>
      <c r="AE90" s="378">
        <f>SUMPRODUCT(AE63:AE70,AE37:AE44)/SUMPRODUCT(AE63:AE70,AD37:AD44)</f>
        <v>0.95139987389285385</v>
      </c>
      <c r="AF90" s="378"/>
      <c r="AG90" s="378">
        <f>SUMPRODUCT(AG63:AG70,AG37:AG44)/SUMPRODUCT(AG63:AG70,AF37:AF44)</f>
        <v>0.89817778785942293</v>
      </c>
      <c r="AH90" s="378">
        <f>SUMPRODUCT(AH63:AH70,AH37:AH44)/SUMPRODUCT(AH63:AH70,AG37:AG44)</f>
        <v>0.94456947933569857</v>
      </c>
      <c r="AI90" s="378">
        <f>SUMPRODUCT(AI63:AI70,AI37:AI44)/SUMPRODUCT(AI63:AI70,AH37:AH44)</f>
        <v>0.92603839512100938</v>
      </c>
      <c r="AJ90" s="379">
        <f>SUMPRODUCT(AJ63:AJ70,AJ37:AJ44)/SUMPRODUCT(AJ63:AJ70,AI37:AI44)</f>
        <v>0.89534644373479677</v>
      </c>
      <c r="AK90" s="99"/>
    </row>
    <row r="91" spans="2:37" ht="15" thickBot="1">
      <c r="B91" s="208" t="s">
        <v>241</v>
      </c>
      <c r="C91" s="418">
        <v>1</v>
      </c>
      <c r="D91" s="380">
        <f>SQRT(D89*D90)</f>
        <v>1.2699904424294552</v>
      </c>
      <c r="E91" s="380">
        <f>SQRT(E89*E90)</f>
        <v>1.260573779258557</v>
      </c>
      <c r="F91" s="380">
        <f>SQRT(F89*F90)</f>
        <v>1.0621068955381381</v>
      </c>
      <c r="G91" s="380">
        <f>SQRT(G89*G90)</f>
        <v>1.0871052016282254</v>
      </c>
      <c r="H91" s="380">
        <f>SQRT(H89*H90)</f>
        <v>1.0472039794500598</v>
      </c>
      <c r="I91" s="380"/>
      <c r="J91" s="380">
        <f>SQRT(J89*J90)</f>
        <v>0.99209596836703007</v>
      </c>
      <c r="K91" s="380"/>
      <c r="L91" s="380">
        <f>SQRT(L89*L90)</f>
        <v>1.0092750388613589</v>
      </c>
      <c r="M91" s="380">
        <f>SQRT(M89*M90)</f>
        <v>1.0692384209188939</v>
      </c>
      <c r="N91" s="380">
        <f>SQRT(N89*N90)</f>
        <v>1.1247217999725461</v>
      </c>
      <c r="O91" s="380">
        <f>SQRT(O89*O90)</f>
        <v>1.0576344059653822</v>
      </c>
      <c r="P91" s="380">
        <f>SQRT(P89*P90)</f>
        <v>1.0447829703776257</v>
      </c>
      <c r="Q91" s="380"/>
      <c r="R91" s="380">
        <f>SQRT(R89*R90)</f>
        <v>1.04645583286337</v>
      </c>
      <c r="S91" s="380"/>
      <c r="T91" s="380">
        <f>SQRT(T89*T90)</f>
        <v>1.0673523909878233</v>
      </c>
      <c r="U91" s="380"/>
      <c r="V91" s="380">
        <f>SQRT(V89*V90)</f>
        <v>1.0059947877640996</v>
      </c>
      <c r="W91" s="380">
        <f t="shared" ref="W91:AE91" si="33">SQRT(W89*W90)</f>
        <v>0.96503793157122075</v>
      </c>
      <c r="X91" s="380"/>
      <c r="Y91" s="380">
        <f t="shared" si="33"/>
        <v>0.90834869166149701</v>
      </c>
      <c r="Z91" s="380">
        <f t="shared" si="33"/>
        <v>0.99899481409603985</v>
      </c>
      <c r="AA91" s="380"/>
      <c r="AB91" s="380">
        <f>SQRT(AB89*AB90)</f>
        <v>0.99428726513102939</v>
      </c>
      <c r="AC91" s="380">
        <f t="shared" si="33"/>
        <v>0.99052230957197973</v>
      </c>
      <c r="AD91" s="380">
        <f t="shared" si="33"/>
        <v>0.93448280747525803</v>
      </c>
      <c r="AE91" s="380">
        <f t="shared" si="33"/>
        <v>0.95487104766274244</v>
      </c>
      <c r="AF91" s="380"/>
      <c r="AG91" s="380">
        <f t="shared" ref="AG91" si="34">SQRT(AG89*AG90)</f>
        <v>0.90810612075986197</v>
      </c>
      <c r="AH91" s="380">
        <f t="shared" ref="AH91:AJ91" si="35">SQRT(AH89*AH90)</f>
        <v>0.95228391778845656</v>
      </c>
      <c r="AI91" s="380">
        <f t="shared" si="35"/>
        <v>0.93169523874816207</v>
      </c>
      <c r="AJ91" s="382">
        <f t="shared" si="35"/>
        <v>0.89733382050208799</v>
      </c>
      <c r="AK91" s="99"/>
    </row>
    <row r="92" spans="2:37" ht="13.5" thickBot="1">
      <c r="B92" s="414" t="s">
        <v>56</v>
      </c>
      <c r="C92" s="274"/>
      <c r="D92" s="416">
        <f>LN(D91)</f>
        <v>0.23900937479608386</v>
      </c>
      <c r="E92" s="416">
        <f>LN(E91)</f>
        <v>0.23156699767314964</v>
      </c>
      <c r="F92" s="416">
        <f>LN(F91)</f>
        <v>6.02545726867127E-2</v>
      </c>
      <c r="G92" s="416">
        <f>LN(G91)</f>
        <v>8.351838508273525E-2</v>
      </c>
      <c r="H92" s="416">
        <f>LN(H91)</f>
        <v>4.6123735692333412E-2</v>
      </c>
      <c r="I92" s="416"/>
      <c r="J92" s="416">
        <f>LN(J91)</f>
        <v>-7.935434071025451E-3</v>
      </c>
      <c r="K92" s="416"/>
      <c r="L92" s="416">
        <f>LN(L91)</f>
        <v>9.2322898178091896E-3</v>
      </c>
      <c r="M92" s="416">
        <f>LN(M91)</f>
        <v>6.6946638904584063E-2</v>
      </c>
      <c r="N92" s="416">
        <f>LN(N91)</f>
        <v>0.11753571616214609</v>
      </c>
      <c r="O92" s="416">
        <f>LN(O91)</f>
        <v>5.6034721701654758E-2</v>
      </c>
      <c r="P92" s="416">
        <f>LN(P91)</f>
        <v>4.3809179998335258E-2</v>
      </c>
      <c r="Q92" s="416"/>
      <c r="R92" s="416">
        <f>LN(R91)</f>
        <v>4.5409057391557206E-2</v>
      </c>
      <c r="S92" s="416"/>
      <c r="T92" s="416">
        <f>LN(T91)</f>
        <v>6.5181181138472336E-2</v>
      </c>
      <c r="U92" s="416"/>
      <c r="V92" s="416">
        <f>LN(V91)</f>
        <v>5.9768905151188663E-3</v>
      </c>
      <c r="W92" s="416">
        <f t="shared" ref="W92:AE92" si="36">LN(W91)</f>
        <v>-3.5587871087973989E-2</v>
      </c>
      <c r="X92" s="416"/>
      <c r="Y92" s="416">
        <f t="shared" si="36"/>
        <v>-9.61269524446558E-2</v>
      </c>
      <c r="Z92" s="416">
        <f t="shared" si="36"/>
        <v>-1.0056914421125178E-3</v>
      </c>
      <c r="AA92" s="416"/>
      <c r="AB92" s="416">
        <f>LN(AB91)</f>
        <v>-5.7291149519822383E-3</v>
      </c>
      <c r="AC92" s="416">
        <f t="shared" si="36"/>
        <v>-9.5228895515191425E-3</v>
      </c>
      <c r="AD92" s="416">
        <f t="shared" si="36"/>
        <v>-6.7762049821023768E-2</v>
      </c>
      <c r="AE92" s="416">
        <f t="shared" si="36"/>
        <v>-4.6178976243992954E-2</v>
      </c>
      <c r="AF92" s="416"/>
      <c r="AG92" s="416">
        <f t="shared" ref="AG92" si="37">LN(AG91)</f>
        <v>-9.6394034126422071E-2</v>
      </c>
      <c r="AH92" s="416">
        <f t="shared" ref="AH92:AJ92" si="38">LN(AH91)</f>
        <v>-4.8892055682316519E-2</v>
      </c>
      <c r="AI92" s="416">
        <f t="shared" si="38"/>
        <v>-7.0749514823067711E-2</v>
      </c>
      <c r="AJ92" s="417">
        <f t="shared" si="38"/>
        <v>-0.1083273339785454</v>
      </c>
      <c r="AK92" s="99"/>
    </row>
    <row r="93" spans="2:37" ht="13.5" thickBot="1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233"/>
      <c r="AI93" s="233"/>
      <c r="AJ93" s="99"/>
      <c r="AK93" s="99"/>
    </row>
    <row r="94" spans="2:37" ht="13.5" thickBot="1">
      <c r="B94" s="368" t="s">
        <v>55</v>
      </c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233"/>
      <c r="AI94" s="233"/>
      <c r="AJ94" s="99"/>
      <c r="AK94" s="99"/>
    </row>
    <row r="95" spans="2:37">
      <c r="B95" s="129" t="s">
        <v>41</v>
      </c>
      <c r="C95" s="419"/>
      <c r="D95" s="419">
        <f>SUMPRODUCT(C37:C60,D63:D86)/SUMPRODUCT(C37:C60,C63:C86)</f>
        <v>1.0257785033158351</v>
      </c>
      <c r="E95" s="419">
        <f>SUMPRODUCT(D37:D60,E63:E86)/SUMPRODUCT(D37:D60,D63:D86)</f>
        <v>0.98991033249131055</v>
      </c>
      <c r="F95" s="419">
        <f>SUMPRODUCT(E37:E60,F63:F86)/SUMPRODUCT(E37:E60,E63:E86)</f>
        <v>0.96566875524333273</v>
      </c>
      <c r="G95" s="419">
        <f>SUMPRODUCT(F37:F60,G63:G86)/SUMPRODUCT(F37:F60,F63:F86)</f>
        <v>1.007321619098642</v>
      </c>
      <c r="H95" s="419">
        <f>SUMPRODUCT(G37:G60,H63:H86)/SUMPRODUCT(G37:G60,G63:G86)</f>
        <v>1.0106019161414099</v>
      </c>
      <c r="I95" s="419"/>
      <c r="J95" s="419">
        <f>SUMPRODUCT(I37:I55,J63:J81)/SUMPRODUCT(I37:I55,I63:I81)</f>
        <v>0.96129874989663733</v>
      </c>
      <c r="K95" s="419"/>
      <c r="L95" s="419">
        <f>SUMPRODUCT(K37:K55,L63:L81)/SUMPRODUCT(K37:K55,K63:K81)</f>
        <v>0.9873032806220815</v>
      </c>
      <c r="M95" s="419">
        <f>SUMPRODUCT(L37:L55,M63:M81)/SUMPRODUCT(L37:L55,L63:L81)</f>
        <v>0.93613298353455199</v>
      </c>
      <c r="N95" s="419">
        <f>SUMPRODUCT(L37:L55,N63:N81)/SUMPRODUCT(L37:L55,L63:L81)</f>
        <v>0.89069343717871607</v>
      </c>
      <c r="O95" s="419">
        <f>SUMPRODUCT(N37:N55,O63:O81)/SUMPRODUCT(N37:N55,N63:N81)</f>
        <v>0.95211209168486188</v>
      </c>
      <c r="P95" s="419">
        <f>SUMPRODUCT(N37:N55,P63:P81)/SUMPRODUCT(N37:N55,N63:N81)</f>
        <v>0.89580937208565503</v>
      </c>
      <c r="Q95" s="419"/>
      <c r="R95" s="419">
        <f>SUMPRODUCT(Q37:Q55,R63:R81)/SUMPRODUCT(Q37:Q55,Q63:Q81)</f>
        <v>0.97518915938628303</v>
      </c>
      <c r="S95" s="419"/>
      <c r="T95" s="419">
        <f>SUMPRODUCT(S37:S55,T63:T81)/SUMPRODUCT(S37:S55,S63:S81)</f>
        <v>0.98969869775094443</v>
      </c>
      <c r="U95" s="419"/>
      <c r="V95" s="419">
        <f>SUMPRODUCT(U37:U44,V63:V70)/SUMPRODUCT(U37:U44,U63:U70)</f>
        <v>0.84341247924858276</v>
      </c>
      <c r="W95" s="419">
        <f>SUMPRODUCT(V37:V44,W63:W70)/SUMPRODUCT(V37:V44,V63:V70)</f>
        <v>0.90833575928846944</v>
      </c>
      <c r="X95" s="419"/>
      <c r="Y95" s="419">
        <f>SUMPRODUCT(X37:X44,Y63:Y70)/SUMPRODUCT(X37:X44,X63:X70)</f>
        <v>1.055796523628302</v>
      </c>
      <c r="Z95" s="419">
        <f>SUMPRODUCT(Y37:Y44,Z63:Z70)/SUMPRODUCT(Y37:Y44,Y63:Y70)</f>
        <v>0.88381034908471257</v>
      </c>
      <c r="AA95" s="419"/>
      <c r="AB95" s="419">
        <f>SUMPRODUCT(AA37:AA44,AB63:AB70)/SUMPRODUCT(AA37:AA44,AA63:AA70)</f>
        <v>0.84754905720908735</v>
      </c>
      <c r="AC95" s="419">
        <f>SUMPRODUCT(AB37:AB44,AC63:AC70)/SUMPRODUCT(AB37:AB44,AB63:AB70)</f>
        <v>0.87908076362582865</v>
      </c>
      <c r="AD95" s="419">
        <f>SUMPRODUCT(AC37:AC44,AD63:AD70)/SUMPRODUCT(AC37:AC44,AC63:AC70)</f>
        <v>1.0118654365222113</v>
      </c>
      <c r="AE95" s="419">
        <f>SUMPRODUCT(AD37:AD44,AE63:AE70)/SUMPRODUCT(AD37:AD44,AD63:AD70)</f>
        <v>0.95832500602254012</v>
      </c>
      <c r="AF95" s="419"/>
      <c r="AG95" s="419">
        <f>SUMPRODUCT(AF37:AF44,AG63:AG70)/SUMPRODUCT(AF37:AF44,AF63:AF70)</f>
        <v>0.88592562442141198</v>
      </c>
      <c r="AH95" s="419">
        <f t="shared" ref="AH95:AI95" si="39">SUMPRODUCT(AG37:AG44,AH63:AH70)/SUMPRODUCT(AG37:AG44,AG63:AG70)</f>
        <v>1.0191548575934479</v>
      </c>
      <c r="AI95" s="419">
        <f t="shared" si="39"/>
        <v>1.0584449035532517</v>
      </c>
      <c r="AJ95" s="420">
        <f>SUMPRODUCT(AI37:AI44,AJ63:AJ70)/SUMPRODUCT(AI37:AI44,AI63:AI70)</f>
        <v>1.1398486630861293</v>
      </c>
      <c r="AK95" s="99"/>
    </row>
    <row r="96" spans="2:37" ht="13.5" thickBot="1">
      <c r="B96" s="352" t="s">
        <v>42</v>
      </c>
      <c r="C96" s="423"/>
      <c r="D96" s="423">
        <f>SUMPRODUCT(D37:D60,D63:D86)/SUMPRODUCT(D37:D60,C63:C86)</f>
        <v>1.0329694699089111</v>
      </c>
      <c r="E96" s="423">
        <f>SUMPRODUCT(E37:E60,E63:E86)/SUMPRODUCT(E37:E60,D63:D86)</f>
        <v>0.98127100652956578</v>
      </c>
      <c r="F96" s="423">
        <f>SUMPRODUCT(F37:F60,F63:F86)/SUMPRODUCT(F37:F60,E63:E86)</f>
        <v>0.96161924974768132</v>
      </c>
      <c r="G96" s="423">
        <f>SUMPRODUCT(G37:G60,G63:G86)/SUMPRODUCT(G37:G60,F63:F86)</f>
        <v>1.0097759443287637</v>
      </c>
      <c r="H96" s="423">
        <f>SUMPRODUCT(H37:H60,H63:H86)/SUMPRODUCT(H37:H60,G63:G86)</f>
        <v>1.0070047678977552</v>
      </c>
      <c r="I96" s="423"/>
      <c r="J96" s="423">
        <f>SUMPRODUCT(J37:J55,J63:J81)/SUMPRODUCT(J37:J55,I63:I81)</f>
        <v>0.93844294784383242</v>
      </c>
      <c r="K96" s="423"/>
      <c r="L96" s="423">
        <f>SUMPRODUCT(L37:L55,L63:L81)/SUMPRODUCT(L37:L55,K63:K81)</f>
        <v>0.99113074655834221</v>
      </c>
      <c r="M96" s="423">
        <f>SUMPRODUCT(M37:M55,M63:M81)/SUMPRODUCT(M37:M55,L63:L81)</f>
        <v>0.92898585579621484</v>
      </c>
      <c r="N96" s="423">
        <f>SUMPRODUCT(N37:N55,N63:N81)/SUMPRODUCT(N37:N55,L63:L81)</f>
        <v>0.88242290706925486</v>
      </c>
      <c r="O96" s="423">
        <f>SUMPRODUCT(O37:O55,O63:O81)/SUMPRODUCT(O37:O55,N63:N81)</f>
        <v>0.94558632155389288</v>
      </c>
      <c r="P96" s="423">
        <f>SUMPRODUCT(P37:P55,P63:P81)/SUMPRODUCT(P37:P55,N63:N81)</f>
        <v>1.0298942436125917</v>
      </c>
      <c r="Q96" s="423"/>
      <c r="R96" s="423">
        <f>SUMPRODUCT(R37:R55,R63:R81)/SUMPRODUCT(R37:R55,Q63:Q81)</f>
        <v>0.95255016956619554</v>
      </c>
      <c r="S96" s="423"/>
      <c r="T96" s="423">
        <f>SUMPRODUCT(T37:T55,T63:T81)/SUMPRODUCT(T37:T55,S63:S81)</f>
        <v>0.9870269867393644</v>
      </c>
      <c r="U96" s="423"/>
      <c r="V96" s="423">
        <f>SUMPRODUCT(V37:V44,V63:V70)/SUMPRODUCT(V37:V44,U63:U70)</f>
        <v>0.84675603037331193</v>
      </c>
      <c r="W96" s="423">
        <f>SUMPRODUCT(W37:W44,W63:W70)/SUMPRODUCT(W37:W44,V63:V70)</f>
        <v>0.90606677982772843</v>
      </c>
      <c r="X96" s="423"/>
      <c r="Y96" s="423">
        <f>SUMPRODUCT(Y37:Y44,Y63:Y70)/SUMPRODUCT(Y37:Y44,X63:X70)</f>
        <v>1.0468865124064692</v>
      </c>
      <c r="Z96" s="423">
        <f>SUMPRODUCT(Z37:Z44,Z63:Z70)/SUMPRODUCT(Z37:Z44,Y63:Y70)</f>
        <v>0.87780802180077311</v>
      </c>
      <c r="AA96" s="423"/>
      <c r="AB96" s="423">
        <f>SUMPRODUCT(AB37:AB44,AB63:AB70)/SUMPRODUCT(AB37:AB44,AA63:AA70)</f>
        <v>0.85193844858747669</v>
      </c>
      <c r="AC96" s="423">
        <f>SUMPRODUCT(AC37:AC44,AC63:AC70)/SUMPRODUCT(AC37:AC44,AB63:AB70)</f>
        <v>0.87468064332550377</v>
      </c>
      <c r="AD96" s="423">
        <f>SUMPRODUCT(AD37:AD44,AD63:AD70)/SUMPRODUCT(AD37:AD44,AC63:AC70)</f>
        <v>1.0089971278463215</v>
      </c>
      <c r="AE96" s="423">
        <f>SUMPRODUCT(AE37:AE44,AE63:AE70)/SUMPRODUCT(AE37:AE44,AD63:AD70)</f>
        <v>0.9513702107829286</v>
      </c>
      <c r="AF96" s="423"/>
      <c r="AG96" s="423">
        <f>SUMPRODUCT(AG37:AG44,AG63:AG70)/SUMPRODUCT(AG37:AG44,AF63:AF70)</f>
        <v>0.86665985308590687</v>
      </c>
      <c r="AH96" s="423">
        <f t="shared" ref="AH96:AI96" si="40">SUMPRODUCT(AH37:AH44,AH63:AH70)/SUMPRODUCT(AH37:AH44,AG63:AG70)</f>
        <v>1.0027094226526763</v>
      </c>
      <c r="AI96" s="423">
        <f t="shared" si="40"/>
        <v>1.0456310982321781</v>
      </c>
      <c r="AJ96" s="424">
        <f>SUMPRODUCT(AJ37:AJ44,AJ63:AJ70)/SUMPRODUCT(AJ37:AJ44,AI63:AI70)</f>
        <v>1.1348052775704502</v>
      </c>
      <c r="AK96" s="99"/>
    </row>
    <row r="97" spans="2:37" ht="15" thickBot="1">
      <c r="B97" s="208" t="s">
        <v>241</v>
      </c>
      <c r="C97" s="426">
        <v>1</v>
      </c>
      <c r="D97" s="426">
        <f>SQRT(D95*D96)</f>
        <v>1.0293677072912839</v>
      </c>
      <c r="E97" s="426">
        <f>SQRT(E95*E96)</f>
        <v>0.98558120332003363</v>
      </c>
      <c r="F97" s="426">
        <f>SQRT(F95*F96)</f>
        <v>0.96364187534678614</v>
      </c>
      <c r="G97" s="426">
        <f>SQRT(G95*G96)</f>
        <v>1.0085480351317484</v>
      </c>
      <c r="H97" s="426">
        <f>SQRT(H95*H96)</f>
        <v>1.0088017386984458</v>
      </c>
      <c r="I97" s="426"/>
      <c r="J97" s="426">
        <f>SQRT(J95*J96)</f>
        <v>0.94980210181468405</v>
      </c>
      <c r="K97" s="426"/>
      <c r="L97" s="426">
        <f>SQRT(L95*L96)</f>
        <v>0.98921516244064112</v>
      </c>
      <c r="M97" s="426">
        <f>SQRT(M95*M96)</f>
        <v>0.93255257269920688</v>
      </c>
      <c r="N97" s="426">
        <f>SQRT(N95*N96)</f>
        <v>0.88654852779909876</v>
      </c>
      <c r="O97" s="426">
        <f>SQRT(O95*O96)</f>
        <v>0.94884359642844796</v>
      </c>
      <c r="P97" s="426">
        <f>SQRT(P95*P96)</f>
        <v>0.96051492215645795</v>
      </c>
      <c r="Q97" s="426"/>
      <c r="R97" s="426">
        <f>SQRT(R95*R96)</f>
        <v>0.96380319522842395</v>
      </c>
      <c r="S97" s="426"/>
      <c r="T97" s="426">
        <f t="shared" ref="T97:V97" si="41">SQRT(T95*T96)</f>
        <v>0.98836193948420925</v>
      </c>
      <c r="U97" s="426"/>
      <c r="V97" s="426">
        <f t="shared" si="41"/>
        <v>0.84508260122655654</v>
      </c>
      <c r="W97" s="426">
        <f t="shared" ref="W97:AE97" si="42">SQRT(W95*W96)</f>
        <v>0.90720056019651918</v>
      </c>
      <c r="X97" s="426"/>
      <c r="Y97" s="426">
        <f t="shared" si="42"/>
        <v>1.0513320790464389</v>
      </c>
      <c r="Z97" s="426">
        <f t="shared" si="42"/>
        <v>0.8808040725252706</v>
      </c>
      <c r="AA97" s="426"/>
      <c r="AB97" s="426">
        <f t="shared" si="42"/>
        <v>0.8497409186925674</v>
      </c>
      <c r="AC97" s="426">
        <f t="shared" si="42"/>
        <v>0.87687794353793336</v>
      </c>
      <c r="AD97" s="426">
        <f t="shared" si="42"/>
        <v>1.0104302644011982</v>
      </c>
      <c r="AE97" s="426">
        <f t="shared" si="42"/>
        <v>0.95484127632723093</v>
      </c>
      <c r="AF97" s="426"/>
      <c r="AG97" s="426">
        <f t="shared" ref="AG97" si="43">SQRT(AG95*AG96)</f>
        <v>0.87623979109950334</v>
      </c>
      <c r="AH97" s="426">
        <f t="shared" ref="AH97:AJ97" si="44">SQRT(AH95*AH96)</f>
        <v>1.0108986986099036</v>
      </c>
      <c r="AI97" s="426">
        <f t="shared" si="44"/>
        <v>1.052018491719912</v>
      </c>
      <c r="AJ97" s="427">
        <f t="shared" si="44"/>
        <v>1.1373241747636256</v>
      </c>
      <c r="AK97" s="99"/>
    </row>
    <row r="98" spans="2:37" ht="13.5" thickBot="1">
      <c r="B98" s="281" t="s">
        <v>56</v>
      </c>
      <c r="C98" s="425"/>
      <c r="D98" s="421">
        <f>LN(D97)</f>
        <v>2.894473732604053E-2</v>
      </c>
      <c r="E98" s="421">
        <f>LN(E97)</f>
        <v>-1.4523757691525467E-2</v>
      </c>
      <c r="F98" s="421">
        <f>LN(F97)</f>
        <v>-3.7035551997211459E-2</v>
      </c>
      <c r="G98" s="421">
        <f>LN(G97)</f>
        <v>8.5117075522597729E-3</v>
      </c>
      <c r="H98" s="421">
        <f>LN(H97)</f>
        <v>8.763229198457222E-3</v>
      </c>
      <c r="I98" s="421"/>
      <c r="J98" s="421">
        <f>LN(J97)</f>
        <v>-5.1501629967180336E-2</v>
      </c>
      <c r="K98" s="421"/>
      <c r="L98" s="421">
        <f>LN(L97)</f>
        <v>-1.084341546949228E-2</v>
      </c>
      <c r="M98" s="421">
        <f>LN(M97)</f>
        <v>-6.9829750823646633E-2</v>
      </c>
      <c r="N98" s="421">
        <f>LN(N97)</f>
        <v>-0.12041941407597399</v>
      </c>
      <c r="O98" s="421">
        <f>LN(O97)</f>
        <v>-5.2511302776121142E-2</v>
      </c>
      <c r="P98" s="421">
        <f>LN(P97)</f>
        <v>-4.0285761072801948E-2</v>
      </c>
      <c r="Q98" s="421"/>
      <c r="R98" s="421">
        <f>LN(R97)</f>
        <v>-3.6868159541283925E-2</v>
      </c>
      <c r="S98" s="421"/>
      <c r="T98" s="421">
        <f t="shared" ref="T98:V98" si="45">LN(T97)</f>
        <v>-1.1706312808405938E-2</v>
      </c>
      <c r="U98" s="421"/>
      <c r="V98" s="421">
        <f t="shared" si="45"/>
        <v>-0.16832090347163348</v>
      </c>
      <c r="W98" s="421">
        <f t="shared" ref="W98:AE98" si="46">LN(W97)</f>
        <v>-9.73917285082678E-2</v>
      </c>
      <c r="X98" s="421"/>
      <c r="Y98" s="421">
        <f t="shared" si="46"/>
        <v>5.0058006828054648E-2</v>
      </c>
      <c r="Z98" s="421">
        <f t="shared" si="46"/>
        <v>-0.12692006991806326</v>
      </c>
      <c r="AA98" s="421"/>
      <c r="AB98" s="421">
        <f t="shared" si="46"/>
        <v>-0.16282377749736099</v>
      </c>
      <c r="AC98" s="421">
        <f t="shared" si="46"/>
        <v>-0.13138747128094369</v>
      </c>
      <c r="AD98" s="421">
        <f t="shared" si="46"/>
        <v>1.0376244496695866E-2</v>
      </c>
      <c r="AE98" s="421">
        <f t="shared" si="46"/>
        <v>-4.6210155113333581E-2</v>
      </c>
      <c r="AF98" s="421"/>
      <c r="AG98" s="421">
        <f t="shared" ref="AG98" si="47">LN(AG97)</f>
        <v>-0.13211549137224435</v>
      </c>
      <c r="AH98" s="421">
        <f t="shared" ref="AH98:AJ98" si="48">LN(AH97)</f>
        <v>1.0839735819150828E-2</v>
      </c>
      <c r="AI98" s="421">
        <f t="shared" si="48"/>
        <v>5.0710691841557236E-2</v>
      </c>
      <c r="AJ98" s="422">
        <f t="shared" si="48"/>
        <v>0.12867828825916874</v>
      </c>
      <c r="AK98" s="99"/>
    </row>
    <row r="99" spans="2:37" ht="13.5" thickBot="1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99"/>
      <c r="U99" s="99"/>
      <c r="V99" s="99"/>
      <c r="W99" s="100"/>
      <c r="X99" s="100"/>
      <c r="Y99" s="100"/>
      <c r="Z99" s="100"/>
      <c r="AA99" s="100"/>
      <c r="AB99" s="100"/>
      <c r="AC99" s="100"/>
      <c r="AD99" s="100"/>
      <c r="AE99" s="100"/>
      <c r="AF99" s="99"/>
      <c r="AG99" s="99"/>
      <c r="AH99" s="99"/>
      <c r="AI99" s="99"/>
      <c r="AJ99" s="99"/>
      <c r="AK99" s="99"/>
    </row>
    <row r="100" spans="2:37" ht="13.5" thickBot="1">
      <c r="B100" s="428" t="s">
        <v>51</v>
      </c>
      <c r="C100" s="119"/>
      <c r="D100" s="119"/>
      <c r="E100" s="119"/>
      <c r="F100" s="556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99"/>
      <c r="W100" s="99"/>
      <c r="X100" s="99"/>
      <c r="Y100" s="99"/>
      <c r="Z100" s="100"/>
      <c r="AA100" s="100"/>
      <c r="AB100" s="100"/>
      <c r="AC100" s="100"/>
      <c r="AD100" s="100"/>
      <c r="AE100" s="100"/>
      <c r="AF100" s="100"/>
      <c r="AG100" s="100"/>
      <c r="AH100" s="100"/>
      <c r="AI100" s="100"/>
      <c r="AJ100" s="100"/>
      <c r="AK100" s="100"/>
    </row>
    <row r="101" spans="2:37" ht="13.5" thickBot="1">
      <c r="B101" s="217" t="s">
        <v>52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</row>
    <row r="102" spans="2:37">
      <c r="B102" s="429" t="s">
        <v>7</v>
      </c>
      <c r="C102" s="430">
        <f t="shared" ref="C102:L102" si="49">+C11/C38</f>
        <v>1.0705005001567709</v>
      </c>
      <c r="D102" s="430">
        <f t="shared" si="49"/>
        <v>0.94524551234910548</v>
      </c>
      <c r="E102" s="430">
        <f t="shared" si="49"/>
        <v>0.81556517863381639</v>
      </c>
      <c r="F102" s="430">
        <f t="shared" si="49"/>
        <v>0.55858669722292975</v>
      </c>
      <c r="G102" s="430">
        <f t="shared" si="49"/>
        <v>8.0303455083358205E-2</v>
      </c>
      <c r="H102" s="430">
        <f t="shared" si="49"/>
        <v>8.2648520758492092E-2</v>
      </c>
      <c r="I102" s="430">
        <f t="shared" si="49"/>
        <v>8.2638100185510058E-2</v>
      </c>
      <c r="J102" s="430">
        <f t="shared" si="49"/>
        <v>7.6078612511381052E-2</v>
      </c>
      <c r="K102" s="430">
        <f t="shared" si="49"/>
        <v>7.6076380993093648E-2</v>
      </c>
      <c r="L102" s="430">
        <f t="shared" si="49"/>
        <v>8.2094791064055636E-2</v>
      </c>
      <c r="M102" s="430">
        <f>M64</f>
        <v>6.3994117641572562E-2</v>
      </c>
      <c r="N102" s="430">
        <f t="shared" ref="N102:T105" si="50">+N11/N38</f>
        <v>6.3994117641572562E-2</v>
      </c>
      <c r="O102" s="430">
        <f t="shared" si="50"/>
        <v>4.7212239833581797E-2</v>
      </c>
      <c r="P102" s="430">
        <f t="shared" si="50"/>
        <v>4.7212239833581797E-2</v>
      </c>
      <c r="Q102" s="430">
        <f t="shared" si="50"/>
        <v>4.7213953466017436E-2</v>
      </c>
      <c r="R102" s="430">
        <f t="shared" si="50"/>
        <v>-4.5388965192966826E-2</v>
      </c>
      <c r="S102" s="430">
        <f t="shared" si="50"/>
        <v>4.3293380105670839E-2</v>
      </c>
      <c r="T102" s="431">
        <f t="shared" si="50"/>
        <v>4.674317243102058E-2</v>
      </c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</row>
    <row r="103" spans="2:37">
      <c r="B103" s="410" t="s">
        <v>8</v>
      </c>
      <c r="C103" s="394">
        <f t="shared" ref="C103:L103" si="51">+C12/C39</f>
        <v>0.16395411379692831</v>
      </c>
      <c r="D103" s="394">
        <f t="shared" si="51"/>
        <v>0.25790113707850415</v>
      </c>
      <c r="E103" s="394">
        <f t="shared" si="51"/>
        <v>0.34758136513312954</v>
      </c>
      <c r="F103" s="394">
        <f t="shared" si="51"/>
        <v>0.47315676608944562</v>
      </c>
      <c r="G103" s="394">
        <f t="shared" si="51"/>
        <v>0.49344023367415962</v>
      </c>
      <c r="H103" s="394">
        <f t="shared" si="51"/>
        <v>0.54691620899337945</v>
      </c>
      <c r="I103" s="394">
        <f t="shared" si="51"/>
        <v>0.54682147316169816</v>
      </c>
      <c r="J103" s="394">
        <f t="shared" si="51"/>
        <v>0.54356414506576889</v>
      </c>
      <c r="K103" s="394">
        <f t="shared" si="51"/>
        <v>0.54356400069713429</v>
      </c>
      <c r="L103" s="394">
        <f t="shared" si="51"/>
        <v>0.50813584176674997</v>
      </c>
      <c r="M103" s="394">
        <f>M65</f>
        <v>0.47505868222175035</v>
      </c>
      <c r="N103" s="394">
        <f t="shared" si="50"/>
        <v>0.47505868222175035</v>
      </c>
      <c r="O103" s="394">
        <f t="shared" si="50"/>
        <v>0.45002315029362017</v>
      </c>
      <c r="P103" s="394">
        <f t="shared" si="50"/>
        <v>0.45002315029362017</v>
      </c>
      <c r="Q103" s="394">
        <f t="shared" si="50"/>
        <v>0.45002269357830649</v>
      </c>
      <c r="R103" s="394">
        <f t="shared" si="50"/>
        <v>0.38642229247560322</v>
      </c>
      <c r="S103" s="394">
        <f t="shared" si="50"/>
        <v>0.39469831447236492</v>
      </c>
      <c r="T103" s="432">
        <f t="shared" si="50"/>
        <v>0.3752099351720643</v>
      </c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  <c r="AH103" s="100"/>
      <c r="AI103" s="100"/>
      <c r="AJ103" s="100"/>
      <c r="AK103" s="100"/>
    </row>
    <row r="104" spans="2:37">
      <c r="B104" s="410" t="s">
        <v>9</v>
      </c>
      <c r="C104" s="394">
        <f t="shared" ref="C104:L104" si="52">+C13/C40</f>
        <v>7.4398009540962304E-2</v>
      </c>
      <c r="D104" s="394">
        <f t="shared" si="52"/>
        <v>7.4571513536782402E-2</v>
      </c>
      <c r="E104" s="394">
        <f t="shared" si="52"/>
        <v>7.6142284280907579E-2</v>
      </c>
      <c r="F104" s="394">
        <f t="shared" si="52"/>
        <v>7.4823234932163377E-2</v>
      </c>
      <c r="G104" s="394">
        <f t="shared" si="52"/>
        <v>8.3845578251140945E-2</v>
      </c>
      <c r="H104" s="394">
        <f t="shared" si="52"/>
        <v>9.2709982694228851E-2</v>
      </c>
      <c r="I104" s="394">
        <f t="shared" si="52"/>
        <v>9.2692781715293993E-2</v>
      </c>
      <c r="J104" s="394">
        <f t="shared" si="52"/>
        <v>6.827742182771189E-2</v>
      </c>
      <c r="K104" s="394">
        <f t="shared" si="52"/>
        <v>6.827742182771189E-2</v>
      </c>
      <c r="L104" s="394">
        <f t="shared" si="52"/>
        <v>7.3964894434961875E-2</v>
      </c>
      <c r="M104" s="394">
        <f>M66</f>
        <v>7.4402603227449682E-2</v>
      </c>
      <c r="N104" s="394">
        <f t="shared" si="50"/>
        <v>7.4402603227449682E-2</v>
      </c>
      <c r="O104" s="394">
        <f t="shared" si="50"/>
        <v>7.8865993531187437E-2</v>
      </c>
      <c r="P104" s="394">
        <f t="shared" si="50"/>
        <v>5.9924249929369656E-2</v>
      </c>
      <c r="Q104" s="394">
        <f t="shared" si="50"/>
        <v>4.4491657466565651E-2</v>
      </c>
      <c r="R104" s="394">
        <f t="shared" si="50"/>
        <v>4.8009207542800678E-2</v>
      </c>
      <c r="S104" s="394">
        <f t="shared" si="50"/>
        <v>4.2625439307295551E-2</v>
      </c>
      <c r="T104" s="432">
        <f t="shared" si="50"/>
        <v>4.0815639814669083E-2</v>
      </c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  <c r="AH104" s="100"/>
      <c r="AI104" s="100"/>
      <c r="AJ104" s="100"/>
      <c r="AK104" s="100"/>
    </row>
    <row r="105" spans="2:37">
      <c r="B105" s="410" t="s">
        <v>10</v>
      </c>
      <c r="C105" s="394">
        <f t="shared" ref="C105:L105" si="53">+C14/C41</f>
        <v>7.7649084612200672E-2</v>
      </c>
      <c r="D105" s="394">
        <f t="shared" si="53"/>
        <v>6.508924734747068E-2</v>
      </c>
      <c r="E105" s="394">
        <f t="shared" si="53"/>
        <v>5.1150116899863325E-2</v>
      </c>
      <c r="F105" s="394">
        <f t="shared" si="53"/>
        <v>5.5250921527826839E-2</v>
      </c>
      <c r="G105" s="394">
        <f t="shared" si="53"/>
        <v>5.120515801530192E-2</v>
      </c>
      <c r="H105" s="394">
        <f t="shared" si="53"/>
        <v>4.2996522188413655E-2</v>
      </c>
      <c r="I105" s="394">
        <f t="shared" si="53"/>
        <v>4.2995283837776239E-2</v>
      </c>
      <c r="J105" s="394">
        <f t="shared" si="53"/>
        <v>4.6240051236057622E-2</v>
      </c>
      <c r="K105" s="394">
        <f t="shared" si="53"/>
        <v>4.6240051236057622E-2</v>
      </c>
      <c r="L105" s="394">
        <f t="shared" si="53"/>
        <v>5.4699728724678091E-2</v>
      </c>
      <c r="M105" s="394">
        <f>M67</f>
        <v>5.3644727610754596E-2</v>
      </c>
      <c r="N105" s="394">
        <f t="shared" si="50"/>
        <v>5.3644727610754596E-2</v>
      </c>
      <c r="O105" s="394">
        <f t="shared" si="50"/>
        <v>5.2093424985882708E-2</v>
      </c>
      <c r="P105" s="394">
        <f t="shared" si="50"/>
        <v>5.2093424985882708E-2</v>
      </c>
      <c r="Q105" s="394">
        <f t="shared" si="50"/>
        <v>5.2093222001298879E-2</v>
      </c>
      <c r="R105" s="394">
        <f t="shared" si="50"/>
        <v>4.6489025974688382E-2</v>
      </c>
      <c r="S105" s="394">
        <f t="shared" si="50"/>
        <v>4.6031703416830244E-2</v>
      </c>
      <c r="T105" s="432">
        <f t="shared" si="50"/>
        <v>5.3184970699007357E-2</v>
      </c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</row>
    <row r="106" spans="2:37">
      <c r="B106" s="410" t="s">
        <v>12</v>
      </c>
      <c r="C106" s="394">
        <f t="shared" ref="C106:L106" si="54">+C16/C43</f>
        <v>0.65441563884591336</v>
      </c>
      <c r="D106" s="394">
        <f t="shared" si="54"/>
        <v>0.64134589192006142</v>
      </c>
      <c r="E106" s="394">
        <f t="shared" si="54"/>
        <v>0.61294721350958004</v>
      </c>
      <c r="F106" s="394">
        <f t="shared" si="54"/>
        <v>0.55052441366323723</v>
      </c>
      <c r="G106" s="394">
        <f t="shared" si="54"/>
        <v>0.49066632870400473</v>
      </c>
      <c r="H106" s="394">
        <f t="shared" si="54"/>
        <v>0.54582084998716085</v>
      </c>
      <c r="I106" s="394">
        <f t="shared" si="54"/>
        <v>0.54572596080322977</v>
      </c>
      <c r="J106" s="394">
        <f t="shared" si="54"/>
        <v>0.58807553723380679</v>
      </c>
      <c r="K106" s="394">
        <f t="shared" si="54"/>
        <v>0.58807504716302417</v>
      </c>
      <c r="L106" s="394">
        <f t="shared" si="54"/>
        <v>0.56267183830830636</v>
      </c>
      <c r="M106" s="394">
        <f>M69</f>
        <v>0.56192899162234844</v>
      </c>
      <c r="N106" s="394">
        <f t="shared" ref="N106:T107" si="55">+N16/N43</f>
        <v>0.38634644445683064</v>
      </c>
      <c r="O106" s="394">
        <f t="shared" si="55"/>
        <v>0.3596693108388847</v>
      </c>
      <c r="P106" s="394">
        <f t="shared" si="55"/>
        <v>0.35966924156124697</v>
      </c>
      <c r="Q106" s="394">
        <f t="shared" si="55"/>
        <v>0.60164489019215617</v>
      </c>
      <c r="R106" s="394">
        <f t="shared" si="55"/>
        <v>0.56225363541077378</v>
      </c>
      <c r="S106" s="394">
        <f t="shared" si="55"/>
        <v>0.56658782435016086</v>
      </c>
      <c r="T106" s="432">
        <f t="shared" si="55"/>
        <v>0.49640985919998099</v>
      </c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  <c r="AH106" s="100"/>
      <c r="AI106" s="100"/>
      <c r="AJ106" s="100"/>
      <c r="AK106" s="100"/>
    </row>
    <row r="107" spans="2:37">
      <c r="B107" s="410" t="s">
        <v>13</v>
      </c>
      <c r="C107" s="394">
        <f t="shared" ref="C107:L107" si="56">+C17/C44</f>
        <v>2.0733046161830684</v>
      </c>
      <c r="D107" s="394">
        <f t="shared" si="56"/>
        <v>2.0244989132155502</v>
      </c>
      <c r="E107" s="394">
        <f t="shared" si="56"/>
        <v>1.836282331839499</v>
      </c>
      <c r="F107" s="394">
        <f t="shared" si="56"/>
        <v>1.4378784763359937</v>
      </c>
      <c r="G107" s="394">
        <f t="shared" si="56"/>
        <v>1.216852876642794</v>
      </c>
      <c r="H107" s="394">
        <f t="shared" si="56"/>
        <v>0.89696431059813253</v>
      </c>
      <c r="I107" s="394">
        <f t="shared" si="56"/>
        <v>0.89696413353888138</v>
      </c>
      <c r="J107" s="394">
        <f t="shared" si="56"/>
        <v>0.6093095897795977</v>
      </c>
      <c r="K107" s="394">
        <f t="shared" si="56"/>
        <v>0.60930946616457626</v>
      </c>
      <c r="L107" s="394">
        <f t="shared" si="56"/>
        <v>0.36096434717931736</v>
      </c>
      <c r="M107" s="394">
        <f>M70</f>
        <v>0.18668873399053665</v>
      </c>
      <c r="N107" s="394">
        <f t="shared" si="55"/>
        <v>0.28032856033419451</v>
      </c>
      <c r="O107" s="394">
        <f t="shared" si="55"/>
        <v>0.15612866093949754</v>
      </c>
      <c r="P107" s="394">
        <f t="shared" si="55"/>
        <v>0.15612862394299165</v>
      </c>
      <c r="Q107" s="394">
        <f t="shared" si="55"/>
        <v>0.15612495979236177</v>
      </c>
      <c r="R107" s="394">
        <f t="shared" si="55"/>
        <v>0.13148068131784785</v>
      </c>
      <c r="S107" s="394">
        <f t="shared" si="55"/>
        <v>0.12279490987878754</v>
      </c>
      <c r="T107" s="432">
        <f t="shared" si="55"/>
        <v>0.12095471348270651</v>
      </c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0"/>
      <c r="AK107" s="100"/>
    </row>
    <row r="108" spans="2:37">
      <c r="B108" s="410" t="s">
        <v>18</v>
      </c>
      <c r="C108" s="394">
        <f t="shared" ref="C108:L108" si="57">+C20/C47</f>
        <v>0.28674332194155128</v>
      </c>
      <c r="D108" s="394">
        <f t="shared" si="57"/>
        <v>0.30310141451220263</v>
      </c>
      <c r="E108" s="394">
        <f t="shared" si="57"/>
        <v>0.30605675950709255</v>
      </c>
      <c r="F108" s="394">
        <f t="shared" si="57"/>
        <v>0.33862309158367254</v>
      </c>
      <c r="G108" s="394">
        <f t="shared" si="57"/>
        <v>0.3704238292860102</v>
      </c>
      <c r="H108" s="394">
        <f t="shared" si="57"/>
        <v>0.34040415431432192</v>
      </c>
      <c r="I108" s="394">
        <f t="shared" si="57"/>
        <v>0.34034490757984609</v>
      </c>
      <c r="J108" s="394">
        <f t="shared" si="57"/>
        <v>0.41426163147023459</v>
      </c>
      <c r="K108" s="394">
        <f t="shared" si="57"/>
        <v>0.41426158718232137</v>
      </c>
      <c r="L108" s="394">
        <f t="shared" si="57"/>
        <v>0.4456337157991746</v>
      </c>
      <c r="M108" s="394">
        <f>M73</f>
        <v>0.40356412863458024</v>
      </c>
      <c r="N108" s="394">
        <f t="shared" ref="N108:T109" si="58">+N20/N47</f>
        <v>0.34123543320631272</v>
      </c>
      <c r="O108" s="394">
        <f t="shared" si="58"/>
        <v>0.32131952371556449</v>
      </c>
      <c r="P108" s="394">
        <f t="shared" si="58"/>
        <v>0.32131951019259641</v>
      </c>
      <c r="Q108" s="394">
        <f t="shared" si="58"/>
        <v>0.28187724260145963</v>
      </c>
      <c r="R108" s="394">
        <f t="shared" si="58"/>
        <v>0.29461081505296205</v>
      </c>
      <c r="S108" s="394">
        <f t="shared" si="58"/>
        <v>0.2961477658344791</v>
      </c>
      <c r="T108" s="432">
        <f t="shared" si="58"/>
        <v>0.28938474647486989</v>
      </c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  <c r="AH108" s="100"/>
      <c r="AI108" s="100"/>
      <c r="AJ108" s="100"/>
      <c r="AK108" s="100"/>
    </row>
    <row r="109" spans="2:37">
      <c r="B109" s="410" t="s">
        <v>19</v>
      </c>
      <c r="C109" s="394">
        <f t="shared" ref="C109:L109" si="59">+C21/C48</f>
        <v>0.47892793734684624</v>
      </c>
      <c r="D109" s="394">
        <f t="shared" si="59"/>
        <v>0.34407492075627072</v>
      </c>
      <c r="E109" s="394">
        <f t="shared" si="59"/>
        <v>0.4731311355747011</v>
      </c>
      <c r="F109" s="394">
        <f t="shared" si="59"/>
        <v>0.58251015049620647</v>
      </c>
      <c r="G109" s="394">
        <f t="shared" si="59"/>
        <v>0.62517019115913475</v>
      </c>
      <c r="H109" s="394">
        <f t="shared" si="59"/>
        <v>0.72434447596201712</v>
      </c>
      <c r="I109" s="394">
        <f t="shared" si="59"/>
        <v>0.7242179678177223</v>
      </c>
      <c r="J109" s="394">
        <f t="shared" si="59"/>
        <v>0.78229625131686764</v>
      </c>
      <c r="K109" s="394">
        <f t="shared" si="59"/>
        <v>0.78229625131686764</v>
      </c>
      <c r="L109" s="394">
        <f t="shared" si="59"/>
        <v>0.8656114998779415</v>
      </c>
      <c r="M109" s="394">
        <f>M74</f>
        <v>0.8813373066584409</v>
      </c>
      <c r="N109" s="394">
        <f t="shared" si="58"/>
        <v>0.8813373066584409</v>
      </c>
      <c r="O109" s="394">
        <f t="shared" si="58"/>
        <v>0.8700015931177314</v>
      </c>
      <c r="P109" s="394">
        <f t="shared" si="58"/>
        <v>0.8700015931177314</v>
      </c>
      <c r="Q109" s="394">
        <f t="shared" si="58"/>
        <v>0.79887916458961805</v>
      </c>
      <c r="R109" s="394">
        <f t="shared" si="58"/>
        <v>0.73627963881460223</v>
      </c>
      <c r="S109" s="394">
        <f t="shared" si="58"/>
        <v>0.65394699512736887</v>
      </c>
      <c r="T109" s="432">
        <f t="shared" si="58"/>
        <v>0.71073402921106943</v>
      </c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</row>
    <row r="110" spans="2:37">
      <c r="B110" s="410" t="s">
        <v>39</v>
      </c>
      <c r="C110" s="394">
        <f t="shared" ref="C110:J110" si="60">+C119/C121</f>
        <v>1.1113050366666699</v>
      </c>
      <c r="D110" s="394">
        <f t="shared" si="60"/>
        <v>1.2396502291666669</v>
      </c>
      <c r="E110" s="394">
        <f t="shared" si="60"/>
        <v>1.3455993499999999</v>
      </c>
      <c r="F110" s="394">
        <f t="shared" si="60"/>
        <v>1.4432220350000002</v>
      </c>
      <c r="G110" s="394">
        <f t="shared" si="60"/>
        <v>1.4932920450000002</v>
      </c>
      <c r="H110" s="394">
        <f t="shared" si="60"/>
        <v>1.5494180583333335</v>
      </c>
      <c r="I110" s="394">
        <f t="shared" si="60"/>
        <v>1.5494180583333335</v>
      </c>
      <c r="J110" s="394">
        <f t="shared" si="60"/>
        <v>1.5800251224999999</v>
      </c>
      <c r="K110" s="394"/>
      <c r="L110" s="394"/>
      <c r="M110" s="394"/>
      <c r="N110" s="394"/>
      <c r="O110" s="394"/>
      <c r="P110" s="394"/>
      <c r="Q110" s="394"/>
      <c r="R110" s="394"/>
      <c r="S110" s="394"/>
      <c r="T110" s="432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  <c r="AH110" s="100"/>
      <c r="AI110" s="100"/>
      <c r="AJ110" s="100"/>
      <c r="AK110" s="100"/>
    </row>
    <row r="111" spans="2:37">
      <c r="B111" s="398" t="s">
        <v>171</v>
      </c>
      <c r="C111" s="394">
        <f t="shared" ref="C111:H115" si="61">C82</f>
        <v>0.4670064984664542</v>
      </c>
      <c r="D111" s="394">
        <f t="shared" si="61"/>
        <v>0.39198106337713234</v>
      </c>
      <c r="E111" s="394">
        <f t="shared" si="61"/>
        <v>0.21382294018470727</v>
      </c>
      <c r="F111" s="394">
        <f t="shared" si="61"/>
        <v>1.2716479706580469E-2</v>
      </c>
      <c r="G111" s="394">
        <f t="shared" si="61"/>
        <v>9.5439905699136983E-3</v>
      </c>
      <c r="H111" s="394">
        <f t="shared" si="61"/>
        <v>1.947753041318322E-3</v>
      </c>
      <c r="I111" s="394"/>
      <c r="J111" s="394"/>
      <c r="K111" s="394"/>
      <c r="L111" s="394"/>
      <c r="M111" s="394"/>
      <c r="N111" s="394"/>
      <c r="O111" s="394"/>
      <c r="P111" s="394"/>
      <c r="Q111" s="394"/>
      <c r="R111" s="394"/>
      <c r="S111" s="394"/>
      <c r="T111" s="432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  <c r="AH111" s="100"/>
      <c r="AI111" s="100"/>
      <c r="AJ111" s="100"/>
      <c r="AK111" s="100"/>
    </row>
    <row r="112" spans="2:37">
      <c r="B112" s="398" t="s">
        <v>172</v>
      </c>
      <c r="C112" s="394">
        <f t="shared" si="61"/>
        <v>0.87848529819654742</v>
      </c>
      <c r="D112" s="394">
        <f t="shared" si="61"/>
        <v>0.92741534356560507</v>
      </c>
      <c r="E112" s="394">
        <f t="shared" si="61"/>
        <v>0.77278785425594909</v>
      </c>
      <c r="F112" s="394">
        <f t="shared" si="61"/>
        <v>0.7250075365292159</v>
      </c>
      <c r="G112" s="394">
        <f t="shared" si="61"/>
        <v>0.7603474219926859</v>
      </c>
      <c r="H112" s="394">
        <f t="shared" si="61"/>
        <v>0.77601643121110397</v>
      </c>
      <c r="I112" s="394"/>
      <c r="J112" s="394"/>
      <c r="K112" s="394"/>
      <c r="L112" s="394"/>
      <c r="M112" s="394"/>
      <c r="N112" s="394"/>
      <c r="O112" s="394"/>
      <c r="P112" s="394"/>
      <c r="Q112" s="394"/>
      <c r="R112" s="394"/>
      <c r="S112" s="394"/>
      <c r="T112" s="432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  <c r="AH112" s="100"/>
      <c r="AI112" s="100"/>
      <c r="AJ112" s="100"/>
      <c r="AK112" s="100"/>
    </row>
    <row r="113" spans="2:37">
      <c r="B113" s="398" t="s">
        <v>173</v>
      </c>
      <c r="C113" s="394">
        <f t="shared" si="61"/>
        <v>0.47006189969690787</v>
      </c>
      <c r="D113" s="394">
        <f t="shared" si="61"/>
        <v>0.63714327026889905</v>
      </c>
      <c r="E113" s="394">
        <f t="shared" si="61"/>
        <v>0.6551326319341364</v>
      </c>
      <c r="F113" s="394">
        <f t="shared" si="61"/>
        <v>0.61592003640835036</v>
      </c>
      <c r="G113" s="394">
        <f t="shared" si="61"/>
        <v>0.70657628349177082</v>
      </c>
      <c r="H113" s="394">
        <f t="shared" si="61"/>
        <v>0.71618800154834961</v>
      </c>
      <c r="I113" s="394"/>
      <c r="J113" s="394"/>
      <c r="K113" s="394"/>
      <c r="L113" s="394"/>
      <c r="M113" s="394"/>
      <c r="N113" s="394"/>
      <c r="O113" s="394"/>
      <c r="P113" s="394"/>
      <c r="Q113" s="394"/>
      <c r="R113" s="394"/>
      <c r="S113" s="394"/>
      <c r="T113" s="432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0"/>
      <c r="AK113" s="100"/>
    </row>
    <row r="114" spans="2:37">
      <c r="B114" s="398" t="s">
        <v>174</v>
      </c>
      <c r="C114" s="394">
        <f t="shared" si="61"/>
        <v>0.41627776106552211</v>
      </c>
      <c r="D114" s="394">
        <f t="shared" si="61"/>
        <v>0.45440289837148368</v>
      </c>
      <c r="E114" s="394">
        <f t="shared" si="61"/>
        <v>0.25775381787180868</v>
      </c>
      <c r="F114" s="394">
        <f t="shared" si="61"/>
        <v>4.8663108547816795E-2</v>
      </c>
      <c r="G114" s="394">
        <f t="shared" si="61"/>
        <v>0.16444499374609381</v>
      </c>
      <c r="H114" s="394">
        <f t="shared" si="61"/>
        <v>0.13332692399819712</v>
      </c>
      <c r="I114" s="394"/>
      <c r="J114" s="394"/>
      <c r="K114" s="394"/>
      <c r="L114" s="394"/>
      <c r="M114" s="394"/>
      <c r="N114" s="394"/>
      <c r="O114" s="394"/>
      <c r="P114" s="394"/>
      <c r="Q114" s="394"/>
      <c r="R114" s="394"/>
      <c r="S114" s="394"/>
      <c r="T114" s="432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  <c r="AH114" s="100"/>
      <c r="AI114" s="100"/>
      <c r="AJ114" s="100"/>
      <c r="AK114" s="100"/>
    </row>
    <row r="115" spans="2:37" ht="13.5" thickBot="1">
      <c r="B115" s="400" t="s">
        <v>175</v>
      </c>
      <c r="C115" s="433">
        <f t="shared" si="61"/>
        <v>0.99991965365536783</v>
      </c>
      <c r="D115" s="433">
        <f t="shared" si="61"/>
        <v>1.153604560603503</v>
      </c>
      <c r="E115" s="433">
        <f t="shared" si="61"/>
        <v>0.96650738427742078</v>
      </c>
      <c r="F115" s="433">
        <f t="shared" si="61"/>
        <v>0.75819914650125464</v>
      </c>
      <c r="G115" s="433">
        <f t="shared" si="61"/>
        <v>0.88640282868109677</v>
      </c>
      <c r="H115" s="433">
        <f t="shared" si="61"/>
        <v>0.8831439729374756</v>
      </c>
      <c r="I115" s="433"/>
      <c r="J115" s="433"/>
      <c r="K115" s="433"/>
      <c r="L115" s="433"/>
      <c r="M115" s="433"/>
      <c r="N115" s="433"/>
      <c r="O115" s="433"/>
      <c r="P115" s="433"/>
      <c r="Q115" s="433"/>
      <c r="R115" s="433"/>
      <c r="S115" s="433"/>
      <c r="T115" s="434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  <c r="AH115" s="100"/>
      <c r="AI115" s="100"/>
      <c r="AJ115" s="100"/>
      <c r="AK115" s="100"/>
    </row>
    <row r="116" spans="2:37" ht="13.5" thickBot="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99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  <c r="AH116" s="100"/>
      <c r="AI116" s="100"/>
      <c r="AJ116" s="100"/>
      <c r="AK116" s="100"/>
    </row>
    <row r="117" spans="2:37" ht="13.5" thickBot="1">
      <c r="B117" s="428" t="s">
        <v>46</v>
      </c>
      <c r="C117" s="435"/>
      <c r="D117" s="557"/>
      <c r="E117" s="392"/>
      <c r="F117" s="392"/>
      <c r="G117" s="392"/>
      <c r="H117" s="392"/>
      <c r="I117" s="392"/>
      <c r="J117" s="392"/>
      <c r="K117" s="392"/>
      <c r="L117" s="392"/>
      <c r="M117" s="392"/>
      <c r="N117" s="392"/>
      <c r="O117" s="392"/>
      <c r="P117" s="392"/>
      <c r="Q117" s="392"/>
      <c r="R117" s="392"/>
      <c r="S117" s="392"/>
      <c r="T117" s="392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  <c r="AH117" s="100"/>
      <c r="AI117" s="100"/>
      <c r="AJ117" s="100"/>
      <c r="AK117" s="100"/>
    </row>
    <row r="118" spans="2:37" ht="13.5" thickBot="1">
      <c r="B118" s="217" t="s">
        <v>47</v>
      </c>
      <c r="C118" s="100"/>
      <c r="D118" s="100"/>
      <c r="E118" s="100"/>
      <c r="F118" s="97"/>
      <c r="G118" s="97"/>
      <c r="H118" s="97"/>
      <c r="I118" s="97"/>
      <c r="J118" s="97"/>
      <c r="K118" s="100"/>
      <c r="L118" s="100"/>
      <c r="M118" s="100"/>
      <c r="N118" s="100"/>
      <c r="O118" s="100"/>
      <c r="P118" s="100"/>
      <c r="Q118" s="100"/>
      <c r="R118" s="100"/>
      <c r="S118" s="100"/>
      <c r="T118" s="99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  <c r="AI118" s="100"/>
      <c r="AJ118" s="100"/>
      <c r="AK118" s="100"/>
    </row>
    <row r="119" spans="2:37">
      <c r="B119" s="129" t="s">
        <v>48</v>
      </c>
      <c r="C119" s="254">
        <f t="shared" ref="C119:J119" si="62">+C28</f>
        <v>35865.510911795645</v>
      </c>
      <c r="D119" s="254">
        <f t="shared" si="62"/>
        <v>53794.538627135262</v>
      </c>
      <c r="E119" s="254">
        <f t="shared" si="62"/>
        <v>87840.131231050022</v>
      </c>
      <c r="F119" s="254">
        <f t="shared" si="62"/>
        <v>109836.308661341</v>
      </c>
      <c r="G119" s="254">
        <f t="shared" si="62"/>
        <v>113446.42658491727</v>
      </c>
      <c r="H119" s="254">
        <f t="shared" si="62"/>
        <v>98264.082892006743</v>
      </c>
      <c r="I119" s="254">
        <f t="shared" si="62"/>
        <v>98264.207999999984</v>
      </c>
      <c r="J119" s="255">
        <f t="shared" si="62"/>
        <v>86952.88</v>
      </c>
      <c r="K119" s="100"/>
      <c r="L119" s="100"/>
      <c r="M119" s="100"/>
      <c r="N119" s="100"/>
      <c r="O119" s="100"/>
      <c r="P119" s="100"/>
      <c r="Q119" s="100"/>
      <c r="R119" s="100"/>
      <c r="S119" s="100"/>
      <c r="T119" s="99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  <c r="AH119" s="100"/>
      <c r="AI119" s="100"/>
      <c r="AJ119" s="100"/>
      <c r="AK119" s="100"/>
    </row>
    <row r="120" spans="2:37" ht="13.5" thickBot="1">
      <c r="B120" s="352" t="s">
        <v>49</v>
      </c>
      <c r="C120" s="436">
        <v>111.130503666667</v>
      </c>
      <c r="D120" s="436">
        <v>123.96502291666668</v>
      </c>
      <c r="E120" s="436">
        <v>134.559935</v>
      </c>
      <c r="F120" s="436">
        <v>144.32220350000003</v>
      </c>
      <c r="G120" s="436">
        <v>149.3292045</v>
      </c>
      <c r="H120" s="436">
        <v>154.94180583333335</v>
      </c>
      <c r="I120" s="433">
        <f>+H120</f>
        <v>154.94180583333335</v>
      </c>
      <c r="J120" s="437">
        <v>158.00251225</v>
      </c>
      <c r="K120" s="100"/>
      <c r="L120" s="100"/>
      <c r="M120" s="100"/>
      <c r="N120" s="100"/>
      <c r="O120" s="100"/>
      <c r="P120" s="100"/>
      <c r="Q120" s="100"/>
      <c r="R120" s="100"/>
      <c r="S120" s="100"/>
      <c r="T120" s="99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0"/>
      <c r="AK120" s="100"/>
    </row>
    <row r="121" spans="2:37" ht="13.5" thickBot="1">
      <c r="B121" s="208" t="s">
        <v>50</v>
      </c>
      <c r="C121" s="438">
        <f>+C119/(C120/100)</f>
        <v>32273.327060024218</v>
      </c>
      <c r="D121" s="438">
        <f t="shared" ref="D121:J121" si="63">+D119/(D120/100)</f>
        <v>43394.932991137102</v>
      </c>
      <c r="E121" s="438">
        <f t="shared" si="63"/>
        <v>65279.558310614542</v>
      </c>
      <c r="F121" s="438">
        <f t="shared" si="63"/>
        <v>76104.927722601584</v>
      </c>
      <c r="G121" s="438">
        <f t="shared" si="63"/>
        <v>75970.689701837429</v>
      </c>
      <c r="H121" s="438">
        <f t="shared" si="63"/>
        <v>63419.993308782476</v>
      </c>
      <c r="I121" s="438">
        <f t="shared" si="63"/>
        <v>63420.074053932287</v>
      </c>
      <c r="J121" s="439">
        <f t="shared" si="63"/>
        <v>55032.593318781241</v>
      </c>
      <c r="K121" s="100"/>
      <c r="L121" s="100"/>
      <c r="M121" s="100"/>
      <c r="N121" s="100"/>
      <c r="O121" s="100"/>
      <c r="P121" s="100"/>
      <c r="Q121" s="100"/>
      <c r="R121" s="100"/>
      <c r="S121" s="100"/>
      <c r="T121" s="99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  <c r="AH121" s="100"/>
      <c r="AI121" s="100"/>
      <c r="AJ121" s="100"/>
      <c r="AK121" s="100"/>
    </row>
    <row r="122" spans="2:37" ht="13.5" thickBot="1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99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  <c r="AH122" s="100"/>
      <c r="AI122" s="100"/>
      <c r="AJ122" s="100"/>
      <c r="AK122" s="100"/>
    </row>
    <row r="123" spans="2:37" ht="13.5" thickBot="1">
      <c r="B123" s="428" t="s">
        <v>37</v>
      </c>
      <c r="C123" s="119"/>
      <c r="D123" s="119"/>
      <c r="E123" s="556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  <c r="AH123" s="100"/>
      <c r="AI123" s="100"/>
      <c r="AJ123" s="100"/>
      <c r="AK123" s="100"/>
    </row>
    <row r="124" spans="2:37" ht="13.5" thickBot="1">
      <c r="B124" s="252" t="s">
        <v>38</v>
      </c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  <c r="AH124" s="100"/>
      <c r="AI124" s="100"/>
      <c r="AJ124" s="100"/>
      <c r="AK124" s="100"/>
    </row>
    <row r="125" spans="2:37">
      <c r="B125" s="429" t="s">
        <v>26</v>
      </c>
      <c r="C125" s="254">
        <f t="shared" ref="C125:T125" si="64">+C38</f>
        <v>363181</v>
      </c>
      <c r="D125" s="254">
        <f t="shared" si="64"/>
        <v>346152</v>
      </c>
      <c r="E125" s="254">
        <f t="shared" si="64"/>
        <v>300968</v>
      </c>
      <c r="F125" s="254">
        <f t="shared" si="64"/>
        <v>240800</v>
      </c>
      <c r="G125" s="254">
        <f t="shared" si="64"/>
        <v>255473</v>
      </c>
      <c r="H125" s="254">
        <f t="shared" si="64"/>
        <v>171987</v>
      </c>
      <c r="I125" s="254">
        <f t="shared" si="64"/>
        <v>171987</v>
      </c>
      <c r="J125" s="254">
        <f t="shared" si="64"/>
        <v>180124</v>
      </c>
      <c r="K125" s="254">
        <f t="shared" si="64"/>
        <v>180124</v>
      </c>
      <c r="L125" s="254">
        <f t="shared" si="64"/>
        <v>248690</v>
      </c>
      <c r="M125" s="254">
        <f t="shared" si="64"/>
        <v>325734</v>
      </c>
      <c r="N125" s="254">
        <f t="shared" si="64"/>
        <v>325734</v>
      </c>
      <c r="O125" s="254">
        <f t="shared" si="64"/>
        <v>408489</v>
      </c>
      <c r="P125" s="254">
        <f t="shared" si="64"/>
        <v>408489</v>
      </c>
      <c r="Q125" s="254">
        <f t="shared" si="64"/>
        <v>408489</v>
      </c>
      <c r="R125" s="254">
        <f t="shared" si="64"/>
        <v>404085</v>
      </c>
      <c r="S125" s="254">
        <f t="shared" si="64"/>
        <v>404085</v>
      </c>
      <c r="T125" s="255">
        <f t="shared" si="64"/>
        <v>404713</v>
      </c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  <c r="AH125" s="100"/>
      <c r="AI125" s="100"/>
      <c r="AJ125" s="100"/>
      <c r="AK125" s="100"/>
    </row>
    <row r="126" spans="2:37">
      <c r="B126" s="410" t="s">
        <v>27</v>
      </c>
      <c r="C126" s="107">
        <f t="shared" ref="C126:T126" si="65">+C39</f>
        <v>1086651</v>
      </c>
      <c r="D126" s="107">
        <f t="shared" si="65"/>
        <v>1402836</v>
      </c>
      <c r="E126" s="107">
        <f t="shared" si="65"/>
        <v>1607630</v>
      </c>
      <c r="F126" s="107">
        <f t="shared" si="65"/>
        <v>1508053</v>
      </c>
      <c r="G126" s="107">
        <f t="shared" si="65"/>
        <v>1627830</v>
      </c>
      <c r="H126" s="107">
        <f t="shared" si="65"/>
        <v>1635864</v>
      </c>
      <c r="I126" s="107">
        <f t="shared" si="65"/>
        <v>1635864</v>
      </c>
      <c r="J126" s="107">
        <f t="shared" si="65"/>
        <v>1630102</v>
      </c>
      <c r="K126" s="107">
        <f t="shared" si="65"/>
        <v>1630102</v>
      </c>
      <c r="L126" s="107">
        <f t="shared" si="65"/>
        <v>1707859</v>
      </c>
      <c r="M126" s="107">
        <f t="shared" si="65"/>
        <v>1853377</v>
      </c>
      <c r="N126" s="107">
        <f t="shared" si="65"/>
        <v>1853377</v>
      </c>
      <c r="O126" s="107">
        <f t="shared" si="65"/>
        <v>1970593</v>
      </c>
      <c r="P126" s="107">
        <f t="shared" si="65"/>
        <v>1970593</v>
      </c>
      <c r="Q126" s="107">
        <f t="shared" si="65"/>
        <v>1970593</v>
      </c>
      <c r="R126" s="107">
        <f t="shared" si="65"/>
        <v>2156638</v>
      </c>
      <c r="S126" s="107">
        <f t="shared" si="65"/>
        <v>2156638</v>
      </c>
      <c r="T126" s="257">
        <f t="shared" si="65"/>
        <v>2294900</v>
      </c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  <c r="AH126" s="100"/>
      <c r="AI126" s="100"/>
      <c r="AJ126" s="100"/>
      <c r="AK126" s="100"/>
    </row>
    <row r="127" spans="2:37">
      <c r="B127" s="410" t="s">
        <v>28</v>
      </c>
      <c r="C127" s="107">
        <f t="shared" ref="C127:T127" si="66">+C40</f>
        <v>5460062.8320000004</v>
      </c>
      <c r="D127" s="107">
        <f t="shared" si="66"/>
        <v>7119288.1440000003</v>
      </c>
      <c r="E127" s="107">
        <f t="shared" si="66"/>
        <v>7650431</v>
      </c>
      <c r="F127" s="107">
        <f t="shared" si="66"/>
        <v>7696254</v>
      </c>
      <c r="G127" s="107">
        <f t="shared" si="66"/>
        <v>8466443</v>
      </c>
      <c r="H127" s="107">
        <f t="shared" si="66"/>
        <v>8469241.8630445991</v>
      </c>
      <c r="I127" s="107">
        <f t="shared" si="66"/>
        <v>8469242</v>
      </c>
      <c r="J127" s="107">
        <f t="shared" si="66"/>
        <v>9812226.379999999</v>
      </c>
      <c r="K127" s="107">
        <f t="shared" si="66"/>
        <v>9812226.379999999</v>
      </c>
      <c r="L127" s="107">
        <f t="shared" si="66"/>
        <v>9528456.5949999988</v>
      </c>
      <c r="M127" s="107">
        <f t="shared" si="66"/>
        <v>9197045</v>
      </c>
      <c r="N127" s="107">
        <f t="shared" si="66"/>
        <v>9197045</v>
      </c>
      <c r="O127" s="107">
        <f t="shared" si="66"/>
        <v>7950852</v>
      </c>
      <c r="P127" s="107">
        <f t="shared" si="66"/>
        <v>7950852</v>
      </c>
      <c r="Q127" s="107">
        <f t="shared" si="66"/>
        <v>7950852</v>
      </c>
      <c r="R127" s="107">
        <f t="shared" si="66"/>
        <v>7485834.87197953</v>
      </c>
      <c r="S127" s="107">
        <f t="shared" si="66"/>
        <v>7485834.87197953</v>
      </c>
      <c r="T127" s="257">
        <f t="shared" si="66"/>
        <v>7328156.9793474898</v>
      </c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  <c r="AI127" s="100"/>
      <c r="AJ127" s="100"/>
      <c r="AK127" s="100"/>
    </row>
    <row r="128" spans="2:37">
      <c r="B128" s="410" t="s">
        <v>10</v>
      </c>
      <c r="C128" s="107">
        <f t="shared" ref="C128:T128" si="67">+C41</f>
        <v>1086651</v>
      </c>
      <c r="D128" s="107">
        <f t="shared" si="67"/>
        <v>1402836</v>
      </c>
      <c r="E128" s="107">
        <f t="shared" si="67"/>
        <v>1607630</v>
      </c>
      <c r="F128" s="107">
        <f t="shared" si="67"/>
        <v>1508053</v>
      </c>
      <c r="G128" s="107">
        <f t="shared" si="67"/>
        <v>1627830</v>
      </c>
      <c r="H128" s="107">
        <f t="shared" si="67"/>
        <v>1635864</v>
      </c>
      <c r="I128" s="107">
        <f t="shared" si="67"/>
        <v>1635864</v>
      </c>
      <c r="J128" s="107">
        <f t="shared" si="67"/>
        <v>1630102</v>
      </c>
      <c r="K128" s="107">
        <f t="shared" si="67"/>
        <v>1630102</v>
      </c>
      <c r="L128" s="107">
        <f t="shared" si="67"/>
        <v>1707859</v>
      </c>
      <c r="M128" s="107">
        <f t="shared" si="67"/>
        <v>1853377</v>
      </c>
      <c r="N128" s="107">
        <f t="shared" si="67"/>
        <v>1853377</v>
      </c>
      <c r="O128" s="107">
        <f t="shared" si="67"/>
        <v>1970593</v>
      </c>
      <c r="P128" s="107">
        <f t="shared" si="67"/>
        <v>1970593</v>
      </c>
      <c r="Q128" s="107">
        <f t="shared" si="67"/>
        <v>1970593</v>
      </c>
      <c r="R128" s="107">
        <f t="shared" si="67"/>
        <v>2156638</v>
      </c>
      <c r="S128" s="107">
        <f t="shared" si="67"/>
        <v>2156638</v>
      </c>
      <c r="T128" s="257">
        <f t="shared" si="67"/>
        <v>2294900</v>
      </c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  <c r="AH128" s="100"/>
      <c r="AI128" s="100"/>
      <c r="AJ128" s="100"/>
      <c r="AK128" s="100"/>
    </row>
    <row r="129" spans="2:37">
      <c r="B129" s="410" t="s">
        <v>29</v>
      </c>
      <c r="C129" s="107">
        <f t="shared" ref="C129:T129" si="68">+C43</f>
        <v>460799</v>
      </c>
      <c r="D129" s="107">
        <f t="shared" si="68"/>
        <v>576968</v>
      </c>
      <c r="E129" s="107">
        <f t="shared" si="68"/>
        <v>657492</v>
      </c>
      <c r="F129" s="107">
        <f t="shared" si="68"/>
        <v>652607</v>
      </c>
      <c r="G129" s="107">
        <f t="shared" si="68"/>
        <v>611824</v>
      </c>
      <c r="H129" s="107">
        <f t="shared" si="68"/>
        <v>566894.41628295183</v>
      </c>
      <c r="I129" s="107">
        <f t="shared" si="68"/>
        <v>566894.41628295183</v>
      </c>
      <c r="J129" s="107">
        <f t="shared" si="68"/>
        <v>500391.58299999998</v>
      </c>
      <c r="K129" s="107">
        <f t="shared" si="68"/>
        <v>500392</v>
      </c>
      <c r="L129" s="107">
        <f t="shared" si="68"/>
        <v>444123</v>
      </c>
      <c r="M129" s="107">
        <f t="shared" si="68"/>
        <v>346181.28117368021</v>
      </c>
      <c r="N129" s="107">
        <f t="shared" si="68"/>
        <v>503510</v>
      </c>
      <c r="O129" s="107">
        <f t="shared" si="68"/>
        <v>581203</v>
      </c>
      <c r="P129" s="107">
        <f t="shared" si="68"/>
        <v>581203.11194832984</v>
      </c>
      <c r="Q129" s="107">
        <f t="shared" si="68"/>
        <v>581203.11194832984</v>
      </c>
      <c r="R129" s="107">
        <f t="shared" si="68"/>
        <v>542634.32214171742</v>
      </c>
      <c r="S129" s="107">
        <f t="shared" si="68"/>
        <v>542634.32214171742</v>
      </c>
      <c r="T129" s="257">
        <f t="shared" si="68"/>
        <v>597725.83984974038</v>
      </c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  <c r="AH129" s="100"/>
      <c r="AI129" s="100"/>
      <c r="AJ129" s="100"/>
      <c r="AK129" s="100"/>
    </row>
    <row r="130" spans="2:37">
      <c r="B130" s="410" t="s">
        <v>30</v>
      </c>
      <c r="C130" s="107">
        <f t="shared" ref="C130:T130" si="69">+C44</f>
        <v>262102</v>
      </c>
      <c r="D130" s="107">
        <f t="shared" si="69"/>
        <v>294462</v>
      </c>
      <c r="E130" s="107">
        <f t="shared" si="69"/>
        <v>343082</v>
      </c>
      <c r="F130" s="107">
        <f t="shared" si="69"/>
        <v>363709</v>
      </c>
      <c r="G130" s="107">
        <f t="shared" si="69"/>
        <v>399043</v>
      </c>
      <c r="H130" s="107">
        <f t="shared" si="69"/>
        <v>395689.88135321427</v>
      </c>
      <c r="I130" s="107">
        <f t="shared" si="69"/>
        <v>395690</v>
      </c>
      <c r="J130" s="107">
        <f t="shared" si="69"/>
        <v>484905.90162363008</v>
      </c>
      <c r="K130" s="107">
        <f t="shared" si="69"/>
        <v>484906</v>
      </c>
      <c r="L130" s="107">
        <f t="shared" si="69"/>
        <v>429127.97397107939</v>
      </c>
      <c r="M130" s="107">
        <f t="shared" si="69"/>
        <v>566943.3700555556</v>
      </c>
      <c r="N130" s="107">
        <f t="shared" si="69"/>
        <v>591033</v>
      </c>
      <c r="O130" s="107">
        <f t="shared" si="69"/>
        <v>700498</v>
      </c>
      <c r="P130" s="107">
        <f t="shared" si="69"/>
        <v>700498.16599120479</v>
      </c>
      <c r="Q130" s="107">
        <f t="shared" si="69"/>
        <v>700498.16599120479</v>
      </c>
      <c r="R130" s="107">
        <f t="shared" si="69"/>
        <v>931874.47809360514</v>
      </c>
      <c r="S130" s="107">
        <f t="shared" si="69"/>
        <v>931874.47809360514</v>
      </c>
      <c r="T130" s="257">
        <f t="shared" si="69"/>
        <v>1051676.2342481813</v>
      </c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  <c r="AH130" s="100"/>
      <c r="AI130" s="100"/>
      <c r="AJ130" s="100"/>
      <c r="AK130" s="100"/>
    </row>
    <row r="131" spans="2:37">
      <c r="B131" s="338" t="s">
        <v>18</v>
      </c>
      <c r="C131" s="107">
        <f t="shared" ref="C131:T131" si="70">+C47</f>
        <v>872176</v>
      </c>
      <c r="D131" s="107">
        <f t="shared" si="70"/>
        <v>1026612</v>
      </c>
      <c r="E131" s="107">
        <f t="shared" si="70"/>
        <v>1208393.5738699073</v>
      </c>
      <c r="F131" s="107">
        <f t="shared" si="70"/>
        <v>1319243.6415849605</v>
      </c>
      <c r="G131" s="107">
        <f t="shared" si="70"/>
        <v>1556905.547547424</v>
      </c>
      <c r="H131" s="107">
        <f t="shared" si="70"/>
        <v>1970674.013097856</v>
      </c>
      <c r="I131" s="107">
        <f t="shared" si="70"/>
        <v>1970674</v>
      </c>
      <c r="J131" s="107">
        <f t="shared" si="70"/>
        <v>1621850</v>
      </c>
      <c r="K131" s="107">
        <f t="shared" si="70"/>
        <v>1621850</v>
      </c>
      <c r="L131" s="107">
        <f t="shared" si="70"/>
        <v>1673669.3020643927</v>
      </c>
      <c r="M131" s="107">
        <f t="shared" si="70"/>
        <v>1740095.192246051</v>
      </c>
      <c r="N131" s="107">
        <f t="shared" si="70"/>
        <v>2057934</v>
      </c>
      <c r="O131" s="107">
        <f t="shared" si="70"/>
        <v>2108114</v>
      </c>
      <c r="P131" s="107">
        <f t="shared" si="70"/>
        <v>2108114.0887215291</v>
      </c>
      <c r="Q131" s="107">
        <f t="shared" si="70"/>
        <v>2108114.0887215291</v>
      </c>
      <c r="R131" s="107">
        <f t="shared" si="70"/>
        <v>2029830.9619184725</v>
      </c>
      <c r="S131" s="107">
        <f t="shared" si="70"/>
        <v>2029830.9619184725</v>
      </c>
      <c r="T131" s="257">
        <f t="shared" si="70"/>
        <v>1843488.063540987</v>
      </c>
      <c r="U131" s="100"/>
      <c r="V131" s="100"/>
      <c r="W131" s="100"/>
      <c r="X131" s="100"/>
      <c r="Y131" s="100"/>
      <c r="Z131" s="100"/>
      <c r="AA131" s="100"/>
      <c r="AB131" s="100"/>
      <c r="AC131" s="100"/>
      <c r="AD131" s="100"/>
      <c r="AE131" s="100"/>
      <c r="AF131" s="100"/>
      <c r="AG131" s="100"/>
      <c r="AH131" s="100"/>
      <c r="AI131" s="100"/>
      <c r="AJ131" s="100"/>
      <c r="AK131" s="100"/>
    </row>
    <row r="132" spans="2:37">
      <c r="B132" s="338" t="s">
        <v>31</v>
      </c>
      <c r="C132" s="107">
        <f t="shared" ref="C132:L132" si="71">+C48</f>
        <v>19060</v>
      </c>
      <c r="D132" s="107">
        <f t="shared" si="71"/>
        <v>101387</v>
      </c>
      <c r="E132" s="107">
        <f t="shared" si="71"/>
        <v>252225</v>
      </c>
      <c r="F132" s="107">
        <f t="shared" si="71"/>
        <v>305200</v>
      </c>
      <c r="G132" s="107">
        <f t="shared" si="71"/>
        <v>327344</v>
      </c>
      <c r="H132" s="107">
        <f t="shared" si="71"/>
        <v>349447</v>
      </c>
      <c r="I132" s="107">
        <f t="shared" si="71"/>
        <v>349447</v>
      </c>
      <c r="J132" s="107">
        <f t="shared" si="71"/>
        <v>341720</v>
      </c>
      <c r="K132" s="107">
        <f t="shared" si="71"/>
        <v>341720</v>
      </c>
      <c r="L132" s="107">
        <f t="shared" si="71"/>
        <v>340001</v>
      </c>
      <c r="M132" s="107">
        <f>M48</f>
        <v>363088</v>
      </c>
      <c r="N132" s="107">
        <f t="shared" ref="N132:T132" si="72">+N48</f>
        <v>363088</v>
      </c>
      <c r="O132" s="107">
        <f t="shared" si="72"/>
        <v>389174</v>
      </c>
      <c r="P132" s="107">
        <f t="shared" si="72"/>
        <v>389174</v>
      </c>
      <c r="Q132" s="107">
        <f t="shared" si="72"/>
        <v>389174</v>
      </c>
      <c r="R132" s="107">
        <f t="shared" si="72"/>
        <v>462211</v>
      </c>
      <c r="S132" s="107">
        <f t="shared" si="72"/>
        <v>462211</v>
      </c>
      <c r="T132" s="257">
        <f t="shared" si="72"/>
        <v>500714</v>
      </c>
      <c r="U132" s="100"/>
      <c r="V132" s="100"/>
      <c r="W132" s="100"/>
      <c r="X132" s="100"/>
      <c r="Y132" s="100"/>
      <c r="Z132" s="100"/>
      <c r="AA132" s="100"/>
      <c r="AB132" s="100"/>
      <c r="AC132" s="100"/>
      <c r="AD132" s="100"/>
      <c r="AE132" s="100"/>
      <c r="AF132" s="100"/>
      <c r="AG132" s="100"/>
      <c r="AH132" s="100"/>
      <c r="AI132" s="100"/>
      <c r="AJ132" s="100"/>
      <c r="AK132" s="100"/>
    </row>
    <row r="133" spans="2:37">
      <c r="B133" s="410" t="s">
        <v>39</v>
      </c>
      <c r="C133" s="107">
        <f>+C121</f>
        <v>32273.327060024218</v>
      </c>
      <c r="D133" s="107">
        <f t="shared" ref="D133:J133" si="73">+D121</f>
        <v>43394.932991137102</v>
      </c>
      <c r="E133" s="107">
        <f t="shared" si="73"/>
        <v>65279.558310614542</v>
      </c>
      <c r="F133" s="107">
        <f t="shared" si="73"/>
        <v>76104.927722601584</v>
      </c>
      <c r="G133" s="107">
        <f t="shared" si="73"/>
        <v>75970.689701837429</v>
      </c>
      <c r="H133" s="107">
        <f t="shared" si="73"/>
        <v>63419.993308782476</v>
      </c>
      <c r="I133" s="107">
        <f t="shared" si="73"/>
        <v>63420.074053932287</v>
      </c>
      <c r="J133" s="107">
        <f t="shared" si="73"/>
        <v>55032.593318781241</v>
      </c>
      <c r="K133" s="107"/>
      <c r="L133" s="107"/>
      <c r="M133" s="107"/>
      <c r="N133" s="107"/>
      <c r="O133" s="107"/>
      <c r="P133" s="107"/>
      <c r="Q133" s="107"/>
      <c r="R133" s="107"/>
      <c r="S133" s="107"/>
      <c r="T133" s="257"/>
      <c r="U133" s="100"/>
      <c r="V133" s="100"/>
      <c r="W133" s="100"/>
      <c r="X133" s="100"/>
      <c r="Y133" s="100"/>
      <c r="Z133" s="100"/>
      <c r="AA133" s="100"/>
      <c r="AB133" s="100"/>
      <c r="AC133" s="100"/>
      <c r="AD133" s="100"/>
      <c r="AE133" s="100"/>
      <c r="AF133" s="100"/>
      <c r="AG133" s="100"/>
      <c r="AH133" s="100"/>
      <c r="AI133" s="100"/>
      <c r="AJ133" s="100"/>
      <c r="AK133" s="100"/>
    </row>
    <row r="134" spans="2:37">
      <c r="B134" s="398" t="s">
        <v>171</v>
      </c>
      <c r="C134" s="107">
        <f t="shared" ref="C134:H138" si="74">C56</f>
        <v>20075</v>
      </c>
      <c r="D134" s="107">
        <f t="shared" si="74"/>
        <v>104602</v>
      </c>
      <c r="E134" s="107">
        <f t="shared" si="74"/>
        <v>268495</v>
      </c>
      <c r="F134" s="107">
        <f t="shared" si="74"/>
        <v>312230</v>
      </c>
      <c r="G134" s="107">
        <f t="shared" si="74"/>
        <v>325963</v>
      </c>
      <c r="H134" s="107">
        <f t="shared" si="74"/>
        <v>371775</v>
      </c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257"/>
      <c r="U134" s="100"/>
      <c r="V134" s="100"/>
      <c r="W134" s="100"/>
      <c r="X134" s="100"/>
      <c r="Y134" s="100"/>
      <c r="Z134" s="100"/>
      <c r="AA134" s="100"/>
      <c r="AB134" s="100"/>
      <c r="AC134" s="100"/>
      <c r="AD134" s="100"/>
      <c r="AE134" s="100"/>
      <c r="AF134" s="100"/>
      <c r="AG134" s="100"/>
      <c r="AH134" s="100"/>
      <c r="AI134" s="100"/>
      <c r="AJ134" s="100"/>
      <c r="AK134" s="100"/>
    </row>
    <row r="135" spans="2:37">
      <c r="B135" s="398" t="s">
        <v>172</v>
      </c>
      <c r="C135" s="107">
        <f t="shared" si="74"/>
        <v>41872</v>
      </c>
      <c r="D135" s="107">
        <f t="shared" si="74"/>
        <v>86384</v>
      </c>
      <c r="E135" s="107">
        <f t="shared" si="74"/>
        <v>208108</v>
      </c>
      <c r="F135" s="107">
        <f t="shared" si="74"/>
        <v>274587</v>
      </c>
      <c r="G135" s="107">
        <f t="shared" si="74"/>
        <v>250498</v>
      </c>
      <c r="H135" s="107">
        <f t="shared" si="74"/>
        <v>226880</v>
      </c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257"/>
      <c r="U135" s="100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0"/>
      <c r="AF135" s="100"/>
      <c r="AG135" s="100"/>
      <c r="AH135" s="100"/>
      <c r="AI135" s="100"/>
      <c r="AJ135" s="100"/>
      <c r="AK135" s="100"/>
    </row>
    <row r="136" spans="2:37">
      <c r="B136" s="398" t="s">
        <v>173</v>
      </c>
      <c r="C136" s="107">
        <f t="shared" si="74"/>
        <v>97277</v>
      </c>
      <c r="D136" s="107">
        <f t="shared" si="74"/>
        <v>209045</v>
      </c>
      <c r="E136" s="107">
        <f t="shared" si="74"/>
        <v>529635</v>
      </c>
      <c r="F136" s="107">
        <f t="shared" si="74"/>
        <v>675986</v>
      </c>
      <c r="G136" s="107">
        <f t="shared" si="74"/>
        <v>756400</v>
      </c>
      <c r="H136" s="107">
        <f t="shared" si="74"/>
        <v>704249</v>
      </c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257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  <c r="AI136" s="100"/>
      <c r="AJ136" s="100"/>
      <c r="AK136" s="100"/>
    </row>
    <row r="137" spans="2:37">
      <c r="B137" s="398" t="s">
        <v>174</v>
      </c>
      <c r="C137" s="107">
        <f t="shared" si="74"/>
        <v>20075</v>
      </c>
      <c r="D137" s="107">
        <f t="shared" si="74"/>
        <v>104602</v>
      </c>
      <c r="E137" s="107">
        <f t="shared" si="74"/>
        <v>268495</v>
      </c>
      <c r="F137" s="107">
        <f t="shared" si="74"/>
        <v>311969</v>
      </c>
      <c r="G137" s="107">
        <f t="shared" si="74"/>
        <v>325963</v>
      </c>
      <c r="H137" s="107">
        <f t="shared" si="74"/>
        <v>371775</v>
      </c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257"/>
      <c r="U137" s="100"/>
      <c r="V137" s="100"/>
      <c r="W137" s="100"/>
      <c r="X137" s="100"/>
      <c r="Y137" s="100"/>
      <c r="Z137" s="100"/>
      <c r="AA137" s="100"/>
      <c r="AB137" s="100"/>
      <c r="AC137" s="100"/>
      <c r="AD137" s="100"/>
      <c r="AE137" s="100"/>
      <c r="AF137" s="100"/>
      <c r="AG137" s="100"/>
      <c r="AH137" s="100"/>
      <c r="AI137" s="100"/>
      <c r="AJ137" s="100"/>
      <c r="AK137" s="100"/>
    </row>
    <row r="138" spans="2:37" ht="13.5" thickBot="1">
      <c r="B138" s="400" t="s">
        <v>175</v>
      </c>
      <c r="C138" s="260">
        <f t="shared" si="74"/>
        <v>3305</v>
      </c>
      <c r="D138" s="260">
        <f t="shared" si="74"/>
        <v>12116</v>
      </c>
      <c r="E138" s="260">
        <f t="shared" si="74"/>
        <v>16808</v>
      </c>
      <c r="F138" s="260">
        <f t="shared" si="74"/>
        <v>25023</v>
      </c>
      <c r="G138" s="260">
        <f t="shared" si="74"/>
        <v>21626</v>
      </c>
      <c r="H138" s="260">
        <f t="shared" si="74"/>
        <v>78985</v>
      </c>
      <c r="I138" s="260"/>
      <c r="J138" s="260"/>
      <c r="K138" s="260"/>
      <c r="L138" s="260"/>
      <c r="M138" s="260"/>
      <c r="N138" s="260"/>
      <c r="O138" s="260"/>
      <c r="P138" s="260"/>
      <c r="Q138" s="260"/>
      <c r="R138" s="260"/>
      <c r="S138" s="260"/>
      <c r="T138" s="261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</row>
    <row r="139" spans="2:37" ht="13.5" thickBot="1"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99"/>
      <c r="U139" s="100"/>
      <c r="V139" s="100"/>
      <c r="W139" s="100"/>
      <c r="X139" s="100"/>
      <c r="Y139" s="100"/>
      <c r="Z139" s="100"/>
      <c r="AA139" s="100"/>
      <c r="AB139" s="100"/>
      <c r="AC139" s="100"/>
      <c r="AD139" s="100"/>
      <c r="AE139" s="100"/>
      <c r="AF139" s="100"/>
      <c r="AG139" s="100"/>
      <c r="AH139" s="100"/>
      <c r="AI139" s="100"/>
      <c r="AJ139" s="100"/>
      <c r="AK139" s="100"/>
    </row>
    <row r="140" spans="2:37" ht="13.5" thickBot="1">
      <c r="B140" s="440" t="s">
        <v>40</v>
      </c>
      <c r="C140" s="441"/>
      <c r="D140" s="441"/>
      <c r="E140" s="558"/>
      <c r="F140" s="559"/>
      <c r="G140" s="559"/>
      <c r="H140" s="559"/>
      <c r="I140" s="559"/>
      <c r="J140" s="559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</row>
    <row r="141" spans="2:37">
      <c r="B141" s="129" t="s">
        <v>41</v>
      </c>
      <c r="C141" s="413"/>
      <c r="D141" s="413">
        <f>SUMPRODUCT(C125:C138,D102:D115)/SUMPRODUCT(C125:C138,C102:C115)</f>
        <v>1.0256351031615794</v>
      </c>
      <c r="E141" s="413">
        <f>SUMPRODUCT(D125:D138,E102:E115)/SUMPRODUCT(D125:D138,D102:D115)</f>
        <v>0.990105459932204</v>
      </c>
      <c r="F141" s="413">
        <f>SUMPRODUCT(E125:E138,F102:F115)/SUMPRODUCT(E125:E138,E102:E115)</f>
        <v>0.96575437118041574</v>
      </c>
      <c r="G141" s="413">
        <f>SUMPRODUCT(F125:F138,G102:G115)/SUMPRODUCT(F125:F138,F102:F115)</f>
        <v>1.0072562425276437</v>
      </c>
      <c r="H141" s="413">
        <f>SUMPRODUCT(G125:G138,H102:H115)/SUMPRODUCT(G125:G138,G102:G115)</f>
        <v>1.0107183817666827</v>
      </c>
      <c r="I141" s="413">
        <f>SUMPRODUCT(G125:G133,I102:I110)/SUMPRODUCT(G125:G133,G102:G110)</f>
        <v>1.0136240293702479</v>
      </c>
      <c r="J141" s="413">
        <f>SUMPRODUCT(I125:I133,J102:J110)/SUMPRODUCT(I125:I133,I102:I110)</f>
        <v>0.96236997979685823</v>
      </c>
      <c r="K141" s="413">
        <f>SUMPRODUCT(H125:H133,K102:K110)/SUMPRODUCT(H125:H133,H102:H110)</f>
        <v>0.93318802918827848</v>
      </c>
      <c r="L141" s="413">
        <f>SUMPRODUCT(K125:K133,L102:L110)/SUMPRODUCT(K125:K133,K102:K110)</f>
        <v>0.9871283807369241</v>
      </c>
      <c r="M141" s="413">
        <f>SUMPRODUCT(L125:L133,M102:M110)/SUMPRODUCT(L125:L133,L102:L110)</f>
        <v>0.93651233688292468</v>
      </c>
      <c r="N141" s="413">
        <f>SUMPRODUCT(L125:L133,N102:N110)/SUMPRODUCT(L125:L133,L102:L110)</f>
        <v>0.89112836768579706</v>
      </c>
      <c r="O141" s="413">
        <f>SUMPRODUCT(N125:N133,O102:O110)/SUMPRODUCT(N125:N133,N102:N110)</f>
        <v>0.95252383589908285</v>
      </c>
      <c r="P141" s="413">
        <f>SUMPRODUCT(N125:N133,P102:P110)/SUMPRODUCT(N125:N133,N102:N110)</f>
        <v>0.89573173655161697</v>
      </c>
      <c r="Q141" s="413">
        <f>SUMPRODUCT(N125:N133,Q102:Q110)/SUMPRODUCT(N125:N133,N102:N110)</f>
        <v>0.85429917635148067</v>
      </c>
      <c r="R141" s="413">
        <f>SUMPRODUCT(Q125:Q133,R102:R110)/SUMPRODUCT(Q125:Q133,Q102:Q110)</f>
        <v>0.93255164182704342</v>
      </c>
      <c r="S141" s="413">
        <f>SUMPRODUCT(P125:P133,S102:S110)/SUMPRODUCT(P125:P133,P102:P110)</f>
        <v>0.89347838501787213</v>
      </c>
      <c r="T141" s="442">
        <f>SUMPRODUCT(S125:S133,T102:T110)/SUMPRODUCT(S125:S133,S102:S110)</f>
        <v>0.97472302982922043</v>
      </c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</row>
    <row r="142" spans="2:37" ht="13.5" thickBot="1">
      <c r="B142" s="151" t="s">
        <v>42</v>
      </c>
      <c r="C142" s="393"/>
      <c r="D142" s="393">
        <f>SUMPRODUCT(D125:D138,D102:D115)/SUMPRODUCT(D125:D138,C102:C115)</f>
        <v>1.0331322339087534</v>
      </c>
      <c r="E142" s="393">
        <f>SUMPRODUCT(E125:E138,E102:E115)/SUMPRODUCT(E125:E138,D102:D115)</f>
        <v>0.98109044928512512</v>
      </c>
      <c r="F142" s="393">
        <f>SUMPRODUCT(F125:F138,F102:F115)/SUMPRODUCT(F125:F138,E102:E115)</f>
        <v>0.96151279006335766</v>
      </c>
      <c r="G142" s="393">
        <f>SUMPRODUCT(G125:G138,G102:G115)/SUMPRODUCT(G125:G138,F102:F115)</f>
        <v>1.0098543590964844</v>
      </c>
      <c r="H142" s="393">
        <f>SUMPRODUCT(H125:H138,H102:H115)/SUMPRODUCT(H125:H138,G102:G115)</f>
        <v>1.0068560612739004</v>
      </c>
      <c r="I142" s="393">
        <f>SUMPRODUCT(I125:I133,I102:I110)/SUMPRODUCT(I125:I133,G102:G110)</f>
        <v>1.0095844772939606</v>
      </c>
      <c r="J142" s="393">
        <f>SUMPRODUCT(J125:J133,J102:J110)/SUMPRODUCT(J125:J133,I102:I110)</f>
        <v>0.93743152201829305</v>
      </c>
      <c r="K142" s="393">
        <f>SUMPRODUCT(K125:K133,K102:K110)/SUMPRODUCT(K125:K133,H102:H110)</f>
        <v>0.93522096589024928</v>
      </c>
      <c r="L142" s="393">
        <f>SUMPRODUCT(L125:L133,L102:L110)/SUMPRODUCT(L125:L133,K102:K110)</f>
        <v>0.99132922662409073</v>
      </c>
      <c r="M142" s="393">
        <f>SUMPRODUCT(M125:M133,M102:M110)/SUMPRODUCT(M125:M133,L102:L110)</f>
        <v>0.92847661036830631</v>
      </c>
      <c r="N142" s="393">
        <f>SUMPRODUCT(N125:N133,N102:N110)/SUMPRODUCT(N125:N133,L102:L110)</f>
        <v>0.88191943393840311</v>
      </c>
      <c r="O142" s="393">
        <f>SUMPRODUCT(O125:O133,O102:O110)/SUMPRODUCT(O125:O133,N102:N110)</f>
        <v>0.94506157656850542</v>
      </c>
      <c r="P142" s="393">
        <f>SUMPRODUCT(P125:P133,P102:P110)/SUMPRODUCT(P125:P133,N102:N110)</f>
        <v>0.89714208792283645</v>
      </c>
      <c r="Q142" s="393">
        <f>SUMPRODUCT(Q125:Q133,Q102:Q110)/SUMPRODUCT(Q125:Q133,N102:N110)</f>
        <v>0.86758400300057714</v>
      </c>
      <c r="R142" s="393">
        <f>SUMPRODUCT(R125:R133,R102:R110)/SUMPRODUCT(R125:R133,Q102:Q110)</f>
        <v>0.92705905933322752</v>
      </c>
      <c r="S142" s="393">
        <f>SUMPRODUCT(S125:S133,S102:S110)/SUMPRODUCT(S125:S133,P102:P110)</f>
        <v>0.88687796652053119</v>
      </c>
      <c r="T142" s="443">
        <f>SUMPRODUCT(T125:T133,T102:T110)/SUMPRODUCT(T125:T133,S102:S110)</f>
        <v>0.97461699675904889</v>
      </c>
      <c r="U142" s="100"/>
      <c r="V142" s="100"/>
      <c r="W142" s="100"/>
      <c r="X142" s="100"/>
      <c r="Y142" s="100"/>
      <c r="Z142" s="100"/>
      <c r="AA142" s="100"/>
      <c r="AB142" s="100"/>
      <c r="AC142" s="100"/>
      <c r="AD142" s="100"/>
      <c r="AE142" s="100"/>
      <c r="AF142" s="100"/>
      <c r="AG142" s="100"/>
      <c r="AH142" s="100"/>
      <c r="AI142" s="100"/>
      <c r="AJ142" s="100"/>
      <c r="AK142" s="100"/>
    </row>
    <row r="143" spans="2:37" ht="14.25">
      <c r="B143" s="209" t="s">
        <v>241</v>
      </c>
      <c r="C143" s="446">
        <v>1</v>
      </c>
      <c r="D143" s="447">
        <f t="shared" ref="D143:T143" si="75">SQRT(D141*D142)</f>
        <v>1.0293768431942489</v>
      </c>
      <c r="E143" s="447">
        <f t="shared" si="75"/>
        <v>0.98558764730719994</v>
      </c>
      <c r="F143" s="447">
        <f t="shared" si="75"/>
        <v>0.96363124687276769</v>
      </c>
      <c r="G143" s="447">
        <f t="shared" si="75"/>
        <v>1.0085544641930284</v>
      </c>
      <c r="H143" s="447">
        <f t="shared" si="75"/>
        <v>1.0087853730713647</v>
      </c>
      <c r="I143" s="447">
        <f t="shared" si="75"/>
        <v>1.0116022369807018</v>
      </c>
      <c r="J143" s="447">
        <f t="shared" si="75"/>
        <v>0.9498189063740955</v>
      </c>
      <c r="K143" s="447">
        <f t="shared" si="75"/>
        <v>0.93420394455101718</v>
      </c>
      <c r="L143" s="447">
        <f t="shared" si="75"/>
        <v>0.98922657377095669</v>
      </c>
      <c r="M143" s="447">
        <f t="shared" si="75"/>
        <v>0.93248581764934058</v>
      </c>
      <c r="N143" s="447">
        <f t="shared" si="75"/>
        <v>0.88651194329005589</v>
      </c>
      <c r="O143" s="447">
        <f t="shared" si="75"/>
        <v>0.94878536986710937</v>
      </c>
      <c r="P143" s="447">
        <f t="shared" si="75"/>
        <v>0.89643663487647895</v>
      </c>
      <c r="Q143" s="447">
        <f t="shared" si="75"/>
        <v>0.86091596522489555</v>
      </c>
      <c r="R143" s="447">
        <f t="shared" si="75"/>
        <v>0.9298012948215526</v>
      </c>
      <c r="S143" s="447">
        <f t="shared" si="75"/>
        <v>0.89017205821947631</v>
      </c>
      <c r="T143" s="448">
        <f t="shared" si="75"/>
        <v>0.9746700118522349</v>
      </c>
      <c r="U143" s="100"/>
      <c r="V143" s="100"/>
      <c r="W143" s="100"/>
      <c r="X143" s="100"/>
      <c r="Y143" s="100"/>
      <c r="Z143" s="100"/>
      <c r="AA143" s="100"/>
      <c r="AB143" s="100"/>
      <c r="AC143" s="100"/>
      <c r="AD143" s="100"/>
      <c r="AE143" s="100"/>
      <c r="AF143" s="100"/>
      <c r="AG143" s="100"/>
      <c r="AH143" s="100"/>
      <c r="AI143" s="100"/>
      <c r="AJ143" s="100"/>
      <c r="AK143" s="100"/>
    </row>
    <row r="144" spans="2:37" ht="13.5" thickBot="1">
      <c r="B144" s="281" t="s">
        <v>43</v>
      </c>
      <c r="C144" s="274"/>
      <c r="D144" s="449">
        <f t="shared" ref="D144:T144" si="76">LN(D143)</f>
        <v>2.8953612543670553E-2</v>
      </c>
      <c r="E144" s="449">
        <f t="shared" si="76"/>
        <v>-1.451721945187716E-2</v>
      </c>
      <c r="F144" s="449">
        <f t="shared" si="76"/>
        <v>-3.7046581543461049E-2</v>
      </c>
      <c r="G144" s="449">
        <f t="shared" si="76"/>
        <v>8.5180821031635417E-3</v>
      </c>
      <c r="H144" s="449">
        <f t="shared" si="76"/>
        <v>8.747006228964644E-3</v>
      </c>
      <c r="I144" s="449">
        <f t="shared" si="76"/>
        <v>1.1535447140510214E-2</v>
      </c>
      <c r="J144" s="449">
        <f t="shared" si="76"/>
        <v>-5.1483937428153402E-2</v>
      </c>
      <c r="K144" s="449">
        <f t="shared" si="76"/>
        <v>-6.8060508539167397E-2</v>
      </c>
      <c r="L144" s="449">
        <f t="shared" si="76"/>
        <v>-1.08318797946156E-2</v>
      </c>
      <c r="M144" s="449">
        <f t="shared" si="76"/>
        <v>-6.990133653495452E-2</v>
      </c>
      <c r="N144" s="449">
        <f t="shared" si="76"/>
        <v>-0.12046068115021606</v>
      </c>
      <c r="O144" s="449">
        <f t="shared" si="76"/>
        <v>-5.2572670474855761E-2</v>
      </c>
      <c r="P144" s="449">
        <f t="shared" si="76"/>
        <v>-0.10932766899659012</v>
      </c>
      <c r="Q144" s="449">
        <f t="shared" si="76"/>
        <v>-0.14975838068254294</v>
      </c>
      <c r="R144" s="449">
        <f t="shared" si="76"/>
        <v>-7.2784377145903245E-2</v>
      </c>
      <c r="S144" s="449">
        <f t="shared" si="76"/>
        <v>-0.11634051109848918</v>
      </c>
      <c r="T144" s="450">
        <f t="shared" si="76"/>
        <v>-2.5656314653531437E-2</v>
      </c>
      <c r="U144" s="100"/>
      <c r="V144" s="100"/>
      <c r="W144" s="100"/>
      <c r="X144" s="100"/>
      <c r="Y144" s="100"/>
      <c r="Z144" s="100"/>
      <c r="AA144" s="100"/>
      <c r="AB144" s="100"/>
      <c r="AC144" s="100"/>
      <c r="AD144" s="100"/>
      <c r="AE144" s="100"/>
      <c r="AF144" s="100"/>
      <c r="AG144" s="100"/>
      <c r="AH144" s="100"/>
      <c r="AI144" s="100"/>
      <c r="AJ144" s="100"/>
      <c r="AK144" s="100"/>
    </row>
    <row r="145" spans="2:37" ht="13.5" thickBot="1">
      <c r="B145" s="281" t="s">
        <v>44</v>
      </c>
      <c r="C145" s="444">
        <v>1</v>
      </c>
      <c r="D145" s="444">
        <f>C145*EXP(D144)</f>
        <v>1.0293768431942489</v>
      </c>
      <c r="E145" s="444">
        <f t="shared" ref="E145:T145" si="77">D145*EXP(E144)</f>
        <v>1.0145411010763323</v>
      </c>
      <c r="F145" s="444">
        <f t="shared" si="77"/>
        <v>0.97764350623385676</v>
      </c>
      <c r="G145" s="444">
        <f t="shared" si="77"/>
        <v>0.98600672260148103</v>
      </c>
      <c r="H145" s="444">
        <f t="shared" si="77"/>
        <v>0.99466915951040868</v>
      </c>
      <c r="I145" s="444">
        <f>G145*EXP(I144)</f>
        <v>0.99744660626166859</v>
      </c>
      <c r="J145" s="444">
        <f t="shared" si="77"/>
        <v>0.94739364472601106</v>
      </c>
      <c r="K145" s="444">
        <f>H145*EXP(K144)</f>
        <v>0.92922385233786875</v>
      </c>
      <c r="L145" s="444">
        <f t="shared" si="77"/>
        <v>0.9192129277144393</v>
      </c>
      <c r="M145" s="444">
        <f t="shared" si="77"/>
        <v>0.85715301849364312</v>
      </c>
      <c r="N145" s="444">
        <f>L145*EXP(N144)</f>
        <v>0.81489323884546927</v>
      </c>
      <c r="O145" s="444">
        <f>N145*EXP(O144)</f>
        <v>0.77315878302020524</v>
      </c>
      <c r="P145" s="444">
        <f>N145*EXP(P144)</f>
        <v>0.73050015281422731</v>
      </c>
      <c r="Q145" s="444">
        <f>N145*EXP(Q144)</f>
        <v>0.70155459927588848</v>
      </c>
      <c r="R145" s="444">
        <f t="shared" si="77"/>
        <v>0.65230637479473663</v>
      </c>
      <c r="S145" s="444">
        <f>Q145*EXP(S144)</f>
        <v>0.62450430159075754</v>
      </c>
      <c r="T145" s="445">
        <f t="shared" si="77"/>
        <v>0.60868561503323537</v>
      </c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</row>
    <row r="146" spans="2:37" ht="13.5" thickBot="1">
      <c r="B146" s="100"/>
      <c r="C146" s="395"/>
      <c r="D146" s="396"/>
      <c r="E146" s="396"/>
      <c r="F146" s="396"/>
      <c r="G146" s="396"/>
      <c r="H146" s="396"/>
      <c r="I146" s="396"/>
      <c r="J146" s="396"/>
      <c r="K146" s="396"/>
      <c r="L146" s="396"/>
      <c r="M146" s="396"/>
      <c r="N146" s="396"/>
      <c r="O146" s="396"/>
      <c r="P146" s="396"/>
      <c r="Q146" s="396"/>
      <c r="R146" s="396"/>
      <c r="S146" s="396"/>
      <c r="T146" s="234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</row>
    <row r="147" spans="2:37" ht="13.5" thickBot="1">
      <c r="B147" s="440" t="s">
        <v>45</v>
      </c>
      <c r="C147" s="441"/>
      <c r="D147" s="441"/>
      <c r="E147" s="441"/>
      <c r="F147" s="558"/>
      <c r="G147" s="559"/>
      <c r="H147" s="559"/>
      <c r="I147" s="559"/>
      <c r="J147" s="559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</row>
    <row r="148" spans="2:37">
      <c r="B148" s="411" t="s">
        <v>23</v>
      </c>
      <c r="C148" s="254">
        <f t="shared" ref="C148:T148" si="78">+C26/C145</f>
        <v>91704.635642681213</v>
      </c>
      <c r="D148" s="254">
        <f t="shared" si="78"/>
        <v>131250.81651504096</v>
      </c>
      <c r="E148" s="254">
        <f t="shared" si="78"/>
        <v>154474.39444651493</v>
      </c>
      <c r="F148" s="254">
        <f t="shared" si="78"/>
        <v>190066.86744537621</v>
      </c>
      <c r="G148" s="254">
        <f t="shared" si="78"/>
        <v>235547.24274519249</v>
      </c>
      <c r="H148" s="254">
        <f t="shared" si="78"/>
        <v>285128.25250830239</v>
      </c>
      <c r="I148" s="254">
        <f t="shared" si="78"/>
        <v>216785.91877068585</v>
      </c>
      <c r="J148" s="254">
        <f t="shared" si="78"/>
        <v>204080.05746661875</v>
      </c>
      <c r="K148" s="254">
        <f t="shared" si="78"/>
        <v>208070.42298102728</v>
      </c>
      <c r="L148" s="254">
        <f t="shared" si="78"/>
        <v>217076.34909262642</v>
      </c>
      <c r="M148" s="254">
        <f t="shared" si="78"/>
        <v>311646.80545540317</v>
      </c>
      <c r="N148" s="254">
        <f t="shared" si="78"/>
        <v>327808.58554976486</v>
      </c>
      <c r="O148" s="254">
        <f t="shared" si="78"/>
        <v>403150.63715942326</v>
      </c>
      <c r="P148" s="254">
        <f t="shared" si="78"/>
        <v>22246.237646075817</v>
      </c>
      <c r="Q148" s="254">
        <f t="shared" si="78"/>
        <v>138152.6115002851</v>
      </c>
      <c r="R148" s="254">
        <f t="shared" si="78"/>
        <v>125142.82661355998</v>
      </c>
      <c r="S148" s="254">
        <f t="shared" si="78"/>
        <v>437969.76146248518</v>
      </c>
      <c r="T148" s="255">
        <f t="shared" si="78"/>
        <v>505868.91247219016</v>
      </c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</row>
    <row r="149" spans="2:37" ht="13.5" thickBot="1">
      <c r="B149" s="451" t="s">
        <v>17</v>
      </c>
      <c r="C149" s="260">
        <f t="shared" ref="C149:T149" si="79">+C27/C145</f>
        <v>0</v>
      </c>
      <c r="D149" s="260">
        <f t="shared" si="79"/>
        <v>0</v>
      </c>
      <c r="E149" s="260">
        <f t="shared" si="79"/>
        <v>0</v>
      </c>
      <c r="F149" s="260">
        <f t="shared" si="79"/>
        <v>14824.477636385074</v>
      </c>
      <c r="G149" s="260">
        <f t="shared" si="79"/>
        <v>30944.089754950033</v>
      </c>
      <c r="H149" s="260">
        <f t="shared" si="79"/>
        <v>72517.116842957388</v>
      </c>
      <c r="I149" s="260">
        <f t="shared" si="79"/>
        <v>106013.34280569965</v>
      </c>
      <c r="J149" s="260">
        <f t="shared" si="79"/>
        <v>105993.03315892616</v>
      </c>
      <c r="K149" s="260">
        <f t="shared" si="79"/>
        <v>102552.3675056834</v>
      </c>
      <c r="L149" s="260">
        <f t="shared" si="79"/>
        <v>137253.63100984829</v>
      </c>
      <c r="M149" s="260">
        <f t="shared" si="79"/>
        <v>201097.87433628264</v>
      </c>
      <c r="N149" s="260">
        <f t="shared" si="79"/>
        <v>138089.42648662601</v>
      </c>
      <c r="O149" s="260">
        <f t="shared" si="79"/>
        <v>229477.55570586768</v>
      </c>
      <c r="P149" s="260">
        <f t="shared" si="79"/>
        <v>242878.23488672171</v>
      </c>
      <c r="Q149" s="260">
        <f t="shared" si="79"/>
        <v>314702.78753482609</v>
      </c>
      <c r="R149" s="260">
        <f t="shared" si="79"/>
        <v>378547.58061762305</v>
      </c>
      <c r="S149" s="260">
        <f t="shared" si="79"/>
        <v>268247.95213304786</v>
      </c>
      <c r="T149" s="261">
        <f t="shared" si="79"/>
        <v>329882.71983819245</v>
      </c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</row>
    <row r="150" spans="2:37">
      <c r="B150" s="100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</row>
    <row r="151" spans="2:37">
      <c r="B151" s="100"/>
      <c r="C151" s="100"/>
      <c r="D151" s="100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99"/>
      <c r="U151" s="100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0"/>
      <c r="AK151" s="100"/>
    </row>
    <row r="152" spans="2:37">
      <c r="B152" s="100" t="s">
        <v>133</v>
      </c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99"/>
      <c r="U152" s="100"/>
      <c r="V152" s="100"/>
      <c r="W152" s="100"/>
      <c r="X152" s="100"/>
      <c r="Y152" s="100"/>
      <c r="Z152" s="100"/>
      <c r="AA152" s="100"/>
      <c r="AB152" s="100"/>
      <c r="AC152" s="100"/>
      <c r="AD152" s="100"/>
      <c r="AE152" s="100"/>
      <c r="AF152" s="100"/>
      <c r="AG152" s="100"/>
      <c r="AH152" s="100"/>
      <c r="AI152" s="100"/>
      <c r="AJ152" s="100"/>
      <c r="AK152" s="100"/>
    </row>
    <row r="153" spans="2:37">
      <c r="B153" s="100" t="s">
        <v>199</v>
      </c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99"/>
      <c r="U153" s="100"/>
      <c r="V153" s="100"/>
      <c r="W153" s="100"/>
      <c r="X153" s="100"/>
      <c r="Y153" s="100"/>
      <c r="Z153" s="100"/>
      <c r="AA153" s="100"/>
      <c r="AB153" s="100"/>
      <c r="AC153" s="100"/>
      <c r="AD153" s="100"/>
      <c r="AE153" s="100"/>
      <c r="AF153" s="100"/>
      <c r="AG153" s="100"/>
      <c r="AH153" s="100"/>
      <c r="AI153" s="100"/>
      <c r="AJ153" s="100"/>
      <c r="AK153" s="100"/>
    </row>
    <row r="154" spans="2:37">
      <c r="B154" s="100" t="s">
        <v>200</v>
      </c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99"/>
      <c r="U154" s="99"/>
      <c r="V154" s="99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  <c r="AI154" s="100"/>
      <c r="AJ154" s="100"/>
      <c r="AK154" s="100"/>
    </row>
    <row r="155" spans="2:37">
      <c r="B155" s="100"/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99"/>
      <c r="U155" s="99"/>
      <c r="V155" s="99"/>
      <c r="W155" s="100"/>
      <c r="X155" s="100"/>
      <c r="Y155" s="100"/>
      <c r="Z155" s="100"/>
      <c r="AA155" s="100"/>
      <c r="AB155" s="100"/>
      <c r="AC155" s="100"/>
      <c r="AD155" s="100"/>
      <c r="AE155" s="100"/>
      <c r="AF155" s="100"/>
      <c r="AG155" s="100"/>
      <c r="AH155" s="100"/>
      <c r="AI155" s="100"/>
      <c r="AJ155" s="100"/>
      <c r="AK155" s="100"/>
    </row>
    <row r="156" spans="2:37">
      <c r="B156" s="100"/>
      <c r="C156" s="100"/>
      <c r="D156" s="100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99"/>
      <c r="U156" s="99"/>
      <c r="V156" s="99"/>
      <c r="W156" s="100"/>
      <c r="X156" s="100"/>
      <c r="Y156" s="100"/>
      <c r="Z156" s="100"/>
      <c r="AA156" s="100"/>
      <c r="AB156" s="100"/>
      <c r="AC156" s="100"/>
      <c r="AD156" s="100"/>
      <c r="AE156" s="100"/>
      <c r="AF156" s="100"/>
      <c r="AG156" s="100"/>
      <c r="AH156" s="100"/>
      <c r="AI156" s="100"/>
      <c r="AJ156" s="100"/>
      <c r="AK156" s="100"/>
    </row>
    <row r="157" spans="2:37"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99"/>
      <c r="U157" s="99"/>
      <c r="V157" s="99"/>
      <c r="W157" s="100"/>
      <c r="X157" s="100"/>
      <c r="Y157" s="100"/>
      <c r="Z157" s="100"/>
      <c r="AA157" s="100"/>
      <c r="AB157" s="100"/>
      <c r="AC157" s="100"/>
      <c r="AD157" s="100"/>
      <c r="AE157" s="100"/>
      <c r="AF157" s="100"/>
      <c r="AG157" s="100"/>
      <c r="AH157" s="100"/>
      <c r="AI157" s="100"/>
      <c r="AJ157" s="100"/>
      <c r="AK157" s="100"/>
    </row>
    <row r="158" spans="2:37">
      <c r="B158" s="100"/>
      <c r="C158" s="100"/>
      <c r="D158" s="10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99"/>
      <c r="U158" s="99"/>
      <c r="V158" s="99"/>
      <c r="W158" s="100"/>
      <c r="X158" s="100"/>
      <c r="Y158" s="100"/>
      <c r="Z158" s="100"/>
      <c r="AA158" s="100"/>
      <c r="AB158" s="100"/>
      <c r="AC158" s="100"/>
      <c r="AD158" s="100"/>
      <c r="AE158" s="100"/>
      <c r="AF158" s="100"/>
      <c r="AG158" s="100"/>
      <c r="AH158" s="100"/>
      <c r="AI158" s="100"/>
      <c r="AJ158" s="100"/>
      <c r="AK158" s="100"/>
    </row>
    <row r="159" spans="2:37">
      <c r="B159" s="117" t="s">
        <v>227</v>
      </c>
      <c r="C159" s="100"/>
      <c r="D159" s="100"/>
      <c r="E159" s="100"/>
      <c r="F159" s="100"/>
      <c r="G159" s="100"/>
      <c r="H159" s="100"/>
      <c r="I159" s="100"/>
      <c r="J159" s="100"/>
      <c r="K159" s="100"/>
      <c r="L159" s="100"/>
      <c r="M159" s="100"/>
      <c r="N159" s="100"/>
      <c r="O159" s="100"/>
      <c r="P159" s="100"/>
      <c r="Q159" s="100"/>
      <c r="R159" s="100"/>
      <c r="S159" s="100"/>
      <c r="T159" s="99"/>
      <c r="U159" s="99"/>
      <c r="V159" s="99"/>
      <c r="W159" s="100"/>
      <c r="X159" s="100"/>
      <c r="Y159" s="100"/>
      <c r="Z159" s="100"/>
      <c r="AA159" s="100"/>
      <c r="AB159" s="100"/>
      <c r="AC159" s="100"/>
      <c r="AD159" s="100"/>
      <c r="AE159" s="100"/>
      <c r="AF159" s="100"/>
      <c r="AG159" s="100"/>
      <c r="AH159" s="100"/>
      <c r="AI159" s="100"/>
      <c r="AJ159" s="100"/>
      <c r="AK159" s="100"/>
    </row>
    <row r="160" spans="2:37">
      <c r="B160" s="100" t="s">
        <v>228</v>
      </c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99"/>
      <c r="U160" s="99"/>
      <c r="V160" s="99"/>
      <c r="W160" s="100"/>
      <c r="X160" s="100"/>
      <c r="Y160" s="100"/>
      <c r="Z160" s="100"/>
      <c r="AA160" s="100"/>
      <c r="AB160" s="100"/>
      <c r="AC160" s="100"/>
      <c r="AD160" s="100"/>
      <c r="AE160" s="100"/>
      <c r="AF160" s="100"/>
      <c r="AG160" s="100"/>
      <c r="AH160" s="100"/>
      <c r="AI160" s="100"/>
      <c r="AJ160" s="100"/>
      <c r="AK160" s="100"/>
    </row>
    <row r="161" spans="2:37"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0"/>
      <c r="Q161" s="100"/>
      <c r="R161" s="100"/>
      <c r="S161" s="100"/>
      <c r="T161" s="99"/>
      <c r="U161" s="99"/>
      <c r="V161" s="99"/>
      <c r="W161" s="100"/>
      <c r="X161" s="100"/>
      <c r="Y161" s="100"/>
      <c r="Z161" s="100"/>
      <c r="AA161" s="100"/>
      <c r="AB161" s="100"/>
      <c r="AC161" s="100"/>
      <c r="AD161" s="100"/>
      <c r="AE161" s="100"/>
      <c r="AF161" s="100"/>
      <c r="AG161" s="100"/>
      <c r="AH161" s="100"/>
      <c r="AI161" s="100"/>
      <c r="AJ161" s="100"/>
      <c r="AK161" s="100"/>
    </row>
    <row r="162" spans="2:37"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99"/>
      <c r="U162" s="99"/>
      <c r="V162" s="99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</row>
    <row r="163" spans="2:37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99"/>
      <c r="U163" s="99"/>
      <c r="V163" s="99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</row>
    <row r="164" spans="2:37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99"/>
      <c r="U164" s="99"/>
      <c r="V164" s="99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</row>
    <row r="165" spans="2:37">
      <c r="B165" s="100"/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99"/>
      <c r="U165" s="99"/>
      <c r="V165" s="99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</row>
    <row r="166" spans="2:37"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99"/>
      <c r="U166" s="99"/>
      <c r="V166" s="99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</row>
    <row r="167" spans="2:37">
      <c r="T167" s="1"/>
      <c r="U167" s="1"/>
      <c r="V167" s="1"/>
    </row>
    <row r="168" spans="2:37">
      <c r="T168" s="1"/>
      <c r="U168" s="1"/>
      <c r="V168" s="1"/>
    </row>
    <row r="169" spans="2:37">
      <c r="T169" s="1"/>
      <c r="U169" s="1"/>
      <c r="V169" s="1"/>
    </row>
    <row r="170" spans="2:37">
      <c r="T170" s="1"/>
      <c r="U170" s="1"/>
      <c r="V170" s="1"/>
    </row>
    <row r="171" spans="2:37">
      <c r="T171" s="1"/>
      <c r="U171" s="1"/>
      <c r="V171" s="1"/>
    </row>
    <row r="172" spans="2:37">
      <c r="T172" s="1"/>
      <c r="U172" s="1"/>
      <c r="V172" s="1"/>
    </row>
  </sheetData>
  <phoneticPr fontId="0" type="noConversion"/>
  <pageMargins left="0.75" right="0.75" top="1" bottom="1" header="0" footer="0"/>
  <pageSetup paperSize="9" orientation="landscape" horizontalDpi="300" verticalDpi="300" r:id="rId1"/>
  <headerFooter alignWithMargins="0"/>
  <ignoredErrors>
    <ignoredError sqref="K141:R142 I145:O145 M102:M109 N89:N96 C80:E80 M34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0000"/>
  </sheetPr>
  <dimension ref="A8:AD42"/>
  <sheetViews>
    <sheetView zoomScale="80" zoomScaleNormal="80" workbookViewId="0"/>
  </sheetViews>
  <sheetFormatPr baseColWidth="10" defaultRowHeight="12.75"/>
  <cols>
    <col min="1" max="1" width="3.85546875" style="471" customWidth="1"/>
    <col min="2" max="2" width="51" style="471" customWidth="1"/>
    <col min="3" max="3" width="8.5703125" style="471" bestFit="1" customWidth="1"/>
    <col min="4" max="26" width="10.7109375" style="471" customWidth="1"/>
    <col min="27" max="27" width="8" style="471" bestFit="1" customWidth="1"/>
    <col min="28" max="28" width="37.140625" style="471" bestFit="1" customWidth="1"/>
    <col min="29" max="16384" width="11.42578125" style="471"/>
  </cols>
  <sheetData>
    <row r="8" spans="2:30" ht="13.5" thickBot="1"/>
    <row r="9" spans="2:30" ht="13.5" thickBot="1">
      <c r="C9" s="472">
        <v>1995</v>
      </c>
      <c r="D9" s="473">
        <v>1996</v>
      </c>
      <c r="E9" s="473">
        <v>1997</v>
      </c>
      <c r="F9" s="473">
        <v>1998</v>
      </c>
      <c r="G9" s="473">
        <v>1999</v>
      </c>
      <c r="H9" s="473">
        <v>2000</v>
      </c>
      <c r="I9" s="473">
        <v>2001</v>
      </c>
      <c r="J9" s="473">
        <v>2002</v>
      </c>
      <c r="K9" s="473">
        <v>2003</v>
      </c>
      <c r="L9" s="473">
        <v>2004</v>
      </c>
      <c r="M9" s="473">
        <v>2005</v>
      </c>
      <c r="N9" s="473">
        <v>2006</v>
      </c>
      <c r="O9" s="473">
        <v>2007</v>
      </c>
      <c r="P9" s="473">
        <v>2008</v>
      </c>
      <c r="Q9" s="473">
        <v>2009</v>
      </c>
      <c r="R9" s="473">
        <v>2010</v>
      </c>
      <c r="S9" s="473">
        <v>2011</v>
      </c>
      <c r="T9" s="473">
        <v>2012</v>
      </c>
      <c r="U9" s="473">
        <v>2013</v>
      </c>
      <c r="V9" s="473">
        <v>2014</v>
      </c>
      <c r="W9" s="473">
        <v>2015</v>
      </c>
      <c r="X9" s="473">
        <v>2016</v>
      </c>
      <c r="Y9" s="473">
        <v>2017</v>
      </c>
      <c r="Z9" s="473">
        <v>2018</v>
      </c>
      <c r="AA9" s="513" t="s">
        <v>249</v>
      </c>
      <c r="AB9" s="514" t="s">
        <v>251</v>
      </c>
    </row>
    <row r="10" spans="2:30">
      <c r="B10" s="474" t="s">
        <v>273</v>
      </c>
      <c r="C10" s="475"/>
      <c r="D10" s="476"/>
      <c r="E10" s="476"/>
      <c r="F10" s="476"/>
      <c r="G10" s="476"/>
      <c r="H10" s="476"/>
      <c r="I10" s="476"/>
      <c r="J10" s="476"/>
      <c r="K10" s="476"/>
      <c r="L10" s="476"/>
      <c r="M10" s="476"/>
      <c r="N10" s="476"/>
      <c r="O10" s="476"/>
      <c r="P10" s="476"/>
      <c r="Q10" s="476"/>
      <c r="R10" s="476"/>
      <c r="S10" s="476"/>
      <c r="T10" s="476"/>
      <c r="U10" s="476"/>
      <c r="V10" s="476"/>
      <c r="W10" s="476"/>
      <c r="X10" s="476"/>
      <c r="Y10" s="476"/>
      <c r="Z10" s="477"/>
      <c r="AA10" s="507"/>
      <c r="AB10" s="508"/>
    </row>
    <row r="11" spans="2:30">
      <c r="B11" s="478" t="s">
        <v>281</v>
      </c>
      <c r="C11" s="560">
        <f>'Sueldos y salarios (Eco)'!J9</f>
        <v>21.711666666666662</v>
      </c>
      <c r="D11" s="561">
        <f>'Sueldos y salarios (Eco)'!J10</f>
        <v>23.480000000000004</v>
      </c>
      <c r="E11" s="561">
        <f>'Sueldos y salarios (Eco)'!J11</f>
        <v>25.336666666666662</v>
      </c>
      <c r="F11" s="561">
        <f>'Sueldos y salarios (Eco)'!J12</f>
        <v>26.64</v>
      </c>
      <c r="G11" s="561">
        <f>'Sueldos y salarios (Eco)'!J13</f>
        <v>27.039166666666663</v>
      </c>
      <c r="H11" s="561">
        <f>'Sueldos y salarios (Eco)'!J14</f>
        <v>28.183333333333334</v>
      </c>
      <c r="I11" s="561">
        <f>'Sueldos y salarios (Eco)'!J15</f>
        <v>28.484166666666663</v>
      </c>
      <c r="J11" s="561">
        <f>'Sueldos y salarios (Eco)'!J16</f>
        <v>29.745833333333334</v>
      </c>
      <c r="K11" s="479"/>
      <c r="L11" s="479"/>
      <c r="M11" s="479"/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80"/>
      <c r="AA11" s="509" t="s">
        <v>254</v>
      </c>
      <c r="AB11" s="510" t="s">
        <v>284</v>
      </c>
      <c r="AC11" s="594" t="s">
        <v>300</v>
      </c>
      <c r="AD11" s="487"/>
    </row>
    <row r="12" spans="2:30">
      <c r="B12" s="478" t="s">
        <v>280</v>
      </c>
      <c r="C12" s="560">
        <f>'Sueldos y salarios (Eco)'!I9</f>
        <v>1644.2574999999999</v>
      </c>
      <c r="D12" s="561">
        <f>'Sueldos y salarios (Eco)'!I10</f>
        <v>1837.2591666666667</v>
      </c>
      <c r="E12" s="561">
        <f>'Sueldos y salarios (Eco)'!I11</f>
        <v>2029.2866666666666</v>
      </c>
      <c r="F12" s="561">
        <f>'Sueldos y salarios (Eco)'!I12</f>
        <v>2265.9258333333332</v>
      </c>
      <c r="G12" s="561">
        <f>'Sueldos y salarios (Eco)'!I13</f>
        <v>2493.5375000000004</v>
      </c>
      <c r="H12" s="561">
        <f>'Sueldos y salarios (Eco)'!I14</f>
        <v>2697.6516666666662</v>
      </c>
      <c r="I12" s="561">
        <f>'Sueldos y salarios (Eco)'!I15</f>
        <v>2632.5283333333332</v>
      </c>
      <c r="J12" s="561">
        <f>'Sueldos y salarios (Eco)'!I16</f>
        <v>2653.9041666666667</v>
      </c>
      <c r="K12" s="561"/>
      <c r="L12" s="561"/>
      <c r="M12" s="561"/>
      <c r="N12" s="561"/>
      <c r="O12" s="561"/>
      <c r="P12" s="561"/>
      <c r="Q12" s="561"/>
      <c r="R12" s="561"/>
      <c r="S12" s="479"/>
      <c r="T12" s="479"/>
      <c r="U12" s="479"/>
      <c r="V12" s="479"/>
      <c r="W12" s="479"/>
      <c r="X12" s="479"/>
      <c r="Y12" s="479"/>
      <c r="Z12" s="480"/>
      <c r="AA12" s="509" t="s">
        <v>254</v>
      </c>
      <c r="AB12" s="510" t="s">
        <v>284</v>
      </c>
      <c r="AC12" s="594"/>
      <c r="AD12" s="487"/>
    </row>
    <row r="13" spans="2:30">
      <c r="B13" s="478" t="s">
        <v>282</v>
      </c>
      <c r="C13" s="560">
        <f>+C11*30</f>
        <v>651.34999999999991</v>
      </c>
      <c r="D13" s="561">
        <f t="shared" ref="D13:J13" si="0">+D11*30</f>
        <v>704.40000000000009</v>
      </c>
      <c r="E13" s="561">
        <f t="shared" si="0"/>
        <v>760.09999999999991</v>
      </c>
      <c r="F13" s="561">
        <f t="shared" si="0"/>
        <v>799.2</v>
      </c>
      <c r="G13" s="561">
        <f t="shared" si="0"/>
        <v>811.17499999999984</v>
      </c>
      <c r="H13" s="561">
        <f t="shared" si="0"/>
        <v>845.5</v>
      </c>
      <c r="I13" s="561">
        <f t="shared" si="0"/>
        <v>854.52499999999986</v>
      </c>
      <c r="J13" s="561">
        <f t="shared" si="0"/>
        <v>892.375</v>
      </c>
      <c r="K13" s="479"/>
      <c r="L13" s="479"/>
      <c r="M13" s="479"/>
      <c r="N13" s="479"/>
      <c r="O13" s="479"/>
      <c r="P13" s="479"/>
      <c r="Q13" s="479"/>
      <c r="R13" s="479"/>
      <c r="S13" s="479"/>
      <c r="T13" s="479"/>
      <c r="U13" s="479"/>
      <c r="V13" s="479"/>
      <c r="W13" s="479"/>
      <c r="X13" s="479"/>
      <c r="Y13" s="479"/>
      <c r="Z13" s="480"/>
      <c r="AA13" s="509"/>
      <c r="AB13" s="510"/>
      <c r="AC13" s="487"/>
      <c r="AD13" s="487"/>
    </row>
    <row r="14" spans="2:30">
      <c r="B14" s="481" t="s">
        <v>256</v>
      </c>
      <c r="C14" s="560">
        <f>SUMPRODUCT(C12:C13,$C$41:$C$42)</f>
        <v>1233.350604869848</v>
      </c>
      <c r="D14" s="561">
        <f t="shared" ref="D14:J14" si="1">SUMPRODUCT(D12:D13,$C$41:$C$42)</f>
        <v>1368.4343841015927</v>
      </c>
      <c r="E14" s="561">
        <f t="shared" si="1"/>
        <v>1504.0438293020711</v>
      </c>
      <c r="F14" s="561">
        <f t="shared" si="1"/>
        <v>1658.9329783270164</v>
      </c>
      <c r="G14" s="561">
        <f t="shared" si="1"/>
        <v>1797.3051204899248</v>
      </c>
      <c r="H14" s="561">
        <f t="shared" si="1"/>
        <v>1931.1533869576942</v>
      </c>
      <c r="I14" s="561">
        <f t="shared" si="1"/>
        <v>1896.7157533789459</v>
      </c>
      <c r="J14" s="561">
        <f t="shared" si="1"/>
        <v>1924.9092899473308</v>
      </c>
      <c r="K14" s="561"/>
      <c r="L14" s="561"/>
      <c r="M14" s="561"/>
      <c r="N14" s="561"/>
      <c r="O14" s="561"/>
      <c r="P14" s="561"/>
      <c r="Q14" s="561"/>
      <c r="R14" s="561"/>
      <c r="S14" s="561"/>
      <c r="T14" s="561"/>
      <c r="U14" s="561"/>
      <c r="V14" s="561"/>
      <c r="W14" s="561"/>
      <c r="X14" s="561"/>
      <c r="Y14" s="561"/>
      <c r="Z14" s="562"/>
      <c r="AA14" s="509"/>
      <c r="AB14" s="510"/>
    </row>
    <row r="15" spans="2:30">
      <c r="B15" s="482" t="s">
        <v>255</v>
      </c>
      <c r="C15" s="560"/>
      <c r="D15" s="561"/>
      <c r="E15" s="561"/>
      <c r="F15" s="561"/>
      <c r="G15" s="561"/>
      <c r="H15" s="561"/>
      <c r="I15" s="561"/>
      <c r="J15" s="561">
        <v>766.7</v>
      </c>
      <c r="K15" s="561">
        <v>792.8</v>
      </c>
      <c r="L15" s="561">
        <v>807.7</v>
      </c>
      <c r="M15" s="561">
        <v>828.2</v>
      </c>
      <c r="N15" s="561">
        <v>922.8</v>
      </c>
      <c r="O15" s="561">
        <v>889.6</v>
      </c>
      <c r="P15" s="561">
        <v>1005.9</v>
      </c>
      <c r="Q15" s="561">
        <v>1083</v>
      </c>
      <c r="R15" s="561">
        <v>1088.5</v>
      </c>
      <c r="S15" s="561">
        <v>1223.5</v>
      </c>
      <c r="T15" s="561">
        <v>1329.9</v>
      </c>
      <c r="U15" s="561">
        <v>1406.3</v>
      </c>
      <c r="V15" s="561">
        <v>1542.4</v>
      </c>
      <c r="W15" s="561">
        <v>1577.3</v>
      </c>
      <c r="X15" s="561">
        <v>1661.3</v>
      </c>
      <c r="Y15" s="561">
        <v>1667.3</v>
      </c>
      <c r="Z15" s="562">
        <v>1685.6</v>
      </c>
      <c r="AA15" s="509" t="s">
        <v>250</v>
      </c>
      <c r="AB15" s="510" t="s">
        <v>283</v>
      </c>
    </row>
    <row r="16" spans="2:30" ht="13.5" thickBot="1">
      <c r="B16" s="483" t="s">
        <v>272</v>
      </c>
      <c r="C16" s="484"/>
      <c r="D16" s="563">
        <f t="shared" ref="D16:J16" si="2">+LN(D14/C14)</f>
        <v>0.10393276620313337</v>
      </c>
      <c r="E16" s="563">
        <f t="shared" si="2"/>
        <v>9.4490065890545691E-2</v>
      </c>
      <c r="F16" s="563">
        <f t="shared" si="2"/>
        <v>9.8017244627586458E-2</v>
      </c>
      <c r="G16" s="563">
        <f t="shared" si="2"/>
        <v>8.0113776208098203E-2</v>
      </c>
      <c r="H16" s="563">
        <f t="shared" si="2"/>
        <v>7.182904647989119E-2</v>
      </c>
      <c r="I16" s="563">
        <f t="shared" si="2"/>
        <v>-1.7993594590419437E-2</v>
      </c>
      <c r="J16" s="563">
        <f t="shared" si="2"/>
        <v>1.4755004872808166E-2</v>
      </c>
      <c r="K16" s="563">
        <f t="shared" ref="K16:Z16" si="3">+LN(K15/J15)</f>
        <v>3.3475392450929398E-2</v>
      </c>
      <c r="L16" s="563">
        <f t="shared" si="3"/>
        <v>1.8619719432472422E-2</v>
      </c>
      <c r="M16" s="563">
        <f t="shared" si="3"/>
        <v>2.506396866321622E-2</v>
      </c>
      <c r="N16" s="563">
        <f t="shared" si="3"/>
        <v>0.10815785518813162</v>
      </c>
      <c r="O16" s="563">
        <f t="shared" si="3"/>
        <v>-3.6640602803280575E-2</v>
      </c>
      <c r="P16" s="563">
        <f t="shared" si="3"/>
        <v>0.12286601864397458</v>
      </c>
      <c r="Q16" s="563">
        <f t="shared" si="3"/>
        <v>7.3852304860697993E-2</v>
      </c>
      <c r="R16" s="563">
        <f t="shared" si="3"/>
        <v>5.0656336736115805E-3</v>
      </c>
      <c r="S16" s="563">
        <f t="shared" si="3"/>
        <v>0.11691500220812427</v>
      </c>
      <c r="T16" s="563">
        <f t="shared" si="3"/>
        <v>8.3388147536391288E-2</v>
      </c>
      <c r="U16" s="563">
        <f t="shared" si="3"/>
        <v>5.5858390457084309E-2</v>
      </c>
      <c r="V16" s="563">
        <f t="shared" si="3"/>
        <v>9.2377502980079143E-2</v>
      </c>
      <c r="W16" s="563">
        <f t="shared" si="3"/>
        <v>2.2374879637147172E-2</v>
      </c>
      <c r="X16" s="563">
        <f t="shared" si="3"/>
        <v>5.188590389900475E-2</v>
      </c>
      <c r="Y16" s="563">
        <f t="shared" si="3"/>
        <v>3.605123173980079E-3</v>
      </c>
      <c r="Z16" s="564">
        <f t="shared" si="3"/>
        <v>1.0916031923566154E-2</v>
      </c>
      <c r="AA16" s="511"/>
      <c r="AB16" s="512"/>
    </row>
    <row r="17" spans="1:28" s="487" customFormat="1" ht="13.5" thickBot="1">
      <c r="A17" s="485"/>
      <c r="B17" s="486"/>
      <c r="C17" s="479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</row>
    <row r="18" spans="1:28" s="487" customFormat="1" ht="13.5" thickBot="1">
      <c r="A18" s="485"/>
      <c r="B18" s="488" t="s">
        <v>278</v>
      </c>
      <c r="C18" s="479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</row>
    <row r="19" spans="1:28">
      <c r="A19" s="485"/>
      <c r="B19" s="489" t="s">
        <v>275</v>
      </c>
      <c r="C19" s="566">
        <v>52.136449875284868</v>
      </c>
      <c r="D19" s="566">
        <v>54.323268929873457</v>
      </c>
      <c r="E19" s="566">
        <v>57.218236348343034</v>
      </c>
      <c r="F19" s="566">
        <v>60.316242791734204</v>
      </c>
      <c r="G19" s="566">
        <v>65.100616270127389</v>
      </c>
      <c r="H19" s="566">
        <v>66.50382216616002</v>
      </c>
      <c r="I19" s="566">
        <v>66.987397463794622</v>
      </c>
      <c r="J19" s="566">
        <v>67.44661550123422</v>
      </c>
      <c r="K19" s="566">
        <v>69.457216330560001</v>
      </c>
      <c r="L19" s="566">
        <v>78.151949823077416</v>
      </c>
      <c r="M19" s="566">
        <v>83.200740999999994</v>
      </c>
      <c r="N19" s="566">
        <v>86.048732000000001</v>
      </c>
      <c r="O19" s="566">
        <v>92.470091999999994</v>
      </c>
      <c r="P19" s="566">
        <v>103.805502</v>
      </c>
      <c r="Q19" s="566">
        <v>95.070330999999996</v>
      </c>
      <c r="R19" s="566">
        <v>98.696062999999995</v>
      </c>
      <c r="S19" s="566">
        <v>100.24452599999999</v>
      </c>
      <c r="T19" s="566">
        <v>97.985309999999998</v>
      </c>
      <c r="U19" s="566">
        <v>100</v>
      </c>
      <c r="V19" s="566">
        <v>102.948802</v>
      </c>
      <c r="W19" s="566">
        <v>105.79188499999999</v>
      </c>
      <c r="X19" s="566">
        <v>109.168869</v>
      </c>
      <c r="Y19" s="566">
        <v>112.010761</v>
      </c>
      <c r="Z19" s="566">
        <v>115.794792</v>
      </c>
      <c r="AA19" s="507" t="s">
        <v>250</v>
      </c>
      <c r="AB19" s="508" t="s">
        <v>252</v>
      </c>
    </row>
    <row r="20" spans="1:28" ht="13.5" thickBot="1">
      <c r="A20" s="485"/>
      <c r="B20" s="490" t="s">
        <v>272</v>
      </c>
      <c r="C20" s="491"/>
      <c r="D20" s="567">
        <f>+LN(D19/C19)</f>
        <v>4.1088342688335042E-2</v>
      </c>
      <c r="E20" s="567">
        <f t="shared" ref="E20:Z20" si="4">+LN(E19/D19)</f>
        <v>5.1920004291915678E-2</v>
      </c>
      <c r="F20" s="567">
        <f t="shared" si="4"/>
        <v>5.272876897123837E-2</v>
      </c>
      <c r="G20" s="567">
        <f t="shared" si="4"/>
        <v>7.6332581860444282E-2</v>
      </c>
      <c r="H20" s="567">
        <f t="shared" si="4"/>
        <v>2.1325406508243425E-2</v>
      </c>
      <c r="I20" s="567">
        <f t="shared" si="4"/>
        <v>7.2450819501246157E-3</v>
      </c>
      <c r="J20" s="567">
        <f t="shared" si="4"/>
        <v>6.8318993604498677E-3</v>
      </c>
      <c r="K20" s="567">
        <f t="shared" si="4"/>
        <v>2.9374567146378441E-2</v>
      </c>
      <c r="L20" s="567">
        <f t="shared" si="4"/>
        <v>0.11794403565778981</v>
      </c>
      <c r="M20" s="567">
        <f t="shared" si="4"/>
        <v>6.2601247729786147E-2</v>
      </c>
      <c r="N20" s="567">
        <f t="shared" si="4"/>
        <v>3.3657532892649514E-2</v>
      </c>
      <c r="O20" s="567">
        <f t="shared" si="4"/>
        <v>7.1971475576170757E-2</v>
      </c>
      <c r="P20" s="567">
        <f t="shared" si="4"/>
        <v>0.11563371260105568</v>
      </c>
      <c r="Q20" s="567">
        <f t="shared" si="4"/>
        <v>-8.7902031097396693E-2</v>
      </c>
      <c r="R20" s="567">
        <f t="shared" si="4"/>
        <v>3.7428113082719476E-2</v>
      </c>
      <c r="S20" s="567">
        <f t="shared" si="4"/>
        <v>1.5567404111880487E-2</v>
      </c>
      <c r="T20" s="567">
        <f t="shared" si="4"/>
        <v>-2.2794891729015419E-2</v>
      </c>
      <c r="U20" s="567">
        <f t="shared" si="4"/>
        <v>2.0352616512525103E-2</v>
      </c>
      <c r="V20" s="567">
        <f t="shared" si="4"/>
        <v>2.9061610701147187E-2</v>
      </c>
      <c r="W20" s="567">
        <f t="shared" si="4"/>
        <v>2.7242018470012026E-2</v>
      </c>
      <c r="X20" s="567">
        <f t="shared" si="4"/>
        <v>3.142212509025448E-2</v>
      </c>
      <c r="Y20" s="567">
        <f t="shared" si="4"/>
        <v>2.5699006787310331E-2</v>
      </c>
      <c r="Z20" s="567">
        <f t="shared" si="4"/>
        <v>3.3224642997450156E-2</v>
      </c>
      <c r="AA20" s="511"/>
      <c r="AB20" s="512"/>
    </row>
    <row r="21" spans="1:28">
      <c r="A21" s="485"/>
      <c r="B21" s="489" t="s">
        <v>276</v>
      </c>
      <c r="C21" s="566">
        <v>70.869939077650955</v>
      </c>
      <c r="D21" s="566">
        <v>78.920790350249561</v>
      </c>
      <c r="E21" s="566">
        <v>82.670932384309182</v>
      </c>
      <c r="F21" s="566">
        <v>93.063188287714866</v>
      </c>
      <c r="G21" s="566">
        <v>102.69237488841736</v>
      </c>
      <c r="H21" s="566">
        <v>101.56766315172564</v>
      </c>
      <c r="I21" s="566">
        <v>99.935063141385768</v>
      </c>
      <c r="J21" s="566">
        <v>100.87410123771554</v>
      </c>
      <c r="K21" s="566">
        <v>99.750354548808403</v>
      </c>
      <c r="L21" s="566">
        <v>96.856262326840309</v>
      </c>
      <c r="M21" s="566">
        <v>100.66613700000001</v>
      </c>
      <c r="N21" s="566">
        <v>97.725510999999997</v>
      </c>
      <c r="O21" s="566">
        <v>94.123799000000005</v>
      </c>
      <c r="P21" s="566">
        <v>101.05751100000001</v>
      </c>
      <c r="Q21" s="566">
        <v>97.172694000000007</v>
      </c>
      <c r="R21" s="566">
        <v>97.103673000000001</v>
      </c>
      <c r="S21" s="566">
        <v>95.515124</v>
      </c>
      <c r="T21" s="566">
        <v>93.999886000000004</v>
      </c>
      <c r="U21" s="566">
        <v>100</v>
      </c>
      <c r="V21" s="566">
        <v>104.575384</v>
      </c>
      <c r="W21" s="566">
        <v>114.870019</v>
      </c>
      <c r="X21" s="566">
        <v>115.929575</v>
      </c>
      <c r="Y21" s="566">
        <v>111.97458399999999</v>
      </c>
      <c r="Z21" s="566">
        <v>115.340603</v>
      </c>
      <c r="AA21" s="507" t="s">
        <v>250</v>
      </c>
      <c r="AB21" s="508" t="s">
        <v>252</v>
      </c>
    </row>
    <row r="22" spans="1:28" ht="13.5" thickBot="1">
      <c r="A22" s="485"/>
      <c r="B22" s="490" t="s">
        <v>272</v>
      </c>
      <c r="C22" s="491"/>
      <c r="D22" s="567">
        <f>+LN(D21/C21)</f>
        <v>0.10759834249258853</v>
      </c>
      <c r="E22" s="567">
        <f t="shared" ref="E22:Z22" si="5">+LN(E21/D21)</f>
        <v>4.6423361909510373E-2</v>
      </c>
      <c r="F22" s="567">
        <f t="shared" si="5"/>
        <v>0.11841064880097663</v>
      </c>
      <c r="G22" s="567">
        <f t="shared" si="5"/>
        <v>9.845916132710171E-2</v>
      </c>
      <c r="H22" s="567">
        <f t="shared" si="5"/>
        <v>-1.1012659298625825E-2</v>
      </c>
      <c r="I22" s="567">
        <f t="shared" si="5"/>
        <v>-1.6204601947263222E-2</v>
      </c>
      <c r="J22" s="567">
        <f t="shared" si="5"/>
        <v>9.3526104162816211E-3</v>
      </c>
      <c r="K22" s="567">
        <f t="shared" si="5"/>
        <v>-1.1202606749455649E-2</v>
      </c>
      <c r="L22" s="567">
        <f t="shared" si="5"/>
        <v>-2.9442562314739278E-2</v>
      </c>
      <c r="M22" s="567">
        <f t="shared" si="5"/>
        <v>3.8581419280577983E-2</v>
      </c>
      <c r="N22" s="567">
        <f t="shared" si="5"/>
        <v>-2.9646826479353298E-2</v>
      </c>
      <c r="O22" s="567">
        <f t="shared" si="5"/>
        <v>-3.7551714213661651E-2</v>
      </c>
      <c r="P22" s="567">
        <f t="shared" si="5"/>
        <v>7.1078844216659526E-2</v>
      </c>
      <c r="Q22" s="567">
        <f t="shared" si="5"/>
        <v>-3.9200024553770627E-2</v>
      </c>
      <c r="R22" s="567">
        <f t="shared" si="5"/>
        <v>-7.1054450903862442E-4</v>
      </c>
      <c r="S22" s="567">
        <f t="shared" si="5"/>
        <v>-1.6494600124167234E-2</v>
      </c>
      <c r="T22" s="567">
        <f t="shared" si="5"/>
        <v>-1.599103193687091E-2</v>
      </c>
      <c r="U22" s="567">
        <f t="shared" si="5"/>
        <v>6.1876616484780371E-2</v>
      </c>
      <c r="V22" s="567">
        <f t="shared" si="5"/>
        <v>4.4738003339166402E-2</v>
      </c>
      <c r="W22" s="567">
        <f t="shared" si="5"/>
        <v>9.389303023441152E-2</v>
      </c>
      <c r="X22" s="567">
        <f t="shared" si="5"/>
        <v>9.1816751085729859E-3</v>
      </c>
      <c r="Y22" s="567">
        <f t="shared" si="5"/>
        <v>-3.4710977698760519E-2</v>
      </c>
      <c r="Z22" s="567">
        <f t="shared" si="5"/>
        <v>2.9617599223620499E-2</v>
      </c>
      <c r="AA22" s="511"/>
      <c r="AB22" s="512"/>
    </row>
    <row r="23" spans="1:28" ht="13.5" thickBot="1">
      <c r="A23" s="485"/>
      <c r="B23" s="492"/>
      <c r="C23" s="479"/>
      <c r="D23" s="565"/>
      <c r="E23" s="565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565"/>
      <c r="W23" s="565"/>
      <c r="X23" s="565"/>
      <c r="Y23" s="565"/>
      <c r="Z23" s="565"/>
    </row>
    <row r="24" spans="1:28" ht="26.25" thickBot="1">
      <c r="A24" s="485"/>
      <c r="B24" s="493" t="s">
        <v>277</v>
      </c>
      <c r="C24" s="479"/>
      <c r="D24" s="565"/>
      <c r="E24" s="565"/>
      <c r="F24" s="565"/>
      <c r="G24" s="565"/>
      <c r="H24" s="565"/>
      <c r="I24" s="565"/>
      <c r="J24" s="565"/>
      <c r="K24" s="565"/>
      <c r="L24" s="565"/>
      <c r="M24" s="565"/>
      <c r="N24" s="565"/>
      <c r="O24" s="565"/>
      <c r="P24" s="565"/>
      <c r="Q24" s="565"/>
      <c r="R24" s="565"/>
      <c r="S24" s="565"/>
      <c r="T24" s="565"/>
      <c r="U24" s="565"/>
      <c r="V24" s="565"/>
      <c r="W24" s="565"/>
      <c r="X24" s="565"/>
      <c r="Y24" s="565"/>
      <c r="Z24" s="565"/>
    </row>
    <row r="25" spans="1:28">
      <c r="A25" s="485"/>
      <c r="B25" s="494" t="s">
        <v>242</v>
      </c>
      <c r="C25" s="495"/>
      <c r="D25" s="568">
        <v>0.60652223838321984</v>
      </c>
      <c r="E25" s="568">
        <v>0.6046671242278655</v>
      </c>
      <c r="F25" s="568">
        <v>0.61675814943430041</v>
      </c>
      <c r="G25" s="568">
        <v>0.62340050377833756</v>
      </c>
      <c r="H25" s="568">
        <v>0.61127635842141603</v>
      </c>
      <c r="I25" s="568">
        <v>0.6192994624588174</v>
      </c>
      <c r="J25" s="568">
        <v>0.66927412860922586</v>
      </c>
      <c r="K25" s="568">
        <v>0.65775357385976851</v>
      </c>
      <c r="L25" s="568">
        <v>0.64265787471468427</v>
      </c>
      <c r="M25" s="568">
        <v>0.62408709147343433</v>
      </c>
      <c r="N25" s="568">
        <v>0.60819061516012596</v>
      </c>
      <c r="O25" s="568">
        <v>0.57808489325737178</v>
      </c>
      <c r="P25" s="568">
        <v>0.53465334410893151</v>
      </c>
      <c r="Q25" s="568">
        <v>0.60769971858124383</v>
      </c>
      <c r="R25" s="568">
        <v>0.57829646040711036</v>
      </c>
      <c r="S25" s="568">
        <v>0.54421073547361554</v>
      </c>
      <c r="T25" s="568">
        <v>0.54626388740189258</v>
      </c>
      <c r="U25" s="568">
        <v>0.56575800678368793</v>
      </c>
      <c r="V25" s="568">
        <v>0.57932684638698362</v>
      </c>
      <c r="W25" s="568">
        <v>0.57670203169966927</v>
      </c>
      <c r="X25" s="568">
        <v>0.59164224192185277</v>
      </c>
      <c r="Y25" s="568">
        <v>0.59743359128026574</v>
      </c>
      <c r="Z25" s="568">
        <v>0.60253524968884797</v>
      </c>
      <c r="AA25" s="507" t="s">
        <v>250</v>
      </c>
      <c r="AB25" s="508" t="s">
        <v>253</v>
      </c>
    </row>
    <row r="26" spans="1:28" ht="13.5" thickBot="1">
      <c r="A26" s="485"/>
      <c r="B26" s="496" t="s">
        <v>243</v>
      </c>
      <c r="C26" s="491"/>
      <c r="D26" s="567">
        <v>0.39347776161678022</v>
      </c>
      <c r="E26" s="567">
        <v>0.3953328757721345</v>
      </c>
      <c r="F26" s="567">
        <v>0.38324185056569954</v>
      </c>
      <c r="G26" s="567">
        <v>0.37659949622166244</v>
      </c>
      <c r="H26" s="567">
        <v>0.38872364157858397</v>
      </c>
      <c r="I26" s="567">
        <v>0.3807005375411826</v>
      </c>
      <c r="J26" s="567">
        <v>0.3307258713907742</v>
      </c>
      <c r="K26" s="567">
        <v>0.34224642614023149</v>
      </c>
      <c r="L26" s="567">
        <v>0.35734212528531573</v>
      </c>
      <c r="M26" s="567">
        <v>0.37591290852656561</v>
      </c>
      <c r="N26" s="567">
        <v>0.39180938483987404</v>
      </c>
      <c r="O26" s="567">
        <v>0.42191510674262817</v>
      </c>
      <c r="P26" s="567">
        <v>0.46534665589106849</v>
      </c>
      <c r="Q26" s="567">
        <v>0.39230028141875617</v>
      </c>
      <c r="R26" s="567">
        <v>0.42170353959288959</v>
      </c>
      <c r="S26" s="567">
        <v>0.45578926452638446</v>
      </c>
      <c r="T26" s="567">
        <v>0.45373611259810742</v>
      </c>
      <c r="U26" s="567">
        <v>0.43424199321631213</v>
      </c>
      <c r="V26" s="567">
        <v>0.42067315361301644</v>
      </c>
      <c r="W26" s="567">
        <v>0.42329796830033073</v>
      </c>
      <c r="X26" s="567">
        <v>0.40835775807814723</v>
      </c>
      <c r="Y26" s="567">
        <v>0.40256640871973426</v>
      </c>
      <c r="Z26" s="567">
        <v>0.39746475031115203</v>
      </c>
      <c r="AA26" s="511" t="s">
        <v>250</v>
      </c>
      <c r="AB26" s="512" t="s">
        <v>253</v>
      </c>
    </row>
    <row r="27" spans="1:28" ht="13.5" thickBot="1">
      <c r="A27" s="485"/>
      <c r="B27" s="487"/>
      <c r="C27" s="479"/>
      <c r="D27" s="565"/>
      <c r="E27" s="565"/>
      <c r="F27" s="565"/>
      <c r="G27" s="565"/>
      <c r="H27" s="565"/>
      <c r="I27" s="565"/>
      <c r="J27" s="565"/>
      <c r="K27" s="565"/>
      <c r="L27" s="565"/>
      <c r="M27" s="565"/>
      <c r="N27" s="565"/>
      <c r="O27" s="565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</row>
    <row r="28" spans="1:28" ht="13.5" thickBot="1">
      <c r="A28" s="485"/>
      <c r="B28" s="497" t="s">
        <v>274</v>
      </c>
      <c r="C28" s="498"/>
      <c r="D28" s="499">
        <f t="shared" ref="D28:Z28" si="6">+D20*D25+D22*D26</f>
        <v>6.7258548536445195E-2</v>
      </c>
      <c r="E28" s="499">
        <f t="shared" si="6"/>
        <v>4.9747000851788389E-2</v>
      </c>
      <c r="F28" s="499">
        <f t="shared" si="6"/>
        <v>7.7900814145821146E-2</v>
      </c>
      <c r="G28" s="499">
        <f t="shared" si="6"/>
        <v>8.4665440540696052E-2</v>
      </c>
      <c r="H28" s="499">
        <f t="shared" si="6"/>
        <v>8.7548358061893192E-3</v>
      </c>
      <c r="I28" s="499">
        <f t="shared" si="6"/>
        <v>-1.6822253147817483E-3</v>
      </c>
      <c r="J28" s="499">
        <f t="shared" si="6"/>
        <v>7.6655637209141828E-3</v>
      </c>
      <c r="K28" s="499">
        <f t="shared" si="6"/>
        <v>1.548717439765853E-2</v>
      </c>
      <c r="L28" s="499">
        <f t="shared" si="6"/>
        <v>6.527659549971386E-2</v>
      </c>
      <c r="M28" s="499">
        <f t="shared" si="6"/>
        <v>5.3571884155135155E-2</v>
      </c>
      <c r="N28" s="499">
        <f t="shared" si="6"/>
        <v>8.8542907894227762E-3</v>
      </c>
      <c r="O28" s="499">
        <f t="shared" si="6"/>
        <v>2.5761987265200487E-2</v>
      </c>
      <c r="P28" s="499">
        <f t="shared" si="6"/>
        <v>9.4900253594710243E-2</v>
      </c>
      <c r="Q28" s="499">
        <f t="shared" si="6"/>
        <v>-6.8796220224674076E-2</v>
      </c>
      <c r="R28" s="499">
        <f t="shared" si="6"/>
        <v>2.1344906180953853E-2</v>
      </c>
      <c r="S28" s="499">
        <f t="shared" si="6"/>
        <v>9.5388678189047352E-4</v>
      </c>
      <c r="T28" s="499">
        <f t="shared" si="6"/>
        <v>-1.9707734836265201E-2</v>
      </c>
      <c r="U28" s="499">
        <f t="shared" si="6"/>
        <v>3.838408102679132E-2</v>
      </c>
      <c r="V28" s="499">
        <f t="shared" si="6"/>
        <v>3.5656248229458606E-2</v>
      </c>
      <c r="W28" s="499">
        <f t="shared" si="6"/>
        <v>5.5455256335043772E-2</v>
      </c>
      <c r="X28" s="499">
        <f t="shared" si="6"/>
        <v>2.2340064797085855E-2</v>
      </c>
      <c r="Y28" s="499">
        <f t="shared" si="6"/>
        <v>1.3799762819379276E-3</v>
      </c>
      <c r="Z28" s="500">
        <f t="shared" si="6"/>
        <v>3.1790970244523556E-2</v>
      </c>
    </row>
    <row r="29" spans="1:28" ht="13.5" thickBot="1">
      <c r="A29" s="485"/>
      <c r="B29" s="487"/>
      <c r="C29" s="501"/>
      <c r="D29" s="502"/>
      <c r="E29" s="502"/>
      <c r="F29" s="502"/>
      <c r="G29" s="502"/>
      <c r="H29" s="502"/>
      <c r="I29" s="502"/>
      <c r="J29" s="502"/>
      <c r="K29" s="502"/>
      <c r="L29" s="502"/>
      <c r="M29" s="502"/>
      <c r="N29" s="502"/>
      <c r="O29" s="502"/>
      <c r="P29" s="502"/>
      <c r="Q29" s="502"/>
      <c r="R29" s="502"/>
      <c r="S29" s="502"/>
      <c r="T29" s="502"/>
      <c r="U29" s="502"/>
      <c r="V29" s="502"/>
      <c r="W29" s="502"/>
      <c r="X29" s="502"/>
      <c r="Y29" s="502"/>
      <c r="Z29" s="502"/>
    </row>
    <row r="30" spans="1:28" ht="13.5" thickBot="1">
      <c r="B30" s="497" t="s">
        <v>279</v>
      </c>
      <c r="C30" s="498"/>
      <c r="D30" s="499">
        <f>+D16*$C$36+D28*$C$37</f>
        <v>8.5962399546456153E-2</v>
      </c>
      <c r="E30" s="499">
        <f t="shared" ref="E30:Z30" si="7">+E16*$C$36+E28*$C$37</f>
        <v>7.2565964021554616E-2</v>
      </c>
      <c r="F30" s="499">
        <f t="shared" si="7"/>
        <v>8.8160193691521449E-2</v>
      </c>
      <c r="G30" s="499">
        <f t="shared" si="7"/>
        <v>8.2344091731071156E-2</v>
      </c>
      <c r="H30" s="499">
        <f t="shared" si="7"/>
        <v>4.092268324977727E-2</v>
      </c>
      <c r="I30" s="499">
        <f t="shared" si="7"/>
        <v>-1.000102364535697E-2</v>
      </c>
      <c r="J30" s="499">
        <f t="shared" si="7"/>
        <v>1.1281178708380114E-2</v>
      </c>
      <c r="K30" s="499">
        <f t="shared" si="7"/>
        <v>2.4661165604826674E-2</v>
      </c>
      <c r="L30" s="499">
        <f t="shared" si="7"/>
        <v>4.1481588705420729E-2</v>
      </c>
      <c r="M30" s="499">
        <f t="shared" si="7"/>
        <v>3.90328472542565E-2</v>
      </c>
      <c r="N30" s="499">
        <f t="shared" si="7"/>
        <v>5.9499108632764287E-2</v>
      </c>
      <c r="O30" s="499">
        <f t="shared" si="7"/>
        <v>-6.0633336697248543E-3</v>
      </c>
      <c r="P30" s="499">
        <f t="shared" si="7"/>
        <v>0.10916279376983506</v>
      </c>
      <c r="Q30" s="499">
        <f t="shared" si="7"/>
        <v>3.9545275688656761E-3</v>
      </c>
      <c r="R30" s="499">
        <f t="shared" si="7"/>
        <v>1.3042477202209293E-2</v>
      </c>
      <c r="S30" s="499">
        <f t="shared" si="7"/>
        <v>6.0094055649269708E-2</v>
      </c>
      <c r="T30" s="499">
        <f t="shared" si="7"/>
        <v>3.2871165173789615E-2</v>
      </c>
      <c r="U30" s="499">
        <f t="shared" si="7"/>
        <v>4.7295978836240746E-2</v>
      </c>
      <c r="V30" s="499">
        <f t="shared" si="7"/>
        <v>6.4584088152275079E-2</v>
      </c>
      <c r="W30" s="499">
        <f t="shared" si="7"/>
        <v>3.8584264219116503E-2</v>
      </c>
      <c r="X30" s="499">
        <f t="shared" si="7"/>
        <v>3.740844273906449E-2</v>
      </c>
      <c r="Y30" s="499">
        <f t="shared" si="7"/>
        <v>2.5148011968794248E-3</v>
      </c>
      <c r="Z30" s="500">
        <f t="shared" si="7"/>
        <v>2.1144751700835282E-2</v>
      </c>
    </row>
    <row r="31" spans="1:28">
      <c r="C31" s="501"/>
      <c r="D31" s="501"/>
      <c r="E31" s="501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1"/>
      <c r="R31" s="501"/>
      <c r="S31" s="501"/>
      <c r="T31" s="501"/>
      <c r="U31" s="501"/>
      <c r="V31" s="501"/>
      <c r="W31" s="501"/>
      <c r="X31" s="501"/>
      <c r="Y31" s="501"/>
      <c r="Z31" s="501"/>
    </row>
    <row r="32" spans="1:28">
      <c r="C32" s="501"/>
      <c r="D32" s="501"/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1"/>
      <c r="U32" s="501"/>
      <c r="V32" s="501"/>
      <c r="W32" s="501"/>
      <c r="X32" s="501"/>
      <c r="Y32" s="501"/>
      <c r="Z32" s="501"/>
    </row>
    <row r="33" spans="2:28">
      <c r="C33" s="501"/>
      <c r="D33" s="501"/>
      <c r="E33" s="501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1"/>
      <c r="R33" s="501"/>
      <c r="S33" s="501"/>
      <c r="T33" s="501"/>
      <c r="U33" s="501"/>
      <c r="V33" s="501"/>
      <c r="W33" s="501"/>
      <c r="X33" s="501"/>
      <c r="Y33" s="501"/>
      <c r="Z33" s="502"/>
    </row>
    <row r="34" spans="2:28" ht="13.5" thickBot="1">
      <c r="C34" s="501"/>
      <c r="D34" s="501"/>
      <c r="E34" s="501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1"/>
      <c r="R34" s="501"/>
      <c r="S34" s="501"/>
      <c r="T34" s="501"/>
      <c r="U34" s="501"/>
      <c r="V34" s="501"/>
      <c r="W34" s="501"/>
      <c r="X34" s="501"/>
      <c r="Y34" s="501"/>
      <c r="Z34" s="501"/>
    </row>
    <row r="35" spans="2:28" ht="13.5" thickBot="1">
      <c r="B35" s="503" t="s">
        <v>291</v>
      </c>
      <c r="C35" s="501"/>
      <c r="D35" s="501"/>
      <c r="E35" s="501"/>
      <c r="F35" s="501"/>
      <c r="G35" s="501"/>
      <c r="H35" s="501"/>
      <c r="I35" s="501"/>
      <c r="J35" s="501"/>
      <c r="K35" s="501"/>
      <c r="L35" s="501"/>
      <c r="M35" s="501"/>
      <c r="N35" s="501"/>
      <c r="O35" s="501"/>
      <c r="P35" s="501"/>
      <c r="Q35" s="501"/>
      <c r="R35" s="501"/>
      <c r="S35" s="501"/>
      <c r="T35" s="501"/>
      <c r="U35" s="501"/>
      <c r="V35" s="501"/>
      <c r="W35" s="501"/>
      <c r="X35" s="501"/>
      <c r="Y35" s="501"/>
      <c r="Z35" s="501"/>
    </row>
    <row r="36" spans="2:28">
      <c r="B36" s="494" t="s">
        <v>247</v>
      </c>
      <c r="C36" s="569">
        <v>0.51</v>
      </c>
      <c r="D36" s="501"/>
      <c r="E36" s="501"/>
      <c r="F36" s="501"/>
      <c r="G36" s="501"/>
      <c r="H36" s="501"/>
      <c r="I36" s="501"/>
      <c r="J36" s="501"/>
      <c r="K36" s="501"/>
      <c r="L36" s="501"/>
      <c r="M36" s="501"/>
      <c r="N36" s="501"/>
      <c r="O36" s="501"/>
      <c r="P36" s="501"/>
      <c r="Q36" s="501"/>
      <c r="R36" s="501"/>
      <c r="S36" s="501"/>
      <c r="T36" s="501"/>
      <c r="U36" s="501"/>
      <c r="V36" s="501"/>
      <c r="W36" s="501"/>
      <c r="X36" s="501"/>
      <c r="Y36" s="501"/>
      <c r="Z36" s="501"/>
    </row>
    <row r="37" spans="2:28" ht="13.5" thickBot="1">
      <c r="B37" s="496" t="s">
        <v>248</v>
      </c>
      <c r="C37" s="570">
        <v>0.49</v>
      </c>
      <c r="D37" s="501"/>
      <c r="E37" s="501"/>
      <c r="F37" s="501"/>
      <c r="G37" s="501"/>
      <c r="H37" s="501"/>
      <c r="I37" s="501"/>
      <c r="J37" s="501"/>
      <c r="K37" s="501"/>
      <c r="L37" s="501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</row>
    <row r="38" spans="2:28">
      <c r="C38" s="501"/>
      <c r="D38" s="502"/>
      <c r="E38" s="502"/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4"/>
      <c r="AB38" s="504"/>
    </row>
    <row r="39" spans="2:28" ht="13.5" thickBot="1">
      <c r="C39" s="501"/>
      <c r="D39" s="501"/>
      <c r="E39" s="501"/>
      <c r="F39" s="501"/>
      <c r="G39" s="501"/>
      <c r="H39" s="501"/>
      <c r="I39" s="501"/>
      <c r="J39" s="501"/>
      <c r="K39" s="501"/>
      <c r="L39" s="501"/>
      <c r="M39" s="501"/>
      <c r="N39" s="501"/>
      <c r="O39" s="501"/>
      <c r="P39" s="501"/>
      <c r="Q39" s="501"/>
      <c r="R39" s="501"/>
      <c r="S39" s="501"/>
      <c r="T39" s="501"/>
      <c r="U39" s="501"/>
      <c r="V39" s="501"/>
      <c r="W39" s="501"/>
      <c r="X39" s="501"/>
      <c r="Y39" s="501"/>
      <c r="Z39" s="501"/>
    </row>
    <row r="40" spans="2:28" ht="13.5" thickBot="1">
      <c r="B40" s="503" t="s">
        <v>292</v>
      </c>
      <c r="C40" s="501"/>
      <c r="D40" s="501"/>
      <c r="E40" s="501"/>
      <c r="F40" s="501"/>
      <c r="G40" s="501"/>
      <c r="H40" s="501"/>
      <c r="I40" s="501"/>
      <c r="J40" s="501"/>
      <c r="K40" s="501"/>
      <c r="L40" s="501"/>
      <c r="M40" s="501"/>
      <c r="N40" s="501"/>
      <c r="O40" s="501"/>
      <c r="P40" s="501"/>
      <c r="Q40" s="501"/>
      <c r="R40" s="501"/>
      <c r="S40" s="501"/>
      <c r="T40" s="501"/>
      <c r="U40" s="501"/>
      <c r="V40" s="501"/>
      <c r="W40" s="501"/>
      <c r="X40" s="501"/>
      <c r="Y40" s="501"/>
      <c r="Z40" s="501"/>
    </row>
    <row r="41" spans="2:28">
      <c r="B41" s="494" t="s">
        <v>270</v>
      </c>
      <c r="C41" s="569">
        <v>0.58615792998828997</v>
      </c>
      <c r="D41" s="501"/>
      <c r="E41" s="501"/>
      <c r="F41" s="501"/>
      <c r="G41" s="501"/>
      <c r="H41" s="501"/>
      <c r="I41" s="501"/>
      <c r="J41" s="501"/>
      <c r="K41" s="501"/>
      <c r="L41" s="501"/>
      <c r="M41" s="501"/>
      <c r="N41" s="501"/>
      <c r="O41" s="501"/>
      <c r="P41" s="501"/>
      <c r="Q41" s="501"/>
      <c r="R41" s="501"/>
      <c r="S41" s="501"/>
      <c r="T41" s="501"/>
      <c r="U41" s="501"/>
      <c r="V41" s="501"/>
      <c r="W41" s="501"/>
      <c r="X41" s="501"/>
      <c r="Y41" s="501"/>
      <c r="Z41" s="501"/>
    </row>
    <row r="42" spans="2:28" ht="13.5" thickBot="1">
      <c r="B42" s="496" t="s">
        <v>271</v>
      </c>
      <c r="C42" s="570">
        <v>0.41384207001171003</v>
      </c>
      <c r="D42" s="501"/>
      <c r="E42" s="501"/>
      <c r="F42" s="501"/>
      <c r="G42" s="501"/>
      <c r="H42" s="501"/>
      <c r="I42" s="501"/>
      <c r="J42" s="501"/>
      <c r="K42" s="501"/>
      <c r="L42" s="501"/>
      <c r="M42" s="501"/>
      <c r="N42" s="501"/>
      <c r="O42" s="501"/>
      <c r="P42" s="501"/>
      <c r="Q42" s="501"/>
      <c r="R42" s="501"/>
      <c r="S42" s="501"/>
      <c r="T42" s="501"/>
      <c r="U42" s="501"/>
      <c r="V42" s="501"/>
      <c r="W42" s="501"/>
      <c r="X42" s="501"/>
      <c r="Y42" s="501"/>
      <c r="Z42" s="501"/>
    </row>
  </sheetData>
  <mergeCells count="1">
    <mergeCell ref="AC11:AC12"/>
  </mergeCells>
  <hyperlinks>
    <hyperlink ref="AC11:AC12" location="'Sueldos y salarios (Eco)'!A1" display="Link de datos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0000"/>
  </sheetPr>
  <dimension ref="A8:Y33"/>
  <sheetViews>
    <sheetView showGridLines="0" tabSelected="1" zoomScale="80" zoomScaleNormal="80" zoomScaleSheetLayoutView="80" workbookViewId="0"/>
  </sheetViews>
  <sheetFormatPr baseColWidth="10" defaultRowHeight="12.75"/>
  <cols>
    <col min="1" max="1" width="4" style="516" customWidth="1"/>
    <col min="2" max="2" width="26" style="516" bestFit="1" customWidth="1"/>
    <col min="3" max="25" width="8.7109375" style="516" customWidth="1"/>
    <col min="26" max="16384" width="11.42578125" style="516"/>
  </cols>
  <sheetData>
    <row r="8" spans="2:25" ht="13.5" thickBot="1"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  <c r="O8" s="517"/>
      <c r="P8" s="517"/>
      <c r="Q8" s="517"/>
      <c r="R8" s="517"/>
      <c r="S8" s="517"/>
      <c r="T8" s="517"/>
      <c r="U8" s="517"/>
      <c r="V8" s="517"/>
      <c r="W8" s="517"/>
      <c r="X8" s="517"/>
      <c r="Y8" s="517"/>
    </row>
    <row r="9" spans="2:25" ht="13.5" thickBot="1">
      <c r="B9" s="518" t="s">
        <v>47</v>
      </c>
      <c r="C9" s="537">
        <v>1996</v>
      </c>
      <c r="D9" s="538">
        <f t="shared" ref="D9:M9" si="0">+C9+1</f>
        <v>1997</v>
      </c>
      <c r="E9" s="538">
        <f t="shared" si="0"/>
        <v>1998</v>
      </c>
      <c r="F9" s="538">
        <f t="shared" si="0"/>
        <v>1999</v>
      </c>
      <c r="G9" s="538">
        <f t="shared" si="0"/>
        <v>2000</v>
      </c>
      <c r="H9" s="538">
        <f t="shared" si="0"/>
        <v>2001</v>
      </c>
      <c r="I9" s="538">
        <f t="shared" si="0"/>
        <v>2002</v>
      </c>
      <c r="J9" s="538">
        <f t="shared" si="0"/>
        <v>2003</v>
      </c>
      <c r="K9" s="538">
        <f>+J9+1</f>
        <v>2004</v>
      </c>
      <c r="L9" s="538">
        <f t="shared" si="0"/>
        <v>2005</v>
      </c>
      <c r="M9" s="538">
        <f t="shared" si="0"/>
        <v>2006</v>
      </c>
      <c r="N9" s="538">
        <v>2007</v>
      </c>
      <c r="O9" s="538">
        <f>+N9+1</f>
        <v>2008</v>
      </c>
      <c r="P9" s="538">
        <v>2009</v>
      </c>
      <c r="Q9" s="538">
        <v>2010</v>
      </c>
      <c r="R9" s="538">
        <v>2011</v>
      </c>
      <c r="S9" s="538">
        <v>2012</v>
      </c>
      <c r="T9" s="538">
        <v>2013</v>
      </c>
      <c r="U9" s="538">
        <v>2014</v>
      </c>
      <c r="V9" s="538">
        <v>2015</v>
      </c>
      <c r="W9" s="538">
        <v>2016</v>
      </c>
      <c r="X9" s="538">
        <v>2017</v>
      </c>
      <c r="Y9" s="539">
        <v>2018</v>
      </c>
    </row>
    <row r="10" spans="2:25">
      <c r="B10" s="519" t="s">
        <v>97</v>
      </c>
      <c r="C10" s="540">
        <f>+'I. de Insumos'!D59</f>
        <v>0.19023280507851259</v>
      </c>
      <c r="D10" s="541">
        <f>+'I. de Insumos'!E59</f>
        <v>0.11606582795454923</v>
      </c>
      <c r="E10" s="541">
        <f>+'I. de Insumos'!F59</f>
        <v>-0.14047464519563677</v>
      </c>
      <c r="F10" s="541">
        <f>+'I. de Insumos'!G59</f>
        <v>4.5965540652444146E-2</v>
      </c>
      <c r="G10" s="541">
        <f>+'I. de Insumos'!H59</f>
        <v>6.4843970177222571E-2</v>
      </c>
      <c r="H10" s="541">
        <f>+'I. de Insumos'!J59</f>
        <v>3.9216138165443934E-2</v>
      </c>
      <c r="I10" s="541">
        <f>+'I. de Insumos'!L59</f>
        <v>-0.12448257395971946</v>
      </c>
      <c r="J10" s="541">
        <f>+'I. de Insumos'!N59</f>
        <v>3.3623514726769488E-3</v>
      </c>
      <c r="K10" s="541">
        <f>+'I. de Insumos'!P59</f>
        <v>4.7596870905508314E-2</v>
      </c>
      <c r="L10" s="541">
        <f>+'I. de Insumos'!R59</f>
        <v>-5.5654202899257585E-2</v>
      </c>
      <c r="M10" s="541">
        <f>+'I. de Insumos'!T59</f>
        <v>9.4248561216373039E-2</v>
      </c>
      <c r="N10" s="541">
        <f>+'I. de Insumos'!V59</f>
        <v>-1.2069628173844365E-2</v>
      </c>
      <c r="O10" s="541">
        <f>+'I. de Insumos'!X59</f>
        <v>-0.14518289188994626</v>
      </c>
      <c r="P10" s="541">
        <f>+'I. de Insumos'!Y59</f>
        <v>0.110857038043811</v>
      </c>
      <c r="Q10" s="541">
        <f>+'I. de Insumos'!Z59</f>
        <v>-6.2929681440263396E-2</v>
      </c>
      <c r="R10" s="541">
        <f>+'I. de Insumos'!AA59</f>
        <v>0.13440112856350758</v>
      </c>
      <c r="S10" s="541">
        <f>+'I. de Insumos'!AB59</f>
        <v>2.6692734441225555E-2</v>
      </c>
      <c r="T10" s="541">
        <f>+'I. de Insumos'!AC59</f>
        <v>1.5551676640843375E-3</v>
      </c>
      <c r="U10" s="541">
        <f>+'I. de Insumos'!AD59</f>
        <v>8.0959753323830638E-2</v>
      </c>
      <c r="V10" s="541">
        <f>+'I. de Insumos'!AF59</f>
        <v>0.13930675482320001</v>
      </c>
      <c r="W10" s="542">
        <f>+'I. de Insumos'!AG59</f>
        <v>-7.1019148019742642E-2</v>
      </c>
      <c r="X10" s="542">
        <f>+'I. de Insumos'!AH59</f>
        <v>6.0578492378122309E-2</v>
      </c>
      <c r="Y10" s="543">
        <f>+'I. de Insumos'!AI59</f>
        <v>2.4608779356085016E-2</v>
      </c>
    </row>
    <row r="11" spans="2:25">
      <c r="B11" s="519" t="s">
        <v>98</v>
      </c>
      <c r="C11" s="540">
        <f>'I. de Insumos Eco.'!D30</f>
        <v>8.5962399546456153E-2</v>
      </c>
      <c r="D11" s="541">
        <f>'I. de Insumos Eco.'!E30</f>
        <v>7.2565964021554616E-2</v>
      </c>
      <c r="E11" s="541">
        <f>'I. de Insumos Eco.'!F30</f>
        <v>8.8160193691521449E-2</v>
      </c>
      <c r="F11" s="541">
        <f>'I. de Insumos Eco.'!G30</f>
        <v>8.2344091731071156E-2</v>
      </c>
      <c r="G11" s="541">
        <f>'I. de Insumos Eco.'!H30</f>
        <v>4.092268324977727E-2</v>
      </c>
      <c r="H11" s="541">
        <f>'I. de Insumos Eco.'!I30</f>
        <v>-1.000102364535697E-2</v>
      </c>
      <c r="I11" s="541">
        <f>'I. de Insumos Eco.'!J30</f>
        <v>1.1281178708380114E-2</v>
      </c>
      <c r="J11" s="541">
        <f>'I. de Insumos Eco.'!K30</f>
        <v>2.4661165604826674E-2</v>
      </c>
      <c r="K11" s="541">
        <f>'I. de Insumos Eco.'!L30</f>
        <v>4.1481588705420729E-2</v>
      </c>
      <c r="L11" s="541">
        <f>'I. de Insumos Eco.'!M30</f>
        <v>3.90328472542565E-2</v>
      </c>
      <c r="M11" s="541">
        <f>'I. de Insumos Eco.'!N30</f>
        <v>5.9499108632764287E-2</v>
      </c>
      <c r="N11" s="541">
        <f>'I. de Insumos Eco.'!O30</f>
        <v>-6.0633336697248543E-3</v>
      </c>
      <c r="O11" s="541">
        <f>'I. de Insumos Eco.'!P30</f>
        <v>0.10916279376983506</v>
      </c>
      <c r="P11" s="541">
        <f>'I. de Insumos Eco.'!Q30</f>
        <v>3.9545275688656761E-3</v>
      </c>
      <c r="Q11" s="541">
        <f>'I. de Insumos Eco.'!R30</f>
        <v>1.3042477202209293E-2</v>
      </c>
      <c r="R11" s="541">
        <f>'I. de Insumos Eco.'!S30</f>
        <v>6.0094055649269708E-2</v>
      </c>
      <c r="S11" s="541">
        <f>'I. de Insumos Eco.'!T30</f>
        <v>3.2871165173789615E-2</v>
      </c>
      <c r="T11" s="541">
        <f>'I. de Insumos Eco.'!U30</f>
        <v>4.7295978836240746E-2</v>
      </c>
      <c r="U11" s="541">
        <f>'I. de Insumos Eco.'!V30</f>
        <v>6.4584088152275079E-2</v>
      </c>
      <c r="V11" s="541">
        <f>'I. de Insumos Eco.'!W30</f>
        <v>3.8584264219116503E-2</v>
      </c>
      <c r="W11" s="541">
        <f>'I. de Insumos Eco.'!X30</f>
        <v>3.740844273906449E-2</v>
      </c>
      <c r="X11" s="541">
        <f>'I. de Insumos Eco.'!Y30</f>
        <v>2.5148011968794248E-3</v>
      </c>
      <c r="Y11" s="544">
        <f>'I. de Insumos Eco.'!Z30</f>
        <v>2.1144751700835282E-2</v>
      </c>
    </row>
    <row r="12" spans="2:25">
      <c r="B12" s="519" t="s">
        <v>101</v>
      </c>
      <c r="C12" s="540">
        <f t="shared" ref="C12:V12" si="1">+C18-C19</f>
        <v>8.6782742435980414E-2</v>
      </c>
      <c r="D12" s="541">
        <f t="shared" si="1"/>
        <v>6.8520728582689844E-2</v>
      </c>
      <c r="E12" s="541">
        <f t="shared" si="1"/>
        <v>-0.18603447328451894</v>
      </c>
      <c r="F12" s="541">
        <f t="shared" si="1"/>
        <v>4.4315998940859733E-2</v>
      </c>
      <c r="G12" s="541">
        <f t="shared" si="1"/>
        <v>-1.9119030084576868E-2</v>
      </c>
      <c r="H12" s="541">
        <f t="shared" si="1"/>
        <v>3.9601880475765419E-2</v>
      </c>
      <c r="I12" s="541">
        <f t="shared" si="1"/>
        <v>3.8718847343093159E-2</v>
      </c>
      <c r="J12" s="541">
        <f t="shared" si="1"/>
        <v>9.0262128773194783E-2</v>
      </c>
      <c r="K12" s="541">
        <f t="shared" si="1"/>
        <v>0.10440248282227349</v>
      </c>
      <c r="L12" s="541">
        <f t="shared" si="1"/>
        <v>3.8218978756866619E-2</v>
      </c>
      <c r="M12" s="541">
        <f t="shared" si="1"/>
        <v>9.8112660769354626E-2</v>
      </c>
      <c r="N12" s="541">
        <f t="shared" si="1"/>
        <v>8.6230601858120787E-2</v>
      </c>
      <c r="O12" s="541">
        <f t="shared" si="1"/>
        <v>-7.9740747958115435E-2</v>
      </c>
      <c r="P12" s="541">
        <f t="shared" si="1"/>
        <v>-1.283038226979083E-2</v>
      </c>
      <c r="Q12" s="541">
        <f t="shared" si="1"/>
        <v>0.42361099491258958</v>
      </c>
      <c r="R12" s="541">
        <f t="shared" si="1"/>
        <v>-0.26412258233667424</v>
      </c>
      <c r="S12" s="541">
        <f t="shared" si="1"/>
        <v>4.2073871723403336E-2</v>
      </c>
      <c r="T12" s="541">
        <f t="shared" si="1"/>
        <v>-0.12706705677190192</v>
      </c>
      <c r="U12" s="541">
        <f t="shared" si="1"/>
        <v>7.8099212855185812E-2</v>
      </c>
      <c r="V12" s="541">
        <f t="shared" si="1"/>
        <v>-4.0257165354390161E-2</v>
      </c>
      <c r="W12" s="542">
        <f>+W20</f>
        <v>4.6445435703128167E-2</v>
      </c>
      <c r="X12" s="542">
        <f t="shared" ref="X12:Y12" si="2">+X20</f>
        <v>-5.3215584966284667E-2</v>
      </c>
      <c r="Y12" s="543">
        <f t="shared" si="2"/>
        <v>-1.4547004307984432E-2</v>
      </c>
    </row>
    <row r="13" spans="2:25" ht="13.5" thickBot="1">
      <c r="B13" s="519" t="s">
        <v>102</v>
      </c>
      <c r="C13" s="540">
        <v>8.0000000000000002E-3</v>
      </c>
      <c r="D13" s="541">
        <v>8.9999999999999993E-3</v>
      </c>
      <c r="E13" s="541">
        <v>0.01</v>
      </c>
      <c r="F13" s="541">
        <v>1.2E-2</v>
      </c>
      <c r="G13" s="541">
        <v>1.4999999999999999E-2</v>
      </c>
      <c r="H13" s="541">
        <v>2E-3</v>
      </c>
      <c r="I13" s="541">
        <v>0.01</v>
      </c>
      <c r="J13" s="541">
        <v>1.9E-2</v>
      </c>
      <c r="K13" s="541">
        <v>2.7E-2</v>
      </c>
      <c r="L13" s="541">
        <v>3.3000000000000002E-2</v>
      </c>
      <c r="M13" s="541">
        <v>3.5999999999999997E-2</v>
      </c>
      <c r="N13" s="541">
        <v>3.5999999999999997E-2</v>
      </c>
      <c r="O13" s="541">
        <v>3.1E-2</v>
      </c>
      <c r="P13" s="541">
        <v>2.5999999999999999E-2</v>
      </c>
      <c r="Q13" s="541">
        <v>2.1000000000000001E-2</v>
      </c>
      <c r="R13" s="541">
        <v>1.7000000000000001E-2</v>
      </c>
      <c r="S13" s="541">
        <v>1.0999999999999999E-2</v>
      </c>
      <c r="T13" s="541">
        <v>5.0000000000000001E-3</v>
      </c>
      <c r="U13" s="541">
        <v>0</v>
      </c>
      <c r="V13" s="541">
        <v>-3.0000000000000001E-3</v>
      </c>
      <c r="W13" s="541">
        <v>-3.0000000000000001E-3</v>
      </c>
      <c r="X13" s="541">
        <v>-1E-3</v>
      </c>
      <c r="Y13" s="543">
        <v>1E-3</v>
      </c>
    </row>
    <row r="14" spans="2:25" ht="13.5" thickBot="1">
      <c r="B14" s="520" t="s">
        <v>99</v>
      </c>
      <c r="C14" s="545">
        <f t="shared" ref="C14:V14" si="3">+(C12-C13)+(C11-C10)</f>
        <v>-2.548766309607603E-2</v>
      </c>
      <c r="D14" s="546">
        <f t="shared" si="3"/>
        <v>1.6020864649695231E-2</v>
      </c>
      <c r="E14" s="546">
        <f t="shared" si="3"/>
        <v>3.2600365602639264E-2</v>
      </c>
      <c r="F14" s="546">
        <f t="shared" si="3"/>
        <v>6.8694550019486739E-2</v>
      </c>
      <c r="G14" s="546">
        <f t="shared" si="3"/>
        <v>-5.8040317012022169E-2</v>
      </c>
      <c r="H14" s="546">
        <f t="shared" si="3"/>
        <v>-1.1615281335035491E-2</v>
      </c>
      <c r="I14" s="546">
        <f t="shared" si="3"/>
        <v>0.16448260001119272</v>
      </c>
      <c r="J14" s="546">
        <f t="shared" si="3"/>
        <v>9.2560942905344501E-2</v>
      </c>
      <c r="K14" s="546">
        <f t="shared" si="3"/>
        <v>7.1287200622185909E-2</v>
      </c>
      <c r="L14" s="546">
        <f t="shared" si="3"/>
        <v>9.9906028910380695E-2</v>
      </c>
      <c r="M14" s="546">
        <f t="shared" si="3"/>
        <v>2.7363208185745877E-2</v>
      </c>
      <c r="N14" s="546">
        <f t="shared" si="3"/>
        <v>5.6236896362240302E-2</v>
      </c>
      <c r="O14" s="546">
        <f t="shared" si="3"/>
        <v>0.14360493770166588</v>
      </c>
      <c r="P14" s="546">
        <f t="shared" si="3"/>
        <v>-0.14573289274473616</v>
      </c>
      <c r="Q14" s="546">
        <f t="shared" si="3"/>
        <v>0.47858315355506226</v>
      </c>
      <c r="R14" s="546">
        <f t="shared" si="3"/>
        <v>-0.35542965525091214</v>
      </c>
      <c r="S14" s="546">
        <f t="shared" si="3"/>
        <v>3.7252302455967397E-2</v>
      </c>
      <c r="T14" s="546">
        <f t="shared" si="3"/>
        <v>-8.6326245599745513E-2</v>
      </c>
      <c r="U14" s="546">
        <f t="shared" si="3"/>
        <v>6.1723547683630253E-2</v>
      </c>
      <c r="V14" s="546">
        <f t="shared" si="3"/>
        <v>-0.13797965595847367</v>
      </c>
      <c r="W14" s="546">
        <f t="shared" ref="W14:Y14" si="4">+(W12-W13)+(W11-W10)</f>
        <v>0.1578730264619353</v>
      </c>
      <c r="X14" s="546">
        <f t="shared" si="4"/>
        <v>-0.11027927614752756</v>
      </c>
      <c r="Y14" s="547">
        <f t="shared" si="4"/>
        <v>-1.9011031963234167E-2</v>
      </c>
    </row>
    <row r="15" spans="2:25">
      <c r="B15" s="521" t="s">
        <v>299</v>
      </c>
      <c r="C15" s="522"/>
      <c r="D15" s="522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  <c r="V15" s="521"/>
      <c r="W15" s="521"/>
      <c r="X15" s="521"/>
      <c r="Y15" s="521"/>
    </row>
    <row r="16" spans="2:25" ht="13.5" thickBot="1">
      <c r="B16" s="523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4"/>
      <c r="V16" s="521"/>
      <c r="W16" s="521"/>
      <c r="X16" s="521"/>
      <c r="Y16" s="521"/>
    </row>
    <row r="17" spans="1:25" ht="13.5" thickBot="1">
      <c r="B17" s="525" t="s">
        <v>100</v>
      </c>
      <c r="C17" s="548">
        <v>1996</v>
      </c>
      <c r="D17" s="548">
        <f t="shared" ref="D17:M17" si="5">+C17+1</f>
        <v>1997</v>
      </c>
      <c r="E17" s="548">
        <f t="shared" si="5"/>
        <v>1998</v>
      </c>
      <c r="F17" s="548">
        <f t="shared" si="5"/>
        <v>1999</v>
      </c>
      <c r="G17" s="548">
        <f t="shared" si="5"/>
        <v>2000</v>
      </c>
      <c r="H17" s="548">
        <f t="shared" si="5"/>
        <v>2001</v>
      </c>
      <c r="I17" s="548">
        <f t="shared" si="5"/>
        <v>2002</v>
      </c>
      <c r="J17" s="548">
        <f t="shared" si="5"/>
        <v>2003</v>
      </c>
      <c r="K17" s="548">
        <f>+J17+1</f>
        <v>2004</v>
      </c>
      <c r="L17" s="548">
        <f t="shared" si="5"/>
        <v>2005</v>
      </c>
      <c r="M17" s="548">
        <f t="shared" si="5"/>
        <v>2006</v>
      </c>
      <c r="N17" s="548">
        <v>2007</v>
      </c>
      <c r="O17" s="548">
        <f>+N17+1</f>
        <v>2008</v>
      </c>
      <c r="P17" s="548">
        <v>2009</v>
      </c>
      <c r="Q17" s="548">
        <v>2010</v>
      </c>
      <c r="R17" s="548">
        <v>2011</v>
      </c>
      <c r="S17" s="548">
        <v>2012</v>
      </c>
      <c r="T17" s="548">
        <v>2013</v>
      </c>
      <c r="U17" s="548">
        <v>2014</v>
      </c>
      <c r="V17" s="548">
        <v>2015</v>
      </c>
      <c r="W17" s="548">
        <v>2016</v>
      </c>
      <c r="X17" s="548">
        <v>2017</v>
      </c>
      <c r="Y17" s="549">
        <v>2018</v>
      </c>
    </row>
    <row r="18" spans="1:25">
      <c r="A18" s="522"/>
      <c r="B18" s="526" t="s">
        <v>95</v>
      </c>
      <c r="C18" s="527">
        <f>+'I. de Producción'!D92</f>
        <v>0.23900937479608386</v>
      </c>
      <c r="D18" s="527">
        <f>+'I. de Producción'!E92</f>
        <v>0.23156699767314964</v>
      </c>
      <c r="E18" s="527">
        <f>+'I. de Producción'!F92</f>
        <v>6.02545726867127E-2</v>
      </c>
      <c r="F18" s="527">
        <f>+'I. de Producción'!G92</f>
        <v>8.351838508273525E-2</v>
      </c>
      <c r="G18" s="527">
        <f>+'I. de Producción'!H92</f>
        <v>4.6123735692333412E-2</v>
      </c>
      <c r="H18" s="527">
        <f>+'I. de Producción'!J92</f>
        <v>-7.935434071025451E-3</v>
      </c>
      <c r="I18" s="527">
        <f>+'I. de Producción'!L92</f>
        <v>9.2322898178091896E-3</v>
      </c>
      <c r="J18" s="527">
        <f>'I. de Producción'!M92</f>
        <v>6.6946638904584063E-2</v>
      </c>
      <c r="K18" s="527">
        <f>+'I. de Producción'!O92</f>
        <v>5.6034721701654758E-2</v>
      </c>
      <c r="L18" s="527">
        <f>+'I. de Producción'!R92</f>
        <v>4.5409057391557206E-2</v>
      </c>
      <c r="M18" s="527">
        <f>+'I. de Producción'!T92</f>
        <v>6.5181181138472336E-2</v>
      </c>
      <c r="N18" s="527">
        <f>+'I. de Producción'!V92</f>
        <v>5.9768905151188663E-3</v>
      </c>
      <c r="O18" s="527">
        <f>+'I. de Producción'!W92</f>
        <v>-3.5587871087973989E-2</v>
      </c>
      <c r="P18" s="527">
        <f>+'I. de Producción'!Y92</f>
        <v>-9.61269524446558E-2</v>
      </c>
      <c r="Q18" s="527">
        <f>+'I. de Producción'!Z92</f>
        <v>-1.0056914421125178E-3</v>
      </c>
      <c r="R18" s="527">
        <f>+'I. de Producción'!AB92</f>
        <v>-5.7291149519822383E-3</v>
      </c>
      <c r="S18" s="527">
        <f>+'I. de Producción'!AC92</f>
        <v>-9.5228895515191425E-3</v>
      </c>
      <c r="T18" s="527">
        <f>+'I. de Producción'!AD92</f>
        <v>-6.7762049821023768E-2</v>
      </c>
      <c r="U18" s="527">
        <f>+'I. de Producción'!AE92</f>
        <v>-4.6178976243992954E-2</v>
      </c>
      <c r="V18" s="527">
        <f>+'I. de Producción'!AG92</f>
        <v>-9.6394034126422071E-2</v>
      </c>
      <c r="W18" s="542">
        <f>+'I. de Producción'!AH92</f>
        <v>-4.8892055682316519E-2</v>
      </c>
      <c r="X18" s="542">
        <f>+'I. de Producción'!AI92</f>
        <v>-7.0749514823067711E-2</v>
      </c>
      <c r="Y18" s="550">
        <f>+'I. de Producción'!AJ92</f>
        <v>-0.1083273339785454</v>
      </c>
    </row>
    <row r="19" spans="1:25" ht="13.5" thickBot="1">
      <c r="B19" s="526" t="s">
        <v>96</v>
      </c>
      <c r="C19" s="527">
        <f>+'I. de Insumos'!D53</f>
        <v>0.15222663236010345</v>
      </c>
      <c r="D19" s="527">
        <f>+'I. de Insumos'!E53</f>
        <v>0.1630462690904598</v>
      </c>
      <c r="E19" s="527">
        <f>+'I. de Insumos'!F53</f>
        <v>0.24628904597123163</v>
      </c>
      <c r="F19" s="527">
        <f>+'I. de Insumos'!G53</f>
        <v>3.9202386141875517E-2</v>
      </c>
      <c r="G19" s="527">
        <f>+'I. de Insumos'!H53</f>
        <v>6.524276577691028E-2</v>
      </c>
      <c r="H19" s="527">
        <f>+'I. de Insumos'!J53</f>
        <v>-4.7537314546790867E-2</v>
      </c>
      <c r="I19" s="527">
        <f>+'I. de Insumos'!L53</f>
        <v>-2.9486557525283969E-2</v>
      </c>
      <c r="J19" s="527">
        <f>+'I. de Insumos'!N53</f>
        <v>-2.331548986861072E-2</v>
      </c>
      <c r="K19" s="527">
        <f>+'I. de Insumos'!P53</f>
        <v>-4.8367761120618726E-2</v>
      </c>
      <c r="L19" s="527">
        <f>+'I. de Insumos'!R53</f>
        <v>7.1900786346905891E-3</v>
      </c>
      <c r="M19" s="527">
        <f>+'I. de Insumos'!T53</f>
        <v>-3.2931479630882297E-2</v>
      </c>
      <c r="N19" s="527">
        <f>+'I. de Insumos'!V53</f>
        <v>-8.0253711343001924E-2</v>
      </c>
      <c r="O19" s="527">
        <f>+'I. de Insumos'!X53</f>
        <v>4.4152876870141446E-2</v>
      </c>
      <c r="P19" s="527">
        <f>+'I. de Insumos'!Y53</f>
        <v>-8.329657017486497E-2</v>
      </c>
      <c r="Q19" s="527">
        <f>+'I. de Insumos'!Z53</f>
        <v>-0.42461668635470212</v>
      </c>
      <c r="R19" s="527">
        <f>+'I. de Insumos'!AA53</f>
        <v>0.25839346738469199</v>
      </c>
      <c r="S19" s="527">
        <f>+'I. de Insumos'!AB53</f>
        <v>-5.1596761274922479E-2</v>
      </c>
      <c r="T19" s="527">
        <f>+'I. de Insumos'!AC53</f>
        <v>5.9305006950878154E-2</v>
      </c>
      <c r="U19" s="527">
        <f>+'I. de Insumos'!AD53</f>
        <v>-0.12427818909917877</v>
      </c>
      <c r="V19" s="527">
        <f>+'I. de Insumos'!AF53</f>
        <v>-5.613686877203191E-2</v>
      </c>
      <c r="W19" s="542">
        <f>+'I. de Insumos'!AG53</f>
        <v>-9.5337491385444686E-2</v>
      </c>
      <c r="X19" s="542">
        <f>+'I. de Insumos'!AH53</f>
        <v>-1.7533929856783044E-2</v>
      </c>
      <c r="Y19" s="550">
        <f>+'I. de Insumos'!AI53</f>
        <v>-9.3780329670560963E-2</v>
      </c>
    </row>
    <row r="20" spans="1:25" ht="13.5" thickBot="1">
      <c r="B20" s="528" t="s">
        <v>103</v>
      </c>
      <c r="C20" s="529">
        <f t="shared" ref="C20:Y20" si="6">+C18-C19</f>
        <v>8.6782742435980414E-2</v>
      </c>
      <c r="D20" s="529">
        <f t="shared" si="6"/>
        <v>6.8520728582689844E-2</v>
      </c>
      <c r="E20" s="529">
        <f t="shared" si="6"/>
        <v>-0.18603447328451894</v>
      </c>
      <c r="F20" s="529">
        <f t="shared" si="6"/>
        <v>4.4315998940859733E-2</v>
      </c>
      <c r="G20" s="529">
        <f t="shared" si="6"/>
        <v>-1.9119030084576868E-2</v>
      </c>
      <c r="H20" s="529">
        <f t="shared" si="6"/>
        <v>3.9601880475765419E-2</v>
      </c>
      <c r="I20" s="529">
        <f t="shared" si="6"/>
        <v>3.8718847343093159E-2</v>
      </c>
      <c r="J20" s="529">
        <f t="shared" si="6"/>
        <v>9.0262128773194783E-2</v>
      </c>
      <c r="K20" s="529">
        <f t="shared" si="6"/>
        <v>0.10440248282227349</v>
      </c>
      <c r="L20" s="529">
        <f t="shared" si="6"/>
        <v>3.8218978756866619E-2</v>
      </c>
      <c r="M20" s="529">
        <f t="shared" si="6"/>
        <v>9.8112660769354626E-2</v>
      </c>
      <c r="N20" s="529">
        <f t="shared" si="6"/>
        <v>8.6230601858120787E-2</v>
      </c>
      <c r="O20" s="529">
        <f t="shared" si="6"/>
        <v>-7.9740747958115435E-2</v>
      </c>
      <c r="P20" s="529">
        <f>+P18-P19</f>
        <v>-1.283038226979083E-2</v>
      </c>
      <c r="Q20" s="529">
        <f t="shared" si="6"/>
        <v>0.42361099491258958</v>
      </c>
      <c r="R20" s="529">
        <f t="shared" si="6"/>
        <v>-0.26412258233667424</v>
      </c>
      <c r="S20" s="529">
        <f t="shared" si="6"/>
        <v>4.2073871723403336E-2</v>
      </c>
      <c r="T20" s="529">
        <f t="shared" si="6"/>
        <v>-0.12706705677190192</v>
      </c>
      <c r="U20" s="529">
        <f t="shared" si="6"/>
        <v>7.8099212855185812E-2</v>
      </c>
      <c r="V20" s="529">
        <f t="shared" si="6"/>
        <v>-4.0257165354390161E-2</v>
      </c>
      <c r="W20" s="529">
        <f>+W18-W19</f>
        <v>4.6445435703128167E-2</v>
      </c>
      <c r="X20" s="529">
        <f t="shared" si="6"/>
        <v>-5.3215584966284667E-2</v>
      </c>
      <c r="Y20" s="530">
        <f t="shared" si="6"/>
        <v>-1.4547004307984432E-2</v>
      </c>
    </row>
    <row r="21" spans="1:25">
      <c r="C21" s="517"/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</row>
    <row r="22" spans="1:25" ht="13.5" thickBot="1">
      <c r="C22" s="522"/>
      <c r="D22" s="531"/>
      <c r="E22" s="522"/>
      <c r="F22" s="522"/>
      <c r="G22" s="522"/>
      <c r="H22" s="522"/>
      <c r="I22" s="522"/>
      <c r="J22" s="515"/>
      <c r="K22" s="515"/>
      <c r="L22" s="515"/>
      <c r="M22" s="527"/>
      <c r="N22" s="527"/>
      <c r="O22" s="532"/>
      <c r="P22" s="532"/>
      <c r="Q22" s="521"/>
      <c r="Y22" s="522"/>
    </row>
    <row r="23" spans="1:25" ht="25.5" customHeight="1" thickBot="1">
      <c r="C23" s="522"/>
      <c r="D23" s="531"/>
      <c r="E23" s="522"/>
      <c r="F23" s="522"/>
      <c r="G23" s="522"/>
      <c r="H23" s="522"/>
      <c r="I23" s="605" t="s">
        <v>47</v>
      </c>
      <c r="J23" s="606"/>
      <c r="K23" s="606"/>
      <c r="L23" s="606"/>
      <c r="M23" s="605" t="s">
        <v>220</v>
      </c>
      <c r="N23" s="607"/>
      <c r="O23" s="532"/>
      <c r="P23" s="532"/>
      <c r="Q23" s="521"/>
      <c r="V23" s="522"/>
      <c r="Y23" s="522"/>
    </row>
    <row r="24" spans="1:25">
      <c r="C24" s="522"/>
      <c r="D24" s="531"/>
      <c r="E24" s="522"/>
      <c r="I24" s="608" t="s">
        <v>97</v>
      </c>
      <c r="J24" s="609"/>
      <c r="K24" s="609"/>
      <c r="L24" s="610"/>
      <c r="M24" s="611">
        <f>+AVERAGE(C10:Y10)</f>
        <v>2.4725180114703767E-2</v>
      </c>
      <c r="N24" s="612"/>
      <c r="O24" s="533"/>
      <c r="P24" s="533"/>
      <c r="Q24" s="533"/>
      <c r="R24" s="533"/>
      <c r="S24" s="533"/>
      <c r="V24" s="522"/>
      <c r="Y24" s="522"/>
    </row>
    <row r="25" spans="1:25">
      <c r="C25" s="522"/>
      <c r="D25" s="522"/>
      <c r="E25" s="522"/>
      <c r="I25" s="600" t="s">
        <v>98</v>
      </c>
      <c r="J25" s="601"/>
      <c r="K25" s="601"/>
      <c r="L25" s="602"/>
      <c r="M25" s="603">
        <f>+AVERAGE(C11:Y11)</f>
        <v>4.1761052610405566E-2</v>
      </c>
      <c r="N25" s="604"/>
      <c r="O25" s="533"/>
      <c r="P25" s="533"/>
      <c r="Q25" s="533"/>
      <c r="R25" s="533"/>
      <c r="S25" s="533"/>
      <c r="U25" s="534"/>
      <c r="V25" s="522"/>
    </row>
    <row r="26" spans="1:25">
      <c r="C26" s="522"/>
      <c r="D26" s="522"/>
      <c r="E26" s="522"/>
      <c r="I26" s="600" t="s">
        <v>215</v>
      </c>
      <c r="J26" s="601"/>
      <c r="K26" s="601"/>
      <c r="L26" s="602"/>
      <c r="M26" s="603">
        <f>+AVERAGE(C12:Y12)</f>
        <v>2.1237501679055155E-2</v>
      </c>
      <c r="N26" s="604"/>
      <c r="O26" s="533"/>
      <c r="P26" s="533"/>
      <c r="Q26" s="533"/>
      <c r="R26" s="533"/>
      <c r="S26" s="533"/>
    </row>
    <row r="27" spans="1:25" ht="13.5" thickBot="1">
      <c r="C27" s="522"/>
      <c r="D27" s="522"/>
      <c r="E27" s="522"/>
      <c r="I27" s="600" t="s">
        <v>216</v>
      </c>
      <c r="J27" s="601"/>
      <c r="K27" s="601"/>
      <c r="L27" s="602"/>
      <c r="M27" s="613">
        <f>+AVERAGE(C13:Y13)</f>
        <v>1.4000000000000002E-2</v>
      </c>
      <c r="N27" s="614"/>
      <c r="O27" s="533"/>
      <c r="P27" s="533"/>
      <c r="Q27" s="533"/>
      <c r="R27" s="533"/>
      <c r="S27" s="533"/>
      <c r="U27" s="534"/>
    </row>
    <row r="28" spans="1:25" ht="15.75" thickBot="1">
      <c r="C28" s="522"/>
      <c r="I28" s="595" t="s">
        <v>99</v>
      </c>
      <c r="J28" s="596"/>
      <c r="K28" s="596"/>
      <c r="L28" s="597"/>
      <c r="M28" s="598">
        <f>-((M26-M27)+(M25-M24))</f>
        <v>-2.4273374174756952E-2</v>
      </c>
      <c r="N28" s="599"/>
      <c r="O28" s="532"/>
      <c r="P28" s="532"/>
      <c r="Q28" s="532"/>
      <c r="R28" s="532"/>
      <c r="S28" s="532"/>
    </row>
    <row r="29" spans="1:25">
      <c r="C29" s="522"/>
      <c r="D29" s="522"/>
      <c r="E29" s="522"/>
      <c r="J29" s="515"/>
      <c r="K29" s="535"/>
      <c r="L29" s="536"/>
      <c r="M29" s="527"/>
      <c r="N29" s="527"/>
      <c r="O29" s="515"/>
      <c r="P29" s="515"/>
      <c r="Q29" s="521"/>
      <c r="T29" s="522"/>
    </row>
    <row r="31" spans="1:25"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</row>
    <row r="32" spans="1:25"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</row>
    <row r="33" spans="3:25">
      <c r="C33" s="522"/>
      <c r="D33" s="522"/>
      <c r="E33" s="522"/>
      <c r="F33" s="522"/>
      <c r="G33" s="522"/>
      <c r="H33" s="522"/>
      <c r="I33" s="522"/>
      <c r="J33" s="522"/>
      <c r="K33" s="522"/>
      <c r="L33" s="522"/>
      <c r="M33" s="522"/>
      <c r="N33" s="522"/>
      <c r="O33" s="522"/>
      <c r="P33" s="522"/>
      <c r="Q33" s="522"/>
      <c r="R33" s="522"/>
      <c r="S33" s="522"/>
      <c r="T33" s="522"/>
      <c r="U33" s="522"/>
      <c r="V33" s="522"/>
      <c r="W33" s="522"/>
      <c r="X33" s="522"/>
      <c r="Y33" s="522"/>
    </row>
  </sheetData>
  <mergeCells count="12">
    <mergeCell ref="I23:L23"/>
    <mergeCell ref="M23:N23"/>
    <mergeCell ref="I24:L24"/>
    <mergeCell ref="M24:N24"/>
    <mergeCell ref="I27:L27"/>
    <mergeCell ref="M27:N27"/>
    <mergeCell ref="I28:L28"/>
    <mergeCell ref="M28:N28"/>
    <mergeCell ref="I25:L25"/>
    <mergeCell ref="M25:N25"/>
    <mergeCell ref="I26:L26"/>
    <mergeCell ref="M26:N26"/>
  </mergeCells>
  <printOptions horizontalCentered="1" verticalCentered="1"/>
  <pageMargins left="0.51181102362204722" right="0.75" top="1" bottom="1" header="0" footer="0"/>
  <pageSetup paperSize="9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0070C0"/>
  </sheetPr>
  <dimension ref="A1:AI63"/>
  <sheetViews>
    <sheetView showGridLines="0" zoomScale="80" zoomScaleNormal="80" workbookViewId="0"/>
  </sheetViews>
  <sheetFormatPr baseColWidth="10" defaultRowHeight="12.75"/>
  <cols>
    <col min="1" max="1" width="4" style="3" customWidth="1"/>
    <col min="2" max="2" width="49.42578125" style="3" customWidth="1"/>
    <col min="3" max="3" width="11.7109375" style="3" customWidth="1"/>
    <col min="4" max="4" width="10.7109375" style="3" bestFit="1" customWidth="1"/>
    <col min="5" max="5" width="9.42578125" style="3" customWidth="1"/>
    <col min="6" max="7" width="11.85546875" style="3" customWidth="1"/>
    <col min="8" max="8" width="11.7109375" style="3" bestFit="1" customWidth="1"/>
    <col min="9" max="9" width="10.5703125" style="3" customWidth="1"/>
    <col min="10" max="10" width="12" style="3" customWidth="1"/>
    <col min="11" max="11" width="11.7109375" style="3" bestFit="1" customWidth="1"/>
    <col min="12" max="12" width="10.85546875" style="3" customWidth="1"/>
    <col min="13" max="13" width="11.7109375" style="3" bestFit="1" customWidth="1"/>
    <col min="14" max="14" width="10.85546875" style="3" customWidth="1"/>
    <col min="15" max="15" width="11.7109375" style="3" bestFit="1" customWidth="1"/>
    <col min="16" max="16" width="10.140625" style="3" customWidth="1"/>
    <col min="17" max="17" width="11.7109375" style="3" bestFit="1" customWidth="1"/>
    <col min="18" max="20" width="11.5703125" style="3" customWidth="1"/>
    <col min="21" max="22" width="11.7109375" style="3" bestFit="1" customWidth="1"/>
    <col min="23" max="23" width="12.140625" style="3" customWidth="1"/>
    <col min="24" max="28" width="11.7109375" style="3" bestFit="1" customWidth="1"/>
    <col min="29" max="29" width="11.140625" style="3" customWidth="1"/>
    <col min="30" max="34" width="13.140625" style="3" customWidth="1"/>
    <col min="35" max="35" width="11.42578125" style="3"/>
    <col min="36" max="36" width="13.5703125" style="3" bestFit="1" customWidth="1"/>
    <col min="37" max="16384" width="11.42578125" style="3"/>
  </cols>
  <sheetData>
    <row r="1" spans="1:3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3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 spans="1:3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3.5" thickBo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3.5" thickBot="1">
      <c r="A10" s="34"/>
      <c r="B10" s="35"/>
      <c r="C10" s="552">
        <v>1994</v>
      </c>
      <c r="D10" s="552">
        <v>1995</v>
      </c>
      <c r="E10" s="552">
        <v>1996</v>
      </c>
      <c r="F10" s="552">
        <v>1997</v>
      </c>
      <c r="G10" s="552">
        <v>1998</v>
      </c>
      <c r="H10" s="552">
        <v>1999</v>
      </c>
      <c r="I10" s="552">
        <v>2000</v>
      </c>
      <c r="J10" s="552" t="s">
        <v>194</v>
      </c>
      <c r="K10" s="552">
        <v>2001</v>
      </c>
      <c r="L10" s="552" t="s">
        <v>1</v>
      </c>
      <c r="M10" s="552">
        <v>2002</v>
      </c>
      <c r="N10" s="552">
        <v>2003</v>
      </c>
      <c r="O10" s="552" t="s">
        <v>158</v>
      </c>
      <c r="P10" s="552">
        <v>2004</v>
      </c>
      <c r="Q10" s="552" t="s">
        <v>2</v>
      </c>
      <c r="R10" s="552">
        <v>2005</v>
      </c>
      <c r="S10" s="552" t="s">
        <v>3</v>
      </c>
      <c r="T10" s="552">
        <v>2006</v>
      </c>
      <c r="U10" s="552" t="s">
        <v>212</v>
      </c>
      <c r="V10" s="552">
        <v>2007</v>
      </c>
      <c r="W10" s="552">
        <v>2008</v>
      </c>
      <c r="X10" s="552">
        <v>2009</v>
      </c>
      <c r="Y10" s="552">
        <v>2010</v>
      </c>
      <c r="Z10" s="552">
        <v>2011</v>
      </c>
      <c r="AA10" s="552">
        <v>2012</v>
      </c>
      <c r="AB10" s="552">
        <v>2013</v>
      </c>
      <c r="AC10" s="552" t="s">
        <v>211</v>
      </c>
      <c r="AD10" s="552" t="s">
        <v>221</v>
      </c>
      <c r="AE10" s="552" t="s">
        <v>222</v>
      </c>
      <c r="AF10" s="552" t="s">
        <v>223</v>
      </c>
      <c r="AG10" s="552" t="s">
        <v>224</v>
      </c>
      <c r="AH10" s="553">
        <v>2018</v>
      </c>
      <c r="AI10" s="34"/>
    </row>
    <row r="11" spans="1:35" ht="13.5" thickBot="1">
      <c r="A11" s="34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4"/>
      <c r="AG11" s="34"/>
      <c r="AH11" s="34"/>
      <c r="AI11" s="34"/>
    </row>
    <row r="12" spans="1:35" ht="12.75" customHeight="1">
      <c r="A12" s="34"/>
      <c r="B12" s="38" t="s">
        <v>165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4"/>
      <c r="AI12" s="34"/>
    </row>
    <row r="13" spans="1:35" ht="13.5" thickBot="1">
      <c r="A13" s="34"/>
      <c r="B13" s="39" t="s">
        <v>166</v>
      </c>
      <c r="C13" s="37"/>
      <c r="D13" s="40"/>
      <c r="E13" s="40"/>
      <c r="F13" s="40"/>
      <c r="G13" s="40"/>
      <c r="H13" s="40"/>
      <c r="I13" s="37"/>
      <c r="J13" s="40"/>
      <c r="K13" s="40"/>
      <c r="L13" s="37"/>
      <c r="M13" s="40"/>
      <c r="N13" s="37"/>
      <c r="O13" s="40"/>
      <c r="P13" s="37"/>
      <c r="Q13" s="40"/>
      <c r="R13" s="37"/>
      <c r="S13" s="40"/>
      <c r="T13" s="37"/>
      <c r="U13" s="40"/>
      <c r="V13" s="40"/>
      <c r="W13" s="40"/>
      <c r="X13" s="40"/>
      <c r="Y13" s="40"/>
      <c r="Z13" s="40"/>
      <c r="AA13" s="40"/>
      <c r="AB13" s="40"/>
      <c r="AC13" s="41"/>
      <c r="AD13" s="40"/>
      <c r="AE13" s="40"/>
      <c r="AF13" s="42"/>
      <c r="AG13" s="34"/>
      <c r="AH13" s="34"/>
      <c r="AI13" s="34"/>
    </row>
    <row r="14" spans="1:35">
      <c r="A14" s="34"/>
      <c r="B14" s="43" t="s">
        <v>73</v>
      </c>
      <c r="C14" s="44">
        <v>660784.56870930619</v>
      </c>
      <c r="D14" s="44">
        <v>611559.66668840847</v>
      </c>
      <c r="E14" s="44">
        <v>554671.50945067336</v>
      </c>
      <c r="F14" s="44">
        <v>507768.12602482975</v>
      </c>
      <c r="G14" s="44">
        <v>513622.19485094131</v>
      </c>
      <c r="H14" s="44">
        <v>592221.87793209881</v>
      </c>
      <c r="I14" s="44">
        <v>574432.54233097262</v>
      </c>
      <c r="J14" s="44">
        <v>468245</v>
      </c>
      <c r="K14" s="44">
        <v>470938</v>
      </c>
      <c r="L14" s="44">
        <v>462640.04044489382</v>
      </c>
      <c r="M14" s="44">
        <v>392366.07142857142</v>
      </c>
      <c r="N14" s="44">
        <v>400108.91089108912</v>
      </c>
      <c r="O14" s="44">
        <v>400109</v>
      </c>
      <c r="P14" s="44">
        <v>374745</v>
      </c>
      <c r="Q14" s="44">
        <v>386576</v>
      </c>
      <c r="R14" s="44">
        <v>392947</v>
      </c>
      <c r="S14" s="44">
        <v>432622</v>
      </c>
      <c r="T14" s="44">
        <v>455030</v>
      </c>
      <c r="U14" s="44">
        <v>206014</v>
      </c>
      <c r="V14" s="44">
        <v>416613</v>
      </c>
      <c r="W14" s="44">
        <v>205612</v>
      </c>
      <c r="X14" s="44">
        <v>209826</v>
      </c>
      <c r="Y14" s="44">
        <v>134904</v>
      </c>
      <c r="Z14" s="44">
        <v>190277</v>
      </c>
      <c r="AA14" s="44">
        <v>150649</v>
      </c>
      <c r="AB14" s="44">
        <v>153048</v>
      </c>
      <c r="AC14" s="44">
        <v>221202</v>
      </c>
      <c r="AD14" s="45">
        <v>132940.42324844201</v>
      </c>
      <c r="AE14" s="45">
        <v>105575.10695772471</v>
      </c>
      <c r="AF14" s="45">
        <v>87147.787338699767</v>
      </c>
      <c r="AG14" s="45">
        <v>92486.331511818091</v>
      </c>
      <c r="AH14" s="46">
        <v>109197.93393816087</v>
      </c>
      <c r="AI14" s="34"/>
    </row>
    <row r="15" spans="1:35">
      <c r="A15" s="34"/>
      <c r="B15" s="47" t="s">
        <v>163</v>
      </c>
      <c r="C15" s="48">
        <v>572022.29208214779</v>
      </c>
      <c r="D15" s="48">
        <v>580644.26669420698</v>
      </c>
      <c r="E15" s="48">
        <v>525611.97223341779</v>
      </c>
      <c r="F15" s="48">
        <v>481342.96819158213</v>
      </c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9"/>
      <c r="W15" s="49"/>
      <c r="X15" s="49"/>
      <c r="Y15" s="49"/>
      <c r="Z15" s="49"/>
      <c r="AA15" s="49"/>
      <c r="AB15" s="49"/>
      <c r="AC15" s="49"/>
      <c r="AD15" s="50"/>
      <c r="AE15" s="50"/>
      <c r="AF15" s="50"/>
      <c r="AG15" s="50"/>
      <c r="AH15" s="51"/>
      <c r="AI15" s="34"/>
    </row>
    <row r="16" spans="1:35">
      <c r="A16" s="34"/>
      <c r="B16" s="47" t="s">
        <v>164</v>
      </c>
      <c r="C16" s="48">
        <v>88762.276627158455</v>
      </c>
      <c r="D16" s="48">
        <v>30915.399994201438</v>
      </c>
      <c r="E16" s="48">
        <v>29059.537217255511</v>
      </c>
      <c r="F16" s="48">
        <v>26425.157833247617</v>
      </c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9"/>
      <c r="W16" s="49"/>
      <c r="X16" s="49"/>
      <c r="Y16" s="49"/>
      <c r="Z16" s="49"/>
      <c r="AA16" s="49"/>
      <c r="AB16" s="49"/>
      <c r="AC16" s="49"/>
      <c r="AD16" s="50"/>
      <c r="AE16" s="50"/>
      <c r="AF16" s="50"/>
      <c r="AG16" s="50"/>
      <c r="AH16" s="51"/>
      <c r="AI16" s="34"/>
    </row>
    <row r="17" spans="1:35">
      <c r="A17" s="34"/>
      <c r="B17" s="47" t="s">
        <v>74</v>
      </c>
      <c r="C17" s="48">
        <v>14525.212864311768</v>
      </c>
      <c r="D17" s="48">
        <v>98208</v>
      </c>
      <c r="E17" s="48">
        <v>138410</v>
      </c>
      <c r="F17" s="48">
        <v>158771</v>
      </c>
      <c r="G17" s="48">
        <v>109515</v>
      </c>
      <c r="H17" s="48">
        <v>114042.50377206944</v>
      </c>
      <c r="I17" s="48">
        <v>121152.56345212508</v>
      </c>
      <c r="J17" s="48">
        <v>106370</v>
      </c>
      <c r="K17" s="48">
        <v>119986</v>
      </c>
      <c r="L17" s="48">
        <v>119439.83822042467</v>
      </c>
      <c r="M17" s="48">
        <v>68455.357142857145</v>
      </c>
      <c r="N17" s="48">
        <v>65944.554455445541</v>
      </c>
      <c r="O17" s="48">
        <v>65944.554455445541</v>
      </c>
      <c r="P17" s="48">
        <v>125302</v>
      </c>
      <c r="Q17" s="52">
        <v>126971</v>
      </c>
      <c r="R17" s="52">
        <v>67762</v>
      </c>
      <c r="S17" s="52">
        <v>53388.47</v>
      </c>
      <c r="T17" s="52">
        <v>65559</v>
      </c>
      <c r="U17" s="52">
        <v>33372</v>
      </c>
      <c r="V17" s="52">
        <v>6429</v>
      </c>
      <c r="W17" s="52">
        <v>14962</v>
      </c>
      <c r="X17" s="52">
        <v>26985</v>
      </c>
      <c r="Y17" s="52">
        <v>1735</v>
      </c>
      <c r="Z17" s="52">
        <v>35034</v>
      </c>
      <c r="AA17" s="52">
        <v>33590</v>
      </c>
      <c r="AB17" s="52">
        <v>36497</v>
      </c>
      <c r="AC17" s="52">
        <v>55811</v>
      </c>
      <c r="AD17" s="52">
        <v>23585.686560607741</v>
      </c>
      <c r="AE17" s="52">
        <v>22413.844933771528</v>
      </c>
      <c r="AF17" s="52"/>
      <c r="AG17" s="52"/>
      <c r="AH17" s="53"/>
      <c r="AI17" s="34"/>
    </row>
    <row r="18" spans="1:35">
      <c r="A18" s="34"/>
      <c r="B18" s="4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9"/>
      <c r="AG18" s="49"/>
      <c r="AH18" s="54"/>
      <c r="AI18" s="34"/>
    </row>
    <row r="19" spans="1:35">
      <c r="A19" s="34"/>
      <c r="B19" s="47" t="s">
        <v>75</v>
      </c>
      <c r="C19" s="48"/>
      <c r="D19" s="48">
        <v>8694</v>
      </c>
      <c r="E19" s="48">
        <v>6729</v>
      </c>
      <c r="F19" s="48">
        <v>6123</v>
      </c>
      <c r="G19" s="48">
        <v>5966</v>
      </c>
      <c r="H19" s="48">
        <v>6128</v>
      </c>
      <c r="I19" s="48">
        <v>6159</v>
      </c>
      <c r="J19" s="48">
        <v>5113</v>
      </c>
      <c r="K19" s="48">
        <v>5373</v>
      </c>
      <c r="L19" s="48">
        <v>5196</v>
      </c>
      <c r="M19" s="48">
        <v>4894</v>
      </c>
      <c r="N19" s="48">
        <v>5052</v>
      </c>
      <c r="O19" s="48">
        <v>5052</v>
      </c>
      <c r="P19" s="48">
        <v>5570</v>
      </c>
      <c r="Q19" s="48">
        <v>5704</v>
      </c>
      <c r="R19" s="48">
        <v>5819</v>
      </c>
      <c r="S19" s="48">
        <v>5870</v>
      </c>
      <c r="T19" s="48">
        <v>6715</v>
      </c>
      <c r="U19" s="48">
        <v>2248</v>
      </c>
      <c r="V19" s="48">
        <v>2152</v>
      </c>
      <c r="W19" s="48">
        <v>2287</v>
      </c>
      <c r="X19" s="48">
        <v>2360</v>
      </c>
      <c r="Y19" s="48">
        <v>1283</v>
      </c>
      <c r="Z19" s="48">
        <v>1757</v>
      </c>
      <c r="AA19" s="48">
        <v>1193</v>
      </c>
      <c r="AB19" s="48">
        <v>1156</v>
      </c>
      <c r="AC19" s="48">
        <v>1258</v>
      </c>
      <c r="AD19" s="55">
        <v>2629</v>
      </c>
      <c r="AE19" s="55">
        <v>2519</v>
      </c>
      <c r="AF19" s="56">
        <v>2450</v>
      </c>
      <c r="AG19" s="56">
        <v>2456</v>
      </c>
      <c r="AH19" s="57">
        <v>2484</v>
      </c>
      <c r="AI19" s="34"/>
    </row>
    <row r="20" spans="1:35" ht="13.5" thickBot="1">
      <c r="A20" s="34"/>
      <c r="B20" s="58" t="s">
        <v>72</v>
      </c>
      <c r="C20" s="59">
        <v>165013.0163520771</v>
      </c>
      <c r="D20" s="59">
        <v>179915.60579005218</v>
      </c>
      <c r="E20" s="59">
        <v>183372.9855885224</v>
      </c>
      <c r="F20" s="59">
        <v>119926.64459581001</v>
      </c>
      <c r="G20" s="59">
        <v>123236.99604247135</v>
      </c>
      <c r="H20" s="59">
        <v>143489.84371807284</v>
      </c>
      <c r="I20" s="59">
        <v>158328</v>
      </c>
      <c r="J20" s="59">
        <v>148667</v>
      </c>
      <c r="K20" s="59">
        <v>123335</v>
      </c>
      <c r="L20" s="59">
        <v>123837.20930232559</v>
      </c>
      <c r="M20" s="59">
        <v>46467.261904761901</v>
      </c>
      <c r="N20" s="59">
        <v>44654.455445544554</v>
      </c>
      <c r="O20" s="59">
        <v>44654</v>
      </c>
      <c r="P20" s="59">
        <v>37396</v>
      </c>
      <c r="Q20" s="59">
        <v>40781</v>
      </c>
      <c r="R20" s="59">
        <v>27286</v>
      </c>
      <c r="S20" s="59">
        <v>28077</v>
      </c>
      <c r="T20" s="59">
        <v>21554</v>
      </c>
      <c r="U20" s="59">
        <v>11145</v>
      </c>
      <c r="V20" s="59">
        <v>10944</v>
      </c>
      <c r="W20" s="59">
        <v>13484</v>
      </c>
      <c r="X20" s="59">
        <v>12101</v>
      </c>
      <c r="Y20" s="59">
        <v>12628</v>
      </c>
      <c r="Z20" s="59">
        <v>12626</v>
      </c>
      <c r="AA20" s="59">
        <v>8372</v>
      </c>
      <c r="AB20" s="59">
        <v>9384</v>
      </c>
      <c r="AC20" s="59">
        <v>17545</v>
      </c>
      <c r="AD20" s="59">
        <v>11309.803274404199</v>
      </c>
      <c r="AE20" s="60">
        <v>6977.6631869616094</v>
      </c>
      <c r="AF20" s="60">
        <v>6942.4061163391243</v>
      </c>
      <c r="AG20" s="60">
        <v>8766.7786025612295</v>
      </c>
      <c r="AH20" s="61">
        <v>7994.3118235841002</v>
      </c>
      <c r="AI20" s="34"/>
    </row>
    <row r="21" spans="1:35" ht="13.5" thickBot="1">
      <c r="A21" s="34"/>
      <c r="B21" s="62" t="s">
        <v>226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4"/>
      <c r="U21" s="64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1"/>
      <c r="AI21" s="34"/>
    </row>
    <row r="22" spans="1:35" ht="13.5" thickBot="1">
      <c r="A22" s="37"/>
      <c r="B22" s="65" t="s">
        <v>77</v>
      </c>
      <c r="C22" s="66">
        <v>1</v>
      </c>
      <c r="D22" s="66">
        <v>1.0429999999999999</v>
      </c>
      <c r="E22" s="66">
        <v>1.0549999999999999</v>
      </c>
      <c r="F22" s="66">
        <v>1.0249999999999999</v>
      </c>
      <c r="G22" s="66">
        <v>1.032</v>
      </c>
      <c r="H22" s="66">
        <v>1.0269999999999999</v>
      </c>
      <c r="I22" s="66">
        <v>1.0189999999999999</v>
      </c>
      <c r="J22" s="66">
        <v>1.0189999999999999</v>
      </c>
      <c r="K22" s="66">
        <v>0.98899999999999999</v>
      </c>
      <c r="L22" s="66">
        <v>0.98899999999999999</v>
      </c>
      <c r="M22" s="66">
        <v>1.008</v>
      </c>
      <c r="N22" s="66">
        <v>1.01</v>
      </c>
      <c r="O22" s="66">
        <v>1.01</v>
      </c>
      <c r="P22" s="66">
        <v>1.024</v>
      </c>
      <c r="Q22" s="66">
        <v>1.024</v>
      </c>
      <c r="R22" s="66">
        <v>1</v>
      </c>
      <c r="S22" s="66">
        <v>1</v>
      </c>
      <c r="T22" s="66">
        <v>1</v>
      </c>
      <c r="U22" s="66">
        <v>1</v>
      </c>
      <c r="V22" s="66">
        <v>1</v>
      </c>
      <c r="W22" s="66">
        <v>1</v>
      </c>
      <c r="X22" s="66">
        <v>1</v>
      </c>
      <c r="Y22" s="66">
        <v>1</v>
      </c>
      <c r="Z22" s="66">
        <v>1</v>
      </c>
      <c r="AA22" s="66">
        <v>1</v>
      </c>
      <c r="AB22" s="66">
        <v>1</v>
      </c>
      <c r="AC22" s="66">
        <v>1</v>
      </c>
      <c r="AD22" s="67">
        <v>1</v>
      </c>
      <c r="AE22" s="67">
        <v>1</v>
      </c>
      <c r="AF22" s="68">
        <v>1</v>
      </c>
      <c r="AG22" s="68">
        <v>1</v>
      </c>
      <c r="AH22" s="69">
        <v>1</v>
      </c>
      <c r="AI22" s="34"/>
    </row>
    <row r="23" spans="1:35" ht="13.5" thickBot="1">
      <c r="A23" s="34"/>
      <c r="B23" s="37"/>
      <c r="C23" s="70"/>
      <c r="D23" s="70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70"/>
      <c r="V23" s="50"/>
      <c r="W23" s="50"/>
      <c r="X23" s="50"/>
      <c r="Y23" s="41"/>
      <c r="Z23" s="41"/>
      <c r="AA23" s="41"/>
      <c r="AB23" s="41"/>
      <c r="AC23" s="41"/>
      <c r="AD23" s="48"/>
      <c r="AE23" s="41"/>
      <c r="AF23" s="34"/>
      <c r="AG23" s="34"/>
      <c r="AH23" s="34"/>
      <c r="AI23" s="34"/>
    </row>
    <row r="24" spans="1:35">
      <c r="A24" s="34"/>
      <c r="B24" s="38" t="s">
        <v>165</v>
      </c>
      <c r="C24" s="70"/>
      <c r="D24" s="70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70"/>
      <c r="V24" s="50"/>
      <c r="W24" s="50"/>
      <c r="X24" s="50"/>
      <c r="Y24" s="41"/>
      <c r="Z24" s="41"/>
      <c r="AA24" s="41"/>
      <c r="AB24" s="41"/>
      <c r="AC24" s="41"/>
      <c r="AD24" s="41"/>
      <c r="AE24" s="41"/>
      <c r="AF24" s="34"/>
      <c r="AG24" s="34"/>
      <c r="AH24" s="34"/>
      <c r="AI24" s="34"/>
    </row>
    <row r="25" spans="1:35" ht="13.5" thickBot="1">
      <c r="A25" s="34"/>
      <c r="B25" s="39" t="s">
        <v>166</v>
      </c>
      <c r="C25" s="70"/>
      <c r="D25" s="70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  <c r="V25" s="72"/>
      <c r="W25" s="72"/>
      <c r="X25" s="72"/>
      <c r="Y25" s="41"/>
      <c r="Z25" s="41"/>
      <c r="AA25" s="41"/>
      <c r="AB25" s="41"/>
      <c r="AC25" s="41"/>
      <c r="AD25" s="41"/>
      <c r="AE25" s="41"/>
      <c r="AF25" s="34"/>
      <c r="AG25" s="34"/>
      <c r="AH25" s="34"/>
      <c r="AI25" s="34"/>
    </row>
    <row r="26" spans="1:35">
      <c r="A26" s="34"/>
      <c r="B26" s="43" t="s">
        <v>73</v>
      </c>
      <c r="C26" s="44">
        <f>C27+C28</f>
        <v>660784.56870930619</v>
      </c>
      <c r="D26" s="44">
        <f>D27+D28</f>
        <v>637856.73235600989</v>
      </c>
      <c r="E26" s="44">
        <f>E27+E28</f>
        <v>585178.44247046032</v>
      </c>
      <c r="F26" s="44">
        <f>F27+F28</f>
        <v>520462.32917545049</v>
      </c>
      <c r="G26" s="44">
        <f t="shared" ref="G26:T26" si="0">G14*G22</f>
        <v>530058.10508617142</v>
      </c>
      <c r="H26" s="44">
        <f t="shared" si="0"/>
        <v>608211.8686362654</v>
      </c>
      <c r="I26" s="44">
        <f t="shared" si="0"/>
        <v>585346.76063526107</v>
      </c>
      <c r="J26" s="44">
        <f t="shared" si="0"/>
        <v>477141.65499999997</v>
      </c>
      <c r="K26" s="44">
        <f t="shared" si="0"/>
        <v>465757.68199999997</v>
      </c>
      <c r="L26" s="44">
        <f t="shared" si="0"/>
        <v>457551</v>
      </c>
      <c r="M26" s="44">
        <f t="shared" si="0"/>
        <v>395505</v>
      </c>
      <c r="N26" s="44">
        <f t="shared" si="0"/>
        <v>404110</v>
      </c>
      <c r="O26" s="44">
        <f t="shared" si="0"/>
        <v>404110.09</v>
      </c>
      <c r="P26" s="44">
        <f t="shared" si="0"/>
        <v>383738.88</v>
      </c>
      <c r="Q26" s="44">
        <f t="shared" si="0"/>
        <v>395853.82400000002</v>
      </c>
      <c r="R26" s="44">
        <f t="shared" si="0"/>
        <v>392947</v>
      </c>
      <c r="S26" s="44">
        <f t="shared" si="0"/>
        <v>432622</v>
      </c>
      <c r="T26" s="44">
        <f t="shared" si="0"/>
        <v>455030</v>
      </c>
      <c r="U26" s="44">
        <f t="shared" ref="U26:AG26" si="1">U14*U22</f>
        <v>206014</v>
      </c>
      <c r="V26" s="44">
        <f t="shared" si="1"/>
        <v>416613</v>
      </c>
      <c r="W26" s="44">
        <f t="shared" si="1"/>
        <v>205612</v>
      </c>
      <c r="X26" s="44">
        <f t="shared" si="1"/>
        <v>209826</v>
      </c>
      <c r="Y26" s="44">
        <f t="shared" si="1"/>
        <v>134904</v>
      </c>
      <c r="Z26" s="44">
        <f t="shared" si="1"/>
        <v>190277</v>
      </c>
      <c r="AA26" s="44">
        <f t="shared" si="1"/>
        <v>150649</v>
      </c>
      <c r="AB26" s="44">
        <f t="shared" si="1"/>
        <v>153048</v>
      </c>
      <c r="AC26" s="44">
        <f t="shared" si="1"/>
        <v>221202</v>
      </c>
      <c r="AD26" s="44">
        <f>AD14*AD22</f>
        <v>132940.42324844201</v>
      </c>
      <c r="AE26" s="44">
        <f>AE14*AE22</f>
        <v>105575.10695772471</v>
      </c>
      <c r="AF26" s="44">
        <f>AF14*AF22</f>
        <v>87147.787338699767</v>
      </c>
      <c r="AG26" s="44">
        <f t="shared" si="1"/>
        <v>92486.331511818091</v>
      </c>
      <c r="AH26" s="81">
        <f t="shared" ref="AH26" si="2">AH14*AH22</f>
        <v>109197.93393816087</v>
      </c>
      <c r="AI26" s="34"/>
    </row>
    <row r="27" spans="1:35">
      <c r="A27" s="34"/>
      <c r="B27" s="47" t="s">
        <v>163</v>
      </c>
      <c r="C27" s="48">
        <f>C15*C22</f>
        <v>572022.29208214779</v>
      </c>
      <c r="D27" s="48">
        <f>D15*D22</f>
        <v>605611.97016205778</v>
      </c>
      <c r="E27" s="48">
        <f>E15*E22</f>
        <v>554520.63070625579</v>
      </c>
      <c r="F27" s="48">
        <f>F15*F22</f>
        <v>493376.54239637166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82"/>
      <c r="AI27" s="34"/>
    </row>
    <row r="28" spans="1:35">
      <c r="A28" s="34"/>
      <c r="B28" s="47" t="s">
        <v>164</v>
      </c>
      <c r="C28" s="48">
        <f>C16*C22</f>
        <v>88762.276627158455</v>
      </c>
      <c r="D28" s="48">
        <f>D16*D22</f>
        <v>32244.762193952098</v>
      </c>
      <c r="E28" s="48">
        <f>E16*E22</f>
        <v>30657.811764204562</v>
      </c>
      <c r="F28" s="48">
        <f>F16*F22</f>
        <v>27085.786779078804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82"/>
      <c r="AI28" s="34"/>
    </row>
    <row r="29" spans="1:35">
      <c r="A29" s="34"/>
      <c r="B29" s="47" t="s">
        <v>74</v>
      </c>
      <c r="C29" s="48">
        <f t="shared" ref="C29:T29" si="3">C17*C22</f>
        <v>14525.212864311768</v>
      </c>
      <c r="D29" s="48">
        <f t="shared" si="3"/>
        <v>102430.94399999999</v>
      </c>
      <c r="E29" s="48">
        <f t="shared" si="3"/>
        <v>146022.54999999999</v>
      </c>
      <c r="F29" s="48">
        <f t="shared" si="3"/>
        <v>162740.27499999999</v>
      </c>
      <c r="G29" s="48">
        <f t="shared" si="3"/>
        <v>113019.48</v>
      </c>
      <c r="H29" s="48">
        <f t="shared" si="3"/>
        <v>117121.6513739153</v>
      </c>
      <c r="I29" s="48">
        <f t="shared" si="3"/>
        <v>123454.46215771545</v>
      </c>
      <c r="J29" s="48">
        <f t="shared" si="3"/>
        <v>108391.02999999998</v>
      </c>
      <c r="K29" s="48">
        <f t="shared" si="3"/>
        <v>118666.15399999999</v>
      </c>
      <c r="L29" s="48">
        <f t="shared" si="3"/>
        <v>118126</v>
      </c>
      <c r="M29" s="48">
        <f t="shared" si="3"/>
        <v>69003</v>
      </c>
      <c r="N29" s="48">
        <f t="shared" si="3"/>
        <v>66604</v>
      </c>
      <c r="O29" s="48">
        <f t="shared" si="3"/>
        <v>66604</v>
      </c>
      <c r="P29" s="48">
        <f t="shared" si="3"/>
        <v>128309.24800000001</v>
      </c>
      <c r="Q29" s="48">
        <f t="shared" si="3"/>
        <v>130018.304</v>
      </c>
      <c r="R29" s="48">
        <f t="shared" si="3"/>
        <v>67762</v>
      </c>
      <c r="S29" s="48">
        <f t="shared" si="3"/>
        <v>53388.47</v>
      </c>
      <c r="T29" s="48">
        <f t="shared" si="3"/>
        <v>65559</v>
      </c>
      <c r="U29" s="48">
        <f t="shared" ref="U29:AE29" si="4">U17*U22</f>
        <v>33372</v>
      </c>
      <c r="V29" s="48">
        <f t="shared" si="4"/>
        <v>6429</v>
      </c>
      <c r="W29" s="48">
        <f t="shared" si="4"/>
        <v>14962</v>
      </c>
      <c r="X29" s="48">
        <f t="shared" si="4"/>
        <v>26985</v>
      </c>
      <c r="Y29" s="48">
        <f t="shared" si="4"/>
        <v>1735</v>
      </c>
      <c r="Z29" s="48">
        <f t="shared" si="4"/>
        <v>35034</v>
      </c>
      <c r="AA29" s="48">
        <f t="shared" si="4"/>
        <v>33590</v>
      </c>
      <c r="AB29" s="48">
        <f t="shared" si="4"/>
        <v>36497</v>
      </c>
      <c r="AC29" s="48">
        <f t="shared" si="4"/>
        <v>55811</v>
      </c>
      <c r="AD29" s="48">
        <f t="shared" si="4"/>
        <v>23585.686560607741</v>
      </c>
      <c r="AE29" s="48">
        <f t="shared" si="4"/>
        <v>22413.844933771528</v>
      </c>
      <c r="AF29" s="48"/>
      <c r="AG29" s="48"/>
      <c r="AH29" s="82"/>
      <c r="AI29" s="34"/>
    </row>
    <row r="30" spans="1:35">
      <c r="A30" s="34"/>
      <c r="B30" s="4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82"/>
      <c r="AI30" s="34"/>
    </row>
    <row r="31" spans="1:35">
      <c r="A31" s="34"/>
      <c r="B31" s="47" t="s">
        <v>75</v>
      </c>
      <c r="C31" s="48"/>
      <c r="D31" s="48">
        <f>D19</f>
        <v>8694</v>
      </c>
      <c r="E31" s="48">
        <f t="shared" ref="E31:T31" si="5">E19</f>
        <v>6729</v>
      </c>
      <c r="F31" s="48">
        <f t="shared" si="5"/>
        <v>6123</v>
      </c>
      <c r="G31" s="48">
        <f t="shared" si="5"/>
        <v>5966</v>
      </c>
      <c r="H31" s="48">
        <f t="shared" si="5"/>
        <v>6128</v>
      </c>
      <c r="I31" s="48">
        <f t="shared" si="5"/>
        <v>6159</v>
      </c>
      <c r="J31" s="48">
        <f t="shared" si="5"/>
        <v>5113</v>
      </c>
      <c r="K31" s="48">
        <f t="shared" si="5"/>
        <v>5373</v>
      </c>
      <c r="L31" s="48">
        <f t="shared" si="5"/>
        <v>5196</v>
      </c>
      <c r="M31" s="48">
        <f t="shared" si="5"/>
        <v>4894</v>
      </c>
      <c r="N31" s="48">
        <f t="shared" si="5"/>
        <v>5052</v>
      </c>
      <c r="O31" s="48">
        <f t="shared" si="5"/>
        <v>5052</v>
      </c>
      <c r="P31" s="48">
        <f t="shared" si="5"/>
        <v>5570</v>
      </c>
      <c r="Q31" s="48">
        <f t="shared" si="5"/>
        <v>5704</v>
      </c>
      <c r="R31" s="48">
        <f t="shared" si="5"/>
        <v>5819</v>
      </c>
      <c r="S31" s="48">
        <f t="shared" si="5"/>
        <v>5870</v>
      </c>
      <c r="T31" s="48">
        <f t="shared" si="5"/>
        <v>6715</v>
      </c>
      <c r="U31" s="48">
        <f>U19</f>
        <v>2248</v>
      </c>
      <c r="V31" s="48">
        <f>V19</f>
        <v>2152</v>
      </c>
      <c r="W31" s="48">
        <f>W19</f>
        <v>2287</v>
      </c>
      <c r="X31" s="48">
        <f t="shared" ref="X31:AC31" si="6">X19</f>
        <v>2360</v>
      </c>
      <c r="Y31" s="48">
        <f t="shared" si="6"/>
        <v>1283</v>
      </c>
      <c r="Z31" s="48">
        <f t="shared" si="6"/>
        <v>1757</v>
      </c>
      <c r="AA31" s="48">
        <f t="shared" si="6"/>
        <v>1193</v>
      </c>
      <c r="AB31" s="48">
        <f t="shared" si="6"/>
        <v>1156</v>
      </c>
      <c r="AC31" s="48">
        <f t="shared" si="6"/>
        <v>1258</v>
      </c>
      <c r="AD31" s="48">
        <f>AD19</f>
        <v>2629</v>
      </c>
      <c r="AE31" s="48">
        <f>AE19</f>
        <v>2519</v>
      </c>
      <c r="AF31" s="48">
        <f t="shared" ref="AF31" si="7">AF19</f>
        <v>2450</v>
      </c>
      <c r="AG31" s="48">
        <f>AG19</f>
        <v>2456</v>
      </c>
      <c r="AH31" s="82">
        <f t="shared" ref="AH31" si="8">AH19</f>
        <v>2484</v>
      </c>
      <c r="AI31" s="34"/>
    </row>
    <row r="32" spans="1:35" ht="13.5" thickBot="1">
      <c r="A32" s="34"/>
      <c r="B32" s="58" t="s">
        <v>72</v>
      </c>
      <c r="C32" s="59">
        <f>C20*C22</f>
        <v>165013.0163520771</v>
      </c>
      <c r="D32" s="59">
        <f t="shared" ref="D32:T32" si="9">D20*D22</f>
        <v>187651.97683902443</v>
      </c>
      <c r="E32" s="59">
        <f>E20*E22</f>
        <v>193458.49979589111</v>
      </c>
      <c r="F32" s="59">
        <f t="shared" si="9"/>
        <v>122924.81071070525</v>
      </c>
      <c r="G32" s="59">
        <f t="shared" si="9"/>
        <v>127180.57991583044</v>
      </c>
      <c r="H32" s="59">
        <f t="shared" si="9"/>
        <v>147364.0694984608</v>
      </c>
      <c r="I32" s="59">
        <f t="shared" si="9"/>
        <v>161336.23199999999</v>
      </c>
      <c r="J32" s="59">
        <f t="shared" si="9"/>
        <v>151491.67299999998</v>
      </c>
      <c r="K32" s="59">
        <f t="shared" si="9"/>
        <v>121978.315</v>
      </c>
      <c r="L32" s="59">
        <f t="shared" si="9"/>
        <v>122475</v>
      </c>
      <c r="M32" s="59">
        <f t="shared" si="9"/>
        <v>46839</v>
      </c>
      <c r="N32" s="59">
        <f t="shared" si="9"/>
        <v>45101</v>
      </c>
      <c r="O32" s="59">
        <f t="shared" si="9"/>
        <v>45100.54</v>
      </c>
      <c r="P32" s="59">
        <f t="shared" si="9"/>
        <v>38293.504000000001</v>
      </c>
      <c r="Q32" s="59">
        <f t="shared" si="9"/>
        <v>41759.743999999999</v>
      </c>
      <c r="R32" s="59">
        <f t="shared" si="9"/>
        <v>27286</v>
      </c>
      <c r="S32" s="59">
        <f t="shared" si="9"/>
        <v>28077</v>
      </c>
      <c r="T32" s="59">
        <f t="shared" si="9"/>
        <v>21554</v>
      </c>
      <c r="U32" s="59">
        <f t="shared" ref="U32:AC32" si="10">U20*U22</f>
        <v>11145</v>
      </c>
      <c r="V32" s="59">
        <f t="shared" si="10"/>
        <v>10944</v>
      </c>
      <c r="W32" s="59">
        <f t="shared" si="10"/>
        <v>13484</v>
      </c>
      <c r="X32" s="59">
        <f t="shared" si="10"/>
        <v>12101</v>
      </c>
      <c r="Y32" s="59">
        <f t="shared" si="10"/>
        <v>12628</v>
      </c>
      <c r="Z32" s="59">
        <f t="shared" si="10"/>
        <v>12626</v>
      </c>
      <c r="AA32" s="59">
        <f t="shared" si="10"/>
        <v>8372</v>
      </c>
      <c r="AB32" s="59">
        <f t="shared" si="10"/>
        <v>9384</v>
      </c>
      <c r="AC32" s="59">
        <f t="shared" si="10"/>
        <v>17545</v>
      </c>
      <c r="AD32" s="59">
        <f t="shared" ref="AD32:AG32" si="11">AD20*AD22</f>
        <v>11309.803274404199</v>
      </c>
      <c r="AE32" s="59">
        <f t="shared" si="11"/>
        <v>6977.6631869616094</v>
      </c>
      <c r="AF32" s="59">
        <f t="shared" si="11"/>
        <v>6942.4061163391243</v>
      </c>
      <c r="AG32" s="59">
        <f t="shared" si="11"/>
        <v>8766.7786025612295</v>
      </c>
      <c r="AH32" s="83">
        <f t="shared" ref="AH32" si="12">AH20*AH22</f>
        <v>7994.3118235841002</v>
      </c>
      <c r="AI32" s="34"/>
    </row>
    <row r="33" spans="1:35" ht="13.5" thickBot="1">
      <c r="A33" s="34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70"/>
      <c r="V33" s="50"/>
      <c r="W33" s="50"/>
      <c r="X33" s="50"/>
      <c r="Y33" s="41"/>
      <c r="Z33" s="41"/>
      <c r="AA33" s="41"/>
      <c r="AB33" s="41"/>
      <c r="AC33" s="41"/>
      <c r="AD33" s="41"/>
      <c r="AE33" s="41"/>
      <c r="AF33" s="34"/>
      <c r="AG33" s="34"/>
      <c r="AH33" s="34"/>
      <c r="AI33" s="34"/>
    </row>
    <row r="34" spans="1:35">
      <c r="A34" s="34"/>
      <c r="B34" s="38" t="s">
        <v>165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50"/>
      <c r="V34" s="50"/>
      <c r="W34" s="50"/>
      <c r="X34" s="50"/>
      <c r="Y34" s="41"/>
      <c r="Z34" s="41"/>
      <c r="AA34" s="41"/>
      <c r="AB34" s="41"/>
      <c r="AC34" s="41"/>
      <c r="AD34" s="41"/>
      <c r="AE34" s="41"/>
      <c r="AF34" s="34"/>
      <c r="AG34" s="34"/>
      <c r="AH34" s="34"/>
      <c r="AI34" s="34"/>
    </row>
    <row r="35" spans="1:35" ht="13.5" thickBot="1">
      <c r="A35" s="34"/>
      <c r="B35" s="39" t="s">
        <v>166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50"/>
      <c r="V35" s="50"/>
      <c r="W35" s="50"/>
      <c r="X35" s="50"/>
      <c r="Y35" s="41"/>
      <c r="Z35" s="41"/>
      <c r="AA35" s="41"/>
      <c r="AB35" s="41"/>
      <c r="AC35" s="41"/>
      <c r="AD35" s="41"/>
      <c r="AE35" s="34"/>
      <c r="AF35" s="34"/>
      <c r="AG35" s="34"/>
      <c r="AH35" s="42"/>
      <c r="AI35" s="34"/>
    </row>
    <row r="36" spans="1:35">
      <c r="A36" s="590"/>
      <c r="B36" s="43" t="s">
        <v>70</v>
      </c>
      <c r="C36" s="44">
        <f t="shared" ref="C36:T36" si="13">C26</f>
        <v>660784.56870930619</v>
      </c>
      <c r="D36" s="44">
        <f t="shared" si="13"/>
        <v>637856.73235600989</v>
      </c>
      <c r="E36" s="44">
        <f t="shared" si="13"/>
        <v>585178.44247046032</v>
      </c>
      <c r="F36" s="44">
        <f t="shared" si="13"/>
        <v>520462.32917545049</v>
      </c>
      <c r="G36" s="44">
        <f t="shared" si="13"/>
        <v>530058.10508617142</v>
      </c>
      <c r="H36" s="44">
        <f t="shared" si="13"/>
        <v>608211.8686362654</v>
      </c>
      <c r="I36" s="44">
        <f t="shared" si="13"/>
        <v>585346.76063526107</v>
      </c>
      <c r="J36" s="44">
        <f t="shared" si="13"/>
        <v>477141.65499999997</v>
      </c>
      <c r="K36" s="44">
        <f t="shared" si="13"/>
        <v>465757.68199999997</v>
      </c>
      <c r="L36" s="44">
        <f t="shared" si="13"/>
        <v>457551</v>
      </c>
      <c r="M36" s="44">
        <f t="shared" si="13"/>
        <v>395505</v>
      </c>
      <c r="N36" s="44">
        <f t="shared" si="13"/>
        <v>404110</v>
      </c>
      <c r="O36" s="44">
        <f t="shared" si="13"/>
        <v>404110.09</v>
      </c>
      <c r="P36" s="44">
        <f t="shared" si="13"/>
        <v>383738.88</v>
      </c>
      <c r="Q36" s="44">
        <f t="shared" si="13"/>
        <v>395853.82400000002</v>
      </c>
      <c r="R36" s="44">
        <f t="shared" si="13"/>
        <v>392947</v>
      </c>
      <c r="S36" s="44">
        <f t="shared" si="13"/>
        <v>432622</v>
      </c>
      <c r="T36" s="44">
        <f t="shared" si="13"/>
        <v>455030</v>
      </c>
      <c r="U36" s="44">
        <f t="shared" ref="U36:AB36" si="14">U26</f>
        <v>206014</v>
      </c>
      <c r="V36" s="44">
        <f t="shared" si="14"/>
        <v>416613</v>
      </c>
      <c r="W36" s="44">
        <f t="shared" si="14"/>
        <v>205612</v>
      </c>
      <c r="X36" s="44">
        <f t="shared" si="14"/>
        <v>209826</v>
      </c>
      <c r="Y36" s="44">
        <f t="shared" si="14"/>
        <v>134904</v>
      </c>
      <c r="Z36" s="44">
        <f t="shared" si="14"/>
        <v>190277</v>
      </c>
      <c r="AA36" s="44">
        <f t="shared" si="14"/>
        <v>150649</v>
      </c>
      <c r="AB36" s="44">
        <f t="shared" si="14"/>
        <v>153048</v>
      </c>
      <c r="AC36" s="44">
        <f>AC26</f>
        <v>221202</v>
      </c>
      <c r="AD36" s="44">
        <f>+AD14-AD17</f>
        <v>109354.73668783426</v>
      </c>
      <c r="AE36" s="44">
        <f>+AE14-AE17</f>
        <v>83161.262023953183</v>
      </c>
      <c r="AF36" s="44"/>
      <c r="AG36" s="44"/>
      <c r="AH36" s="81"/>
      <c r="AI36" s="34"/>
    </row>
    <row r="37" spans="1:35" ht="13.5" thickBot="1">
      <c r="A37" s="590"/>
      <c r="B37" s="85" t="s">
        <v>71</v>
      </c>
      <c r="C37" s="59">
        <f t="shared" ref="C37:T37" si="15">C29</f>
        <v>14525.212864311768</v>
      </c>
      <c r="D37" s="59">
        <f t="shared" si="15"/>
        <v>102430.94399999999</v>
      </c>
      <c r="E37" s="59">
        <f t="shared" si="15"/>
        <v>146022.54999999999</v>
      </c>
      <c r="F37" s="59">
        <f t="shared" si="15"/>
        <v>162740.27499999999</v>
      </c>
      <c r="G37" s="59">
        <f t="shared" si="15"/>
        <v>113019.48</v>
      </c>
      <c r="H37" s="59">
        <f t="shared" si="15"/>
        <v>117121.6513739153</v>
      </c>
      <c r="I37" s="59">
        <f t="shared" si="15"/>
        <v>123454.46215771545</v>
      </c>
      <c r="J37" s="59">
        <f t="shared" si="15"/>
        <v>108391.02999999998</v>
      </c>
      <c r="K37" s="59">
        <f t="shared" si="15"/>
        <v>118666.15399999999</v>
      </c>
      <c r="L37" s="59">
        <f t="shared" si="15"/>
        <v>118126</v>
      </c>
      <c r="M37" s="59">
        <f t="shared" si="15"/>
        <v>69003</v>
      </c>
      <c r="N37" s="59">
        <f t="shared" si="15"/>
        <v>66604</v>
      </c>
      <c r="O37" s="59">
        <f t="shared" si="15"/>
        <v>66604</v>
      </c>
      <c r="P37" s="59">
        <f t="shared" si="15"/>
        <v>128309.24800000001</v>
      </c>
      <c r="Q37" s="59">
        <f t="shared" si="15"/>
        <v>130018.304</v>
      </c>
      <c r="R37" s="59">
        <f t="shared" si="15"/>
        <v>67762</v>
      </c>
      <c r="S37" s="59">
        <f t="shared" si="15"/>
        <v>53388.47</v>
      </c>
      <c r="T37" s="59">
        <f t="shared" si="15"/>
        <v>65559</v>
      </c>
      <c r="U37" s="59">
        <f t="shared" ref="U37:AC37" si="16">U29</f>
        <v>33372</v>
      </c>
      <c r="V37" s="59">
        <f t="shared" si="16"/>
        <v>6429</v>
      </c>
      <c r="W37" s="59">
        <f t="shared" si="16"/>
        <v>14962</v>
      </c>
      <c r="X37" s="59">
        <f t="shared" si="16"/>
        <v>26985</v>
      </c>
      <c r="Y37" s="59">
        <f t="shared" si="16"/>
        <v>1735</v>
      </c>
      <c r="Z37" s="59">
        <f t="shared" si="16"/>
        <v>35034</v>
      </c>
      <c r="AA37" s="59">
        <f t="shared" si="16"/>
        <v>33590</v>
      </c>
      <c r="AB37" s="59">
        <f t="shared" si="16"/>
        <v>36497</v>
      </c>
      <c r="AC37" s="59">
        <f t="shared" si="16"/>
        <v>55811</v>
      </c>
      <c r="AD37" s="59">
        <f t="shared" ref="AD37:AE37" si="17">AD29</f>
        <v>23585.686560607741</v>
      </c>
      <c r="AE37" s="59">
        <f t="shared" si="17"/>
        <v>22413.844933771528</v>
      </c>
      <c r="AF37" s="59"/>
      <c r="AG37" s="59"/>
      <c r="AH37" s="83"/>
      <c r="AI37" s="34"/>
    </row>
    <row r="38" spans="1:35" ht="13.5" thickBot="1">
      <c r="A38" s="590"/>
      <c r="B38" s="86" t="s">
        <v>137</v>
      </c>
      <c r="C38" s="87">
        <f>+C36+C37</f>
        <v>675309.78157361795</v>
      </c>
      <c r="D38" s="87">
        <f t="shared" ref="D38:T38" si="18">+D36+D37</f>
        <v>740287.67635600991</v>
      </c>
      <c r="E38" s="87">
        <f t="shared" si="18"/>
        <v>731200.99247046025</v>
      </c>
      <c r="F38" s="87">
        <f t="shared" si="18"/>
        <v>683202.60417545051</v>
      </c>
      <c r="G38" s="87">
        <f t="shared" si="18"/>
        <v>643077.5850861714</v>
      </c>
      <c r="H38" s="87">
        <f t="shared" si="18"/>
        <v>725333.52001018065</v>
      </c>
      <c r="I38" s="87">
        <f t="shared" si="18"/>
        <v>708801.22279297654</v>
      </c>
      <c r="J38" s="87">
        <f t="shared" si="18"/>
        <v>585532.68499999994</v>
      </c>
      <c r="K38" s="87">
        <f t="shared" si="18"/>
        <v>584423.83600000001</v>
      </c>
      <c r="L38" s="87">
        <f t="shared" si="18"/>
        <v>575677</v>
      </c>
      <c r="M38" s="87">
        <f t="shared" si="18"/>
        <v>464508</v>
      </c>
      <c r="N38" s="87">
        <f t="shared" si="18"/>
        <v>470714</v>
      </c>
      <c r="O38" s="87">
        <f t="shared" si="18"/>
        <v>470714.09</v>
      </c>
      <c r="P38" s="87">
        <f t="shared" si="18"/>
        <v>512048.12800000003</v>
      </c>
      <c r="Q38" s="87">
        <f t="shared" si="18"/>
        <v>525872.12800000003</v>
      </c>
      <c r="R38" s="87">
        <f t="shared" si="18"/>
        <v>460709</v>
      </c>
      <c r="S38" s="87">
        <f t="shared" si="18"/>
        <v>486010.47</v>
      </c>
      <c r="T38" s="87">
        <f t="shared" si="18"/>
        <v>520589</v>
      </c>
      <c r="U38" s="87">
        <f>+U36+U37</f>
        <v>239386</v>
      </c>
      <c r="V38" s="87">
        <f>+V36+V37</f>
        <v>423042</v>
      </c>
      <c r="W38" s="87">
        <f>+W36+W37</f>
        <v>220574</v>
      </c>
      <c r="X38" s="87">
        <f>+X36+X37</f>
        <v>236811</v>
      </c>
      <c r="Y38" s="87">
        <f t="shared" ref="Y38:AC38" si="19">+Y36+Y37</f>
        <v>136639</v>
      </c>
      <c r="Z38" s="87">
        <f t="shared" si="19"/>
        <v>225311</v>
      </c>
      <c r="AA38" s="87">
        <f t="shared" si="19"/>
        <v>184239</v>
      </c>
      <c r="AB38" s="87">
        <f t="shared" si="19"/>
        <v>189545</v>
      </c>
      <c r="AC38" s="87">
        <f t="shared" si="19"/>
        <v>277013</v>
      </c>
      <c r="AD38" s="87">
        <f>+AD36+AD37</f>
        <v>132940.42324844201</v>
      </c>
      <c r="AE38" s="87">
        <f>+AE36+AE37</f>
        <v>105575.10695772471</v>
      </c>
      <c r="AF38" s="87">
        <f>+AF26</f>
        <v>87147.787338699767</v>
      </c>
      <c r="AG38" s="87">
        <f t="shared" ref="AG38:AH38" si="20">+AG26</f>
        <v>92486.331511818091</v>
      </c>
      <c r="AH38" s="88">
        <f t="shared" si="20"/>
        <v>109197.93393816087</v>
      </c>
      <c r="AI38" s="34"/>
    </row>
    <row r="39" spans="1:35">
      <c r="A39" s="34"/>
      <c r="B39" s="34" t="s">
        <v>138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50"/>
      <c r="U39" s="50"/>
      <c r="V39" s="50"/>
      <c r="W39" s="50"/>
      <c r="X39" s="50"/>
      <c r="Y39" s="41"/>
      <c r="Z39" s="41"/>
      <c r="AA39" s="41"/>
      <c r="AB39" s="41"/>
      <c r="AC39" s="41"/>
      <c r="AD39" s="74"/>
      <c r="AE39" s="74"/>
      <c r="AF39" s="74"/>
      <c r="AG39" s="74"/>
      <c r="AH39" s="34"/>
      <c r="AI39" s="34"/>
    </row>
    <row r="40" spans="1:35">
      <c r="A40" s="34"/>
      <c r="B40" s="34" t="s">
        <v>198</v>
      </c>
      <c r="C40" s="73"/>
      <c r="D40" s="73"/>
      <c r="E40" s="73"/>
      <c r="F40" s="73"/>
      <c r="G40" s="75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50"/>
      <c r="U40" s="50"/>
      <c r="V40" s="50"/>
      <c r="W40" s="50"/>
      <c r="X40" s="50"/>
      <c r="Y40" s="41"/>
      <c r="Z40" s="41"/>
      <c r="AA40" s="41"/>
      <c r="AB40" s="41"/>
      <c r="AC40" s="41"/>
      <c r="AD40" s="41"/>
      <c r="AE40" s="41"/>
      <c r="AF40" s="34"/>
      <c r="AG40" s="34"/>
      <c r="AH40" s="34"/>
      <c r="AI40" s="34"/>
    </row>
    <row r="41" spans="1:35" ht="13.5" thickBot="1">
      <c r="A41" s="34"/>
      <c r="B41" s="34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50"/>
      <c r="U41" s="50"/>
      <c r="V41" s="50"/>
      <c r="W41" s="50"/>
      <c r="X41" s="50"/>
      <c r="Y41" s="41"/>
      <c r="Z41" s="41"/>
      <c r="AA41" s="41"/>
      <c r="AB41" s="41"/>
      <c r="AC41" s="41"/>
      <c r="AD41" s="41"/>
      <c r="AE41" s="41"/>
      <c r="AF41" s="34"/>
      <c r="AG41" s="34"/>
      <c r="AH41" s="34"/>
      <c r="AI41" s="34"/>
    </row>
    <row r="42" spans="1:35">
      <c r="A42" s="590"/>
      <c r="B42" s="38" t="s">
        <v>139</v>
      </c>
      <c r="C42" s="44">
        <f t="shared" ref="C42:T42" si="21">C32</f>
        <v>165013.0163520771</v>
      </c>
      <c r="D42" s="44">
        <f t="shared" si="21"/>
        <v>187651.97683902443</v>
      </c>
      <c r="E42" s="44">
        <f t="shared" si="21"/>
        <v>193458.49979589111</v>
      </c>
      <c r="F42" s="44">
        <f t="shared" si="21"/>
        <v>122924.81071070525</v>
      </c>
      <c r="G42" s="44">
        <f t="shared" si="21"/>
        <v>127180.57991583044</v>
      </c>
      <c r="H42" s="44">
        <f t="shared" si="21"/>
        <v>147364.0694984608</v>
      </c>
      <c r="I42" s="44">
        <f t="shared" si="21"/>
        <v>161336.23199999999</v>
      </c>
      <c r="J42" s="44">
        <f t="shared" si="21"/>
        <v>151491.67299999998</v>
      </c>
      <c r="K42" s="44">
        <f t="shared" si="21"/>
        <v>121978.315</v>
      </c>
      <c r="L42" s="44">
        <f t="shared" si="21"/>
        <v>122475</v>
      </c>
      <c r="M42" s="44">
        <f t="shared" si="21"/>
        <v>46839</v>
      </c>
      <c r="N42" s="44">
        <f t="shared" si="21"/>
        <v>45101</v>
      </c>
      <c r="O42" s="44">
        <f t="shared" si="21"/>
        <v>45100.54</v>
      </c>
      <c r="P42" s="44">
        <f t="shared" si="21"/>
        <v>38293.504000000001</v>
      </c>
      <c r="Q42" s="44">
        <f t="shared" si="21"/>
        <v>41759.743999999999</v>
      </c>
      <c r="R42" s="44">
        <f t="shared" si="21"/>
        <v>27286</v>
      </c>
      <c r="S42" s="44">
        <f t="shared" si="21"/>
        <v>28077</v>
      </c>
      <c r="T42" s="44">
        <f t="shared" si="21"/>
        <v>21554</v>
      </c>
      <c r="U42" s="44">
        <f t="shared" ref="U42:AC42" si="22">U32</f>
        <v>11145</v>
      </c>
      <c r="V42" s="44">
        <f t="shared" si="22"/>
        <v>10944</v>
      </c>
      <c r="W42" s="44">
        <f t="shared" si="22"/>
        <v>13484</v>
      </c>
      <c r="X42" s="44">
        <f t="shared" si="22"/>
        <v>12101</v>
      </c>
      <c r="Y42" s="44">
        <f t="shared" si="22"/>
        <v>12628</v>
      </c>
      <c r="Z42" s="44">
        <f t="shared" si="22"/>
        <v>12626</v>
      </c>
      <c r="AA42" s="44">
        <f t="shared" si="22"/>
        <v>8372</v>
      </c>
      <c r="AB42" s="44">
        <f t="shared" si="22"/>
        <v>9384</v>
      </c>
      <c r="AC42" s="44">
        <f t="shared" si="22"/>
        <v>17545</v>
      </c>
      <c r="AD42" s="44">
        <f>AD32</f>
        <v>11309.803274404199</v>
      </c>
      <c r="AE42" s="44">
        <f>AE32</f>
        <v>6977.6631869616094</v>
      </c>
      <c r="AF42" s="44">
        <f>AF32</f>
        <v>6942.4061163391243</v>
      </c>
      <c r="AG42" s="44">
        <f>AG32</f>
        <v>8766.7786025612295</v>
      </c>
      <c r="AH42" s="81">
        <f t="shared" ref="AH42" si="23">AH32</f>
        <v>7994.3118235841002</v>
      </c>
      <c r="AI42" s="34"/>
    </row>
    <row r="43" spans="1:35">
      <c r="A43" s="590"/>
      <c r="B43" s="89" t="s">
        <v>140</v>
      </c>
      <c r="C43" s="48">
        <f t="shared" ref="C43:T43" si="24">+C36-C42</f>
        <v>495771.55235722905</v>
      </c>
      <c r="D43" s="48">
        <f t="shared" si="24"/>
        <v>450204.75551698543</v>
      </c>
      <c r="E43" s="48">
        <f t="shared" si="24"/>
        <v>391719.9426745692</v>
      </c>
      <c r="F43" s="48">
        <f t="shared" si="24"/>
        <v>397537.51846474526</v>
      </c>
      <c r="G43" s="48">
        <f t="shared" si="24"/>
        <v>402877.52517034096</v>
      </c>
      <c r="H43" s="48">
        <f t="shared" si="24"/>
        <v>460847.7991378046</v>
      </c>
      <c r="I43" s="48">
        <f t="shared" si="24"/>
        <v>424010.52863526111</v>
      </c>
      <c r="J43" s="48">
        <f t="shared" si="24"/>
        <v>325649.98199999996</v>
      </c>
      <c r="K43" s="48">
        <f t="shared" si="24"/>
        <v>343779.36699999997</v>
      </c>
      <c r="L43" s="48">
        <f t="shared" si="24"/>
        <v>335076</v>
      </c>
      <c r="M43" s="48">
        <f t="shared" si="24"/>
        <v>348666</v>
      </c>
      <c r="N43" s="48">
        <f t="shared" si="24"/>
        <v>359009</v>
      </c>
      <c r="O43" s="48">
        <f t="shared" si="24"/>
        <v>359009.55000000005</v>
      </c>
      <c r="P43" s="48">
        <f t="shared" si="24"/>
        <v>345445.37599999999</v>
      </c>
      <c r="Q43" s="48">
        <f t="shared" si="24"/>
        <v>354094.08000000002</v>
      </c>
      <c r="R43" s="48">
        <f t="shared" si="24"/>
        <v>365661</v>
      </c>
      <c r="S43" s="48">
        <f t="shared" si="24"/>
        <v>404545</v>
      </c>
      <c r="T43" s="48">
        <f t="shared" si="24"/>
        <v>433476</v>
      </c>
      <c r="U43" s="48">
        <f t="shared" ref="U43:AC43" si="25">+U36-U42</f>
        <v>194869</v>
      </c>
      <c r="V43" s="48">
        <f t="shared" si="25"/>
        <v>405669</v>
      </c>
      <c r="W43" s="48">
        <f>+W36-W42</f>
        <v>192128</v>
      </c>
      <c r="X43" s="48">
        <f t="shared" si="25"/>
        <v>197725</v>
      </c>
      <c r="Y43" s="48">
        <f t="shared" si="25"/>
        <v>122276</v>
      </c>
      <c r="Z43" s="48">
        <f t="shared" si="25"/>
        <v>177651</v>
      </c>
      <c r="AA43" s="48">
        <f t="shared" si="25"/>
        <v>142277</v>
      </c>
      <c r="AB43" s="48">
        <f t="shared" si="25"/>
        <v>143664</v>
      </c>
      <c r="AC43" s="48">
        <f t="shared" si="25"/>
        <v>203657</v>
      </c>
      <c r="AD43" s="48">
        <f>+AD36-AD42</f>
        <v>98044.933413430059</v>
      </c>
      <c r="AE43" s="48">
        <f>+AE36-AE42</f>
        <v>76183.598836991572</v>
      </c>
      <c r="AF43" s="48"/>
      <c r="AG43" s="48"/>
      <c r="AH43" s="82"/>
      <c r="AI43" s="34"/>
    </row>
    <row r="44" spans="1:35" ht="13.5" thickBot="1">
      <c r="A44" s="590"/>
      <c r="B44" s="84" t="s">
        <v>141</v>
      </c>
      <c r="C44" s="90">
        <f t="shared" ref="C44:T44" si="26">+C43/C36</f>
        <v>0.75027713393127071</v>
      </c>
      <c r="D44" s="90">
        <f t="shared" si="26"/>
        <v>0.70580858158240867</v>
      </c>
      <c r="E44" s="90">
        <f t="shared" si="26"/>
        <v>0.66940255184527431</v>
      </c>
      <c r="F44" s="90">
        <f t="shared" si="26"/>
        <v>0.76381612305072966</v>
      </c>
      <c r="G44" s="90">
        <f t="shared" si="26"/>
        <v>0.76006294650441253</v>
      </c>
      <c r="H44" s="90">
        <f t="shared" si="26"/>
        <v>0.75770931628006377</v>
      </c>
      <c r="I44" s="90">
        <f t="shared" si="26"/>
        <v>0.72437494686926074</v>
      </c>
      <c r="J44" s="90">
        <f t="shared" si="26"/>
        <v>0.68250168181187199</v>
      </c>
      <c r="K44" s="90">
        <f t="shared" si="26"/>
        <v>0.7381077763951942</v>
      </c>
      <c r="L44" s="90">
        <f t="shared" si="26"/>
        <v>0.73232492115633008</v>
      </c>
      <c r="M44" s="90">
        <f t="shared" si="26"/>
        <v>0.88157166154663025</v>
      </c>
      <c r="N44" s="90">
        <f t="shared" si="26"/>
        <v>0.88839424909059417</v>
      </c>
      <c r="O44" s="90">
        <f t="shared" si="26"/>
        <v>0.88839541225016194</v>
      </c>
      <c r="P44" s="90">
        <f t="shared" si="26"/>
        <v>0.90020947577686161</v>
      </c>
      <c r="Q44" s="90">
        <f t="shared" si="26"/>
        <v>0.89450716029965649</v>
      </c>
      <c r="R44" s="90">
        <f t="shared" si="26"/>
        <v>0.93056060995503209</v>
      </c>
      <c r="S44" s="90">
        <f t="shared" si="26"/>
        <v>0.93510038786746863</v>
      </c>
      <c r="T44" s="90">
        <f t="shared" si="26"/>
        <v>0.95263169461354191</v>
      </c>
      <c r="U44" s="90">
        <f t="shared" ref="U44:AC44" si="27">+U43/U36</f>
        <v>0.945901734833555</v>
      </c>
      <c r="V44" s="90">
        <f t="shared" si="27"/>
        <v>0.97373101655493233</v>
      </c>
      <c r="W44" s="90">
        <f>+W43/W36</f>
        <v>0.93442017002898659</v>
      </c>
      <c r="X44" s="90">
        <f t="shared" si="27"/>
        <v>0.94232840544069851</v>
      </c>
      <c r="Y44" s="90">
        <f t="shared" si="27"/>
        <v>0.90639269406392697</v>
      </c>
      <c r="Z44" s="90">
        <f t="shared" si="27"/>
        <v>0.9336441083262822</v>
      </c>
      <c r="AA44" s="90">
        <f t="shared" si="27"/>
        <v>0.94442711202862284</v>
      </c>
      <c r="AB44" s="90">
        <f t="shared" si="27"/>
        <v>0.9386859024619727</v>
      </c>
      <c r="AC44" s="90">
        <f t="shared" si="27"/>
        <v>0.92068335729333373</v>
      </c>
      <c r="AD44" s="90">
        <f>+AD43/AD36</f>
        <v>0.89657692371671704</v>
      </c>
      <c r="AE44" s="90">
        <f>+AE43/AE36</f>
        <v>0.91609478960345969</v>
      </c>
      <c r="AF44" s="90">
        <f>+AVERAGE(U44:AC44,AE44)</f>
        <v>0.93563092906357692</v>
      </c>
      <c r="AG44" s="90">
        <f t="shared" ref="AG44:AH44" si="28">+AF44</f>
        <v>0.93563092906357692</v>
      </c>
      <c r="AH44" s="91">
        <f t="shared" si="28"/>
        <v>0.93563092906357692</v>
      </c>
      <c r="AI44" s="34"/>
    </row>
    <row r="45" spans="1:35">
      <c r="A45" s="34"/>
      <c r="B45" s="76" t="s">
        <v>142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50"/>
      <c r="U45" s="50"/>
      <c r="V45" s="50"/>
      <c r="W45" s="50"/>
      <c r="X45" s="50"/>
      <c r="Y45" s="41"/>
      <c r="Z45" s="41"/>
      <c r="AA45" s="41"/>
      <c r="AB45" s="41"/>
      <c r="AC45" s="41"/>
      <c r="AD45" s="41"/>
      <c r="AE45" s="41"/>
      <c r="AF45" s="34"/>
      <c r="AG45" s="34"/>
      <c r="AH45" s="34"/>
      <c r="AI45" s="34"/>
    </row>
    <row r="46" spans="1:35">
      <c r="A46" s="34"/>
      <c r="B46" s="34" t="s">
        <v>198</v>
      </c>
      <c r="C46" s="73"/>
      <c r="D46" s="73"/>
      <c r="E46" s="73"/>
      <c r="F46" s="50"/>
      <c r="G46" s="77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50"/>
      <c r="U46" s="50"/>
      <c r="V46" s="50"/>
      <c r="W46" s="50"/>
      <c r="X46" s="50"/>
      <c r="Y46" s="41"/>
      <c r="Z46" s="41"/>
      <c r="AA46" s="41"/>
      <c r="AB46" s="41"/>
      <c r="AC46" s="41"/>
      <c r="AD46" s="41"/>
      <c r="AE46" s="41"/>
      <c r="AF46" s="34"/>
      <c r="AG46" s="34"/>
      <c r="AH46" s="34"/>
      <c r="AI46" s="34"/>
    </row>
    <row r="47" spans="1:35">
      <c r="A47" s="34"/>
      <c r="B47" s="34" t="s">
        <v>143</v>
      </c>
      <c r="C47" s="73"/>
      <c r="D47" s="73"/>
      <c r="E47" s="73"/>
      <c r="F47" s="50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50"/>
      <c r="U47" s="50"/>
      <c r="V47" s="50"/>
      <c r="W47" s="50"/>
      <c r="X47" s="50"/>
      <c r="Y47" s="41"/>
      <c r="Z47" s="41"/>
      <c r="AA47" s="41"/>
      <c r="AB47" s="41"/>
      <c r="AC47" s="41"/>
      <c r="AD47" s="41"/>
      <c r="AE47" s="41"/>
      <c r="AF47" s="34"/>
      <c r="AG47" s="34"/>
      <c r="AH47" s="34"/>
      <c r="AI47" s="34"/>
    </row>
    <row r="48" spans="1:35" ht="13.5" thickBot="1">
      <c r="A48" s="34"/>
      <c r="B48" s="34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50"/>
      <c r="U48" s="50"/>
      <c r="V48" s="50"/>
      <c r="W48" s="50"/>
      <c r="X48" s="50"/>
      <c r="Y48" s="41"/>
      <c r="Z48" s="41"/>
      <c r="AA48" s="41"/>
      <c r="AB48" s="41"/>
      <c r="AC48" s="41"/>
      <c r="AD48" s="41"/>
      <c r="AE48" s="41"/>
      <c r="AF48" s="34"/>
      <c r="AG48" s="34"/>
      <c r="AH48" s="34"/>
      <c r="AI48" s="34"/>
    </row>
    <row r="49" spans="1:35" ht="13.5" thickBot="1">
      <c r="A49" s="34"/>
      <c r="B49" s="86" t="s">
        <v>144</v>
      </c>
      <c r="C49" s="92"/>
      <c r="D49" s="93">
        <f t="shared" ref="D49:I49" si="29">D31</f>
        <v>8694</v>
      </c>
      <c r="E49" s="93">
        <f t="shared" si="29"/>
        <v>6729</v>
      </c>
      <c r="F49" s="93">
        <f t="shared" si="29"/>
        <v>6123</v>
      </c>
      <c r="G49" s="93">
        <f t="shared" si="29"/>
        <v>5966</v>
      </c>
      <c r="H49" s="93">
        <f t="shared" si="29"/>
        <v>6128</v>
      </c>
      <c r="I49" s="93">
        <f t="shared" si="29"/>
        <v>6159</v>
      </c>
      <c r="J49" s="93">
        <v>5766</v>
      </c>
      <c r="K49" s="93">
        <f t="shared" ref="K49:T49" si="30">K31</f>
        <v>5373</v>
      </c>
      <c r="L49" s="93">
        <f t="shared" si="30"/>
        <v>5196</v>
      </c>
      <c r="M49" s="93">
        <f t="shared" si="30"/>
        <v>4894</v>
      </c>
      <c r="N49" s="93">
        <f t="shared" si="30"/>
        <v>5052</v>
      </c>
      <c r="O49" s="93">
        <f t="shared" si="30"/>
        <v>5052</v>
      </c>
      <c r="P49" s="93">
        <f t="shared" si="30"/>
        <v>5570</v>
      </c>
      <c r="Q49" s="93">
        <f t="shared" si="30"/>
        <v>5704</v>
      </c>
      <c r="R49" s="93">
        <f t="shared" si="30"/>
        <v>5819</v>
      </c>
      <c r="S49" s="93">
        <f t="shared" si="30"/>
        <v>5870</v>
      </c>
      <c r="T49" s="93">
        <f t="shared" si="30"/>
        <v>6715</v>
      </c>
      <c r="U49" s="93">
        <f t="shared" ref="U49:AF49" si="31">U31</f>
        <v>2248</v>
      </c>
      <c r="V49" s="93">
        <f t="shared" si="31"/>
        <v>2152</v>
      </c>
      <c r="W49" s="93">
        <f t="shared" si="31"/>
        <v>2287</v>
      </c>
      <c r="X49" s="93">
        <f t="shared" si="31"/>
        <v>2360</v>
      </c>
      <c r="Y49" s="93">
        <f t="shared" si="31"/>
        <v>1283</v>
      </c>
      <c r="Z49" s="93">
        <f t="shared" si="31"/>
        <v>1757</v>
      </c>
      <c r="AA49" s="93">
        <f t="shared" si="31"/>
        <v>1193</v>
      </c>
      <c r="AB49" s="93">
        <f t="shared" si="31"/>
        <v>1156</v>
      </c>
      <c r="AC49" s="93">
        <f t="shared" si="31"/>
        <v>1258</v>
      </c>
      <c r="AD49" s="93">
        <f>AD31</f>
        <v>2629</v>
      </c>
      <c r="AE49" s="93">
        <f>AE31</f>
        <v>2519</v>
      </c>
      <c r="AF49" s="93">
        <f t="shared" si="31"/>
        <v>2450</v>
      </c>
      <c r="AG49" s="93">
        <f>AG31</f>
        <v>2456</v>
      </c>
      <c r="AH49" s="94">
        <f t="shared" ref="AH49" si="32">AH31</f>
        <v>2484</v>
      </c>
      <c r="AI49" s="34"/>
    </row>
    <row r="50" spans="1:35">
      <c r="A50" s="34"/>
      <c r="B50" s="78" t="s">
        <v>145</v>
      </c>
      <c r="C50" s="73"/>
      <c r="D50" s="73"/>
      <c r="E50" s="73"/>
      <c r="F50" s="50"/>
      <c r="G50" s="73"/>
      <c r="H50" s="73"/>
      <c r="I50" s="50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50"/>
      <c r="U50" s="50"/>
      <c r="V50" s="50"/>
      <c r="W50" s="50"/>
      <c r="X50" s="50"/>
      <c r="Y50" s="79"/>
      <c r="Z50" s="79"/>
      <c r="AA50" s="79"/>
      <c r="AB50" s="79"/>
      <c r="AC50" s="79"/>
      <c r="AD50" s="41"/>
      <c r="AE50" s="41"/>
      <c r="AF50" s="34"/>
      <c r="AG50" s="34"/>
      <c r="AH50" s="34"/>
      <c r="AI50" s="34"/>
    </row>
    <row r="51" spans="1:35" ht="13.5" thickBot="1">
      <c r="A51" s="34"/>
      <c r="B51" s="78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50"/>
      <c r="U51" s="50"/>
      <c r="V51" s="50"/>
      <c r="W51" s="50"/>
      <c r="X51" s="50"/>
      <c r="Y51" s="41"/>
      <c r="Z51" s="41"/>
      <c r="AA51" s="41"/>
      <c r="AB51" s="41"/>
      <c r="AC51" s="41"/>
      <c r="AD51" s="41"/>
      <c r="AE51" s="41"/>
      <c r="AF51" s="34"/>
      <c r="AG51" s="34"/>
      <c r="AH51" s="34"/>
      <c r="AI51" s="34"/>
    </row>
    <row r="52" spans="1:35" ht="13.5" thickBot="1">
      <c r="A52" s="34"/>
      <c r="B52" s="35" t="s">
        <v>136</v>
      </c>
      <c r="C52" s="36">
        <v>1994</v>
      </c>
      <c r="D52" s="36">
        <v>1995</v>
      </c>
      <c r="E52" s="36">
        <v>1996</v>
      </c>
      <c r="F52" s="36">
        <v>1997</v>
      </c>
      <c r="G52" s="36">
        <v>1998</v>
      </c>
      <c r="H52" s="36">
        <v>1999</v>
      </c>
      <c r="I52" s="36">
        <v>2000</v>
      </c>
      <c r="J52" s="36" t="s">
        <v>0</v>
      </c>
      <c r="K52" s="36">
        <v>2001</v>
      </c>
      <c r="L52" s="36" t="s">
        <v>1</v>
      </c>
      <c r="M52" s="36">
        <v>2002</v>
      </c>
      <c r="N52" s="36">
        <v>2003</v>
      </c>
      <c r="O52" s="36" t="s">
        <v>158</v>
      </c>
      <c r="P52" s="36">
        <v>2004</v>
      </c>
      <c r="Q52" s="36" t="s">
        <v>2</v>
      </c>
      <c r="R52" s="36">
        <v>2005</v>
      </c>
      <c r="S52" s="36" t="s">
        <v>3</v>
      </c>
      <c r="T52" s="36">
        <v>2006</v>
      </c>
      <c r="U52" s="36" t="s">
        <v>212</v>
      </c>
      <c r="V52" s="36">
        <v>2007</v>
      </c>
      <c r="W52" s="36">
        <v>2008</v>
      </c>
      <c r="X52" s="36">
        <v>2009</v>
      </c>
      <c r="Y52" s="36">
        <v>2010</v>
      </c>
      <c r="Z52" s="36">
        <v>2011</v>
      </c>
      <c r="AA52" s="36">
        <v>2012</v>
      </c>
      <c r="AB52" s="36">
        <v>2013</v>
      </c>
      <c r="AC52" s="36" t="s">
        <v>211</v>
      </c>
      <c r="AD52" s="36" t="s">
        <v>221</v>
      </c>
      <c r="AE52" s="36" t="s">
        <v>222</v>
      </c>
      <c r="AF52" s="36" t="s">
        <v>223</v>
      </c>
      <c r="AG52" s="36" t="s">
        <v>224</v>
      </c>
      <c r="AH52" s="96">
        <v>2018</v>
      </c>
      <c r="AI52" s="34"/>
    </row>
    <row r="53" spans="1:35">
      <c r="A53" s="590"/>
      <c r="B53" s="38" t="s">
        <v>146</v>
      </c>
      <c r="C53" s="44">
        <f t="shared" ref="C53:T53" si="33">+C38-C42</f>
        <v>510296.76522154082</v>
      </c>
      <c r="D53" s="44">
        <f t="shared" si="33"/>
        <v>552635.69951698545</v>
      </c>
      <c r="E53" s="44">
        <f t="shared" si="33"/>
        <v>537742.49267456913</v>
      </c>
      <c r="F53" s="44">
        <f t="shared" si="33"/>
        <v>560277.79346474528</v>
      </c>
      <c r="G53" s="44">
        <f t="shared" si="33"/>
        <v>515897.00517034094</v>
      </c>
      <c r="H53" s="44">
        <f t="shared" si="33"/>
        <v>577969.4505117198</v>
      </c>
      <c r="I53" s="44">
        <f t="shared" si="33"/>
        <v>547464.99079297658</v>
      </c>
      <c r="J53" s="44">
        <f t="shared" si="33"/>
        <v>434041.01199999999</v>
      </c>
      <c r="K53" s="44">
        <f t="shared" si="33"/>
        <v>462445.52100000001</v>
      </c>
      <c r="L53" s="44">
        <f t="shared" si="33"/>
        <v>453202</v>
      </c>
      <c r="M53" s="44">
        <f t="shared" si="33"/>
        <v>417669</v>
      </c>
      <c r="N53" s="44">
        <f t="shared" si="33"/>
        <v>425613</v>
      </c>
      <c r="O53" s="44">
        <f t="shared" si="33"/>
        <v>425613.55000000005</v>
      </c>
      <c r="P53" s="44">
        <f t="shared" si="33"/>
        <v>473754.62400000001</v>
      </c>
      <c r="Q53" s="44">
        <f t="shared" si="33"/>
        <v>484112.38400000002</v>
      </c>
      <c r="R53" s="44">
        <f t="shared" si="33"/>
        <v>433423</v>
      </c>
      <c r="S53" s="44">
        <f t="shared" si="33"/>
        <v>457933.47</v>
      </c>
      <c r="T53" s="44">
        <f t="shared" si="33"/>
        <v>499035</v>
      </c>
      <c r="U53" s="44">
        <f t="shared" ref="U53:AC53" si="34">+U38-U42</f>
        <v>228241</v>
      </c>
      <c r="V53" s="44">
        <f t="shared" si="34"/>
        <v>412098</v>
      </c>
      <c r="W53" s="44">
        <f t="shared" si="34"/>
        <v>207090</v>
      </c>
      <c r="X53" s="44">
        <f t="shared" si="34"/>
        <v>224710</v>
      </c>
      <c r="Y53" s="44">
        <f t="shared" si="34"/>
        <v>124011</v>
      </c>
      <c r="Z53" s="44">
        <f t="shared" si="34"/>
        <v>212685</v>
      </c>
      <c r="AA53" s="44">
        <f t="shared" si="34"/>
        <v>175867</v>
      </c>
      <c r="AB53" s="44">
        <f t="shared" si="34"/>
        <v>180161</v>
      </c>
      <c r="AC53" s="44">
        <f t="shared" si="34"/>
        <v>259468</v>
      </c>
      <c r="AD53" s="44">
        <f>+AD38-AD42</f>
        <v>121630.61997403781</v>
      </c>
      <c r="AE53" s="44">
        <f>+AE38-AE42</f>
        <v>98597.4437707631</v>
      </c>
      <c r="AF53" s="44">
        <f>+AF38-AF42</f>
        <v>80205.381222360636</v>
      </c>
      <c r="AG53" s="44">
        <f>+AG38-AG42</f>
        <v>83719.552909256861</v>
      </c>
      <c r="AH53" s="81">
        <f t="shared" ref="AH53" si="35">+AH38-AH42</f>
        <v>101203.62211457678</v>
      </c>
      <c r="AI53" s="34"/>
    </row>
    <row r="54" spans="1:35" ht="13.5" thickBot="1">
      <c r="A54" s="590"/>
      <c r="B54" s="95" t="s">
        <v>147</v>
      </c>
      <c r="C54" s="59"/>
      <c r="D54" s="59">
        <f t="shared" ref="D54:AC54" si="36">+D49*D44</f>
        <v>6136.2998082774611</v>
      </c>
      <c r="E54" s="59">
        <f t="shared" si="36"/>
        <v>4504.4097713668507</v>
      </c>
      <c r="F54" s="59">
        <f t="shared" si="36"/>
        <v>4676.8461214396175</v>
      </c>
      <c r="G54" s="59">
        <f t="shared" si="36"/>
        <v>4534.5355388453254</v>
      </c>
      <c r="H54" s="59">
        <f t="shared" si="36"/>
        <v>4643.2426901642311</v>
      </c>
      <c r="I54" s="59">
        <f t="shared" si="36"/>
        <v>4461.425297767777</v>
      </c>
      <c r="J54" s="59">
        <f t="shared" si="36"/>
        <v>3935.304697327254</v>
      </c>
      <c r="K54" s="59">
        <f t="shared" si="36"/>
        <v>3965.8530825713783</v>
      </c>
      <c r="L54" s="59">
        <f t="shared" si="36"/>
        <v>3805.160290328291</v>
      </c>
      <c r="M54" s="59">
        <f t="shared" si="36"/>
        <v>4314.4117116092084</v>
      </c>
      <c r="N54" s="59">
        <f t="shared" si="36"/>
        <v>4488.167746405682</v>
      </c>
      <c r="O54" s="59">
        <f t="shared" si="36"/>
        <v>4488.1736226878184</v>
      </c>
      <c r="P54" s="59">
        <f t="shared" si="36"/>
        <v>5014.1667800771193</v>
      </c>
      <c r="Q54" s="59">
        <f t="shared" si="36"/>
        <v>5102.2688423492409</v>
      </c>
      <c r="R54" s="59">
        <f t="shared" si="36"/>
        <v>5414.9321893283313</v>
      </c>
      <c r="S54" s="59">
        <f t="shared" si="36"/>
        <v>5489.0392767820413</v>
      </c>
      <c r="T54" s="59">
        <f t="shared" si="36"/>
        <v>6396.9218293299336</v>
      </c>
      <c r="U54" s="59">
        <f t="shared" si="36"/>
        <v>2126.3870999058317</v>
      </c>
      <c r="V54" s="59">
        <f t="shared" si="36"/>
        <v>2095.4691476262142</v>
      </c>
      <c r="W54" s="59">
        <f t="shared" si="36"/>
        <v>2137.0189288562924</v>
      </c>
      <c r="X54" s="59">
        <f t="shared" si="36"/>
        <v>2223.8950368400483</v>
      </c>
      <c r="Y54" s="59">
        <f t="shared" si="36"/>
        <v>1162.9018264840183</v>
      </c>
      <c r="Z54" s="59">
        <f t="shared" si="36"/>
        <v>1640.4126983292779</v>
      </c>
      <c r="AA54" s="59">
        <f t="shared" si="36"/>
        <v>1126.7015446501471</v>
      </c>
      <c r="AB54" s="59">
        <f t="shared" si="36"/>
        <v>1085.1209032460404</v>
      </c>
      <c r="AC54" s="59">
        <f t="shared" si="36"/>
        <v>1158.2196634750139</v>
      </c>
      <c r="AD54" s="59">
        <f>+AD49*AD44</f>
        <v>2357.1007324512493</v>
      </c>
      <c r="AE54" s="59">
        <f>+AE49*AE44</f>
        <v>2307.6427750111147</v>
      </c>
      <c r="AF54" s="59">
        <f>+AF49*AF44</f>
        <v>2292.2957762057636</v>
      </c>
      <c r="AG54" s="59">
        <f>+AG49*AG44</f>
        <v>2297.9095617801449</v>
      </c>
      <c r="AH54" s="83">
        <f t="shared" ref="AH54" si="37">+AH49*AH44</f>
        <v>2324.1072277939252</v>
      </c>
      <c r="AI54" s="34"/>
    </row>
    <row r="55" spans="1:35">
      <c r="A55" s="34"/>
      <c r="B55" s="34" t="s">
        <v>148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 spans="1:35">
      <c r="A56" s="34"/>
      <c r="B56" s="34" t="s">
        <v>149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 spans="1:35">
      <c r="A57" s="34"/>
      <c r="B57" s="76" t="s">
        <v>197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</row>
    <row r="58" spans="1:3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</row>
    <row r="59" spans="1:35">
      <c r="A59" s="34"/>
      <c r="B59" s="80" t="s">
        <v>227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</row>
    <row r="60" spans="1:35">
      <c r="A60" s="34"/>
      <c r="B60" s="34" t="s">
        <v>228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</row>
    <row r="61" spans="1:3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</row>
    <row r="62" spans="1:3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</row>
    <row r="63" spans="1:3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</row>
  </sheetData>
  <mergeCells count="3">
    <mergeCell ref="A42:A44"/>
    <mergeCell ref="A53:A54"/>
    <mergeCell ref="A36:A38"/>
  </mergeCells>
  <phoneticPr fontId="0" type="noConversion"/>
  <pageMargins left="0.75" right="0.75" top="1" bottom="1" header="0" footer="0"/>
  <pageSetup paperSize="9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70C0"/>
  </sheetPr>
  <dimension ref="A7:AG47"/>
  <sheetViews>
    <sheetView showGridLines="0" zoomScale="80" zoomScaleNormal="80" workbookViewId="0"/>
  </sheetViews>
  <sheetFormatPr baseColWidth="10" defaultRowHeight="12.75"/>
  <cols>
    <col min="1" max="1" width="4" style="3" customWidth="1"/>
    <col min="2" max="2" width="46.85546875" style="3" customWidth="1"/>
    <col min="3" max="33" width="10" style="3" customWidth="1"/>
    <col min="34" max="34" width="12.7109375" style="3" bestFit="1" customWidth="1"/>
    <col min="35" max="16384" width="11.42578125" style="3"/>
  </cols>
  <sheetData>
    <row r="7" spans="2:33" ht="13.5" thickBot="1"/>
    <row r="8" spans="2:33" s="7" customFormat="1" ht="13.5" thickBot="1">
      <c r="B8" s="121"/>
      <c r="C8" s="551">
        <v>1995</v>
      </c>
      <c r="D8" s="551">
        <v>1996</v>
      </c>
      <c r="E8" s="551">
        <v>1997</v>
      </c>
      <c r="F8" s="551">
        <v>1998</v>
      </c>
      <c r="G8" s="551">
        <v>1999</v>
      </c>
      <c r="H8" s="551">
        <v>2000</v>
      </c>
      <c r="I8" s="551" t="s">
        <v>194</v>
      </c>
      <c r="J8" s="551">
        <v>2001</v>
      </c>
      <c r="K8" s="551" t="s">
        <v>1</v>
      </c>
      <c r="L8" s="551">
        <v>2002</v>
      </c>
      <c r="M8" s="551">
        <v>2003</v>
      </c>
      <c r="N8" s="551" t="s">
        <v>158</v>
      </c>
      <c r="O8" s="551">
        <v>2004</v>
      </c>
      <c r="P8" s="551" t="s">
        <v>2</v>
      </c>
      <c r="Q8" s="551">
        <v>2005</v>
      </c>
      <c r="R8" s="551" t="s">
        <v>3</v>
      </c>
      <c r="S8" s="551">
        <v>2006</v>
      </c>
      <c r="T8" s="551" t="s">
        <v>212</v>
      </c>
      <c r="U8" s="505">
        <v>2007</v>
      </c>
      <c r="V8" s="505">
        <v>2008</v>
      </c>
      <c r="W8" s="505">
        <v>2009</v>
      </c>
      <c r="X8" s="505">
        <v>2010</v>
      </c>
      <c r="Y8" s="505">
        <v>2011</v>
      </c>
      <c r="Z8" s="505">
        <v>2012</v>
      </c>
      <c r="AA8" s="505">
        <v>2013</v>
      </c>
      <c r="AB8" s="505" t="s">
        <v>211</v>
      </c>
      <c r="AC8" s="505" t="s">
        <v>221</v>
      </c>
      <c r="AD8" s="505" t="s">
        <v>222</v>
      </c>
      <c r="AE8" s="505" t="s">
        <v>223</v>
      </c>
      <c r="AF8" s="505" t="s">
        <v>224</v>
      </c>
      <c r="AG8" s="506">
        <v>2018</v>
      </c>
    </row>
    <row r="9" spans="2:33" ht="13.5" thickBot="1">
      <c r="B9" s="97"/>
      <c r="C9" s="97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9"/>
      <c r="V9" s="99"/>
      <c r="W9" s="99"/>
      <c r="X9" s="99"/>
      <c r="Y9" s="99"/>
      <c r="Z9" s="99"/>
      <c r="AA9" s="99"/>
      <c r="AB9" s="99"/>
      <c r="AC9" s="99"/>
      <c r="AD9" s="99"/>
      <c r="AE9" s="100"/>
      <c r="AF9" s="100"/>
      <c r="AG9" s="100"/>
    </row>
    <row r="10" spans="2:33">
      <c r="B10" s="122" t="s">
        <v>168</v>
      </c>
      <c r="C10" s="101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100"/>
      <c r="AF10" s="100"/>
      <c r="AG10" s="100"/>
    </row>
    <row r="11" spans="2:33" ht="13.5" thickBot="1">
      <c r="B11" s="123" t="s">
        <v>169</v>
      </c>
      <c r="C11" s="101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100"/>
      <c r="AF11" s="100"/>
      <c r="AG11" s="100"/>
    </row>
    <row r="12" spans="2:33">
      <c r="B12" s="129" t="s">
        <v>150</v>
      </c>
      <c r="C12" s="130">
        <v>1262179.901552577</v>
      </c>
      <c r="D12" s="130">
        <v>1526172.2295919727</v>
      </c>
      <c r="E12" s="130">
        <v>2024756.3328715814</v>
      </c>
      <c r="F12" s="130">
        <v>2596992.7795266327</v>
      </c>
      <c r="G12" s="130">
        <v>2762005.4632957969</v>
      </c>
      <c r="H12" s="130">
        <v>3057516.6382492511</v>
      </c>
      <c r="I12" s="130">
        <v>2536754</v>
      </c>
      <c r="J12" s="130">
        <v>2611838</v>
      </c>
      <c r="K12" s="130">
        <v>2563335.6926188068</v>
      </c>
      <c r="L12" s="130">
        <v>2619700.3968253969</v>
      </c>
      <c r="M12" s="130">
        <v>2766530.6930693071</v>
      </c>
      <c r="N12" s="130">
        <v>2766532</v>
      </c>
      <c r="O12" s="130">
        <v>2549234</v>
      </c>
      <c r="P12" s="130">
        <v>2571760</v>
      </c>
      <c r="Q12" s="130">
        <v>2755920</v>
      </c>
      <c r="R12" s="130">
        <v>3007393</v>
      </c>
      <c r="S12" s="130">
        <v>3132858</v>
      </c>
      <c r="T12" s="130">
        <v>1478459</v>
      </c>
      <c r="U12" s="130">
        <v>1673713</v>
      </c>
      <c r="V12" s="130">
        <v>1469651</v>
      </c>
      <c r="W12" s="130">
        <v>1366835</v>
      </c>
      <c r="X12" s="130">
        <v>925297</v>
      </c>
      <c r="Y12" s="130">
        <v>1259647</v>
      </c>
      <c r="Z12" s="130">
        <v>1195428</v>
      </c>
      <c r="AA12" s="130">
        <v>1240519</v>
      </c>
      <c r="AB12" s="130">
        <v>1142830</v>
      </c>
      <c r="AC12" s="131">
        <v>816777.78683114599</v>
      </c>
      <c r="AD12" s="131">
        <v>759563.33279289398</v>
      </c>
      <c r="AE12" s="131">
        <v>691312.73339749686</v>
      </c>
      <c r="AF12" s="131">
        <v>715250.35261669033</v>
      </c>
      <c r="AG12" s="132">
        <v>725271.90229425859</v>
      </c>
    </row>
    <row r="13" spans="2:33">
      <c r="B13" s="124" t="s">
        <v>151</v>
      </c>
      <c r="C13" s="102">
        <f t="shared" ref="C13:R13" si="0">+C14+C15+C16-C17</f>
        <v>881961.80186267325</v>
      </c>
      <c r="D13" s="102">
        <f t="shared" si="0"/>
        <v>959707.50544778793</v>
      </c>
      <c r="E13" s="102">
        <f t="shared" si="0"/>
        <v>1236413.8653020589</v>
      </c>
      <c r="F13" s="102">
        <f t="shared" si="0"/>
        <v>1277590.7205060632</v>
      </c>
      <c r="G13" s="102">
        <f t="shared" si="0"/>
        <v>1570933.54233771</v>
      </c>
      <c r="H13" s="102">
        <f t="shared" si="0"/>
        <v>1720772.9641242889</v>
      </c>
      <c r="I13" s="102">
        <f t="shared" si="0"/>
        <v>1404060</v>
      </c>
      <c r="J13" s="102">
        <f t="shared" si="0"/>
        <v>1470754</v>
      </c>
      <c r="K13" s="102">
        <f t="shared" si="0"/>
        <v>1456635.9959555108</v>
      </c>
      <c r="L13" s="102">
        <f t="shared" si="0"/>
        <v>1541424.6031746033</v>
      </c>
      <c r="M13" s="102">
        <f t="shared" si="0"/>
        <v>1640624.7524752475</v>
      </c>
      <c r="N13" s="102">
        <f t="shared" si="0"/>
        <v>1640626</v>
      </c>
      <c r="O13" s="102">
        <f t="shared" si="0"/>
        <v>1461895</v>
      </c>
      <c r="P13" s="102">
        <f t="shared" si="0"/>
        <v>1481333</v>
      </c>
      <c r="Q13" s="102">
        <f t="shared" si="0"/>
        <v>1566622</v>
      </c>
      <c r="R13" s="102">
        <f t="shared" si="0"/>
        <v>1780533</v>
      </c>
      <c r="S13" s="102">
        <f t="shared" ref="S13:AG13" si="1">+S14+S15+S16-S17</f>
        <v>1828340</v>
      </c>
      <c r="T13" s="102">
        <f t="shared" si="1"/>
        <v>849004</v>
      </c>
      <c r="U13" s="102">
        <f t="shared" si="1"/>
        <v>1066783</v>
      </c>
      <c r="V13" s="102">
        <f t="shared" si="1"/>
        <v>727950</v>
      </c>
      <c r="W13" s="102">
        <f t="shared" si="1"/>
        <v>663183</v>
      </c>
      <c r="X13" s="102">
        <f t="shared" si="1"/>
        <v>501534</v>
      </c>
      <c r="Y13" s="102">
        <f t="shared" si="1"/>
        <v>540115</v>
      </c>
      <c r="Z13" s="102">
        <f t="shared" si="1"/>
        <v>443604</v>
      </c>
      <c r="AA13" s="102">
        <f t="shared" si="1"/>
        <v>400176</v>
      </c>
      <c r="AB13" s="102">
        <f t="shared" si="1"/>
        <v>447900</v>
      </c>
      <c r="AC13" s="102">
        <f t="shared" si="1"/>
        <v>409517.50121089333</v>
      </c>
      <c r="AD13" s="103">
        <f>+AD14+AD15+AD16-AD17</f>
        <v>377873.48480561719</v>
      </c>
      <c r="AE13" s="103">
        <f t="shared" si="1"/>
        <v>360967.25254472811</v>
      </c>
      <c r="AF13" s="103">
        <f t="shared" si="1"/>
        <v>364754.76688699127</v>
      </c>
      <c r="AG13" s="133">
        <f t="shared" si="1"/>
        <v>423741.6274007379</v>
      </c>
    </row>
    <row r="14" spans="2:33">
      <c r="B14" s="125" t="s">
        <v>152</v>
      </c>
      <c r="C14" s="104">
        <v>611559.66668840835</v>
      </c>
      <c r="D14" s="104">
        <v>554671.50945067336</v>
      </c>
      <c r="E14" s="104">
        <v>507768.12602482981</v>
      </c>
      <c r="F14" s="104">
        <v>513622.19485094131</v>
      </c>
      <c r="G14" s="104">
        <v>592221.87793209881</v>
      </c>
      <c r="H14" s="104">
        <v>574432.54233097262</v>
      </c>
      <c r="I14" s="104">
        <v>468245</v>
      </c>
      <c r="J14" s="104">
        <v>470938</v>
      </c>
      <c r="K14" s="104">
        <v>462640.04044489382</v>
      </c>
      <c r="L14" s="104">
        <v>392366.07142857142</v>
      </c>
      <c r="M14" s="104">
        <v>400108.91089108912</v>
      </c>
      <c r="N14" s="104">
        <v>400109</v>
      </c>
      <c r="O14" s="104">
        <v>374745</v>
      </c>
      <c r="P14" s="104">
        <v>386576</v>
      </c>
      <c r="Q14" s="104">
        <v>392947</v>
      </c>
      <c r="R14" s="104">
        <v>432622</v>
      </c>
      <c r="S14" s="104">
        <v>455030</v>
      </c>
      <c r="T14" s="104">
        <v>206014</v>
      </c>
      <c r="U14" s="104">
        <v>416613</v>
      </c>
      <c r="V14" s="104">
        <v>205612</v>
      </c>
      <c r="W14" s="104">
        <v>209826</v>
      </c>
      <c r="X14" s="104">
        <v>134904</v>
      </c>
      <c r="Y14" s="104">
        <v>190277</v>
      </c>
      <c r="Z14" s="104">
        <v>150649</v>
      </c>
      <c r="AA14" s="104">
        <v>153048</v>
      </c>
      <c r="AB14" s="104">
        <v>221202</v>
      </c>
      <c r="AC14" s="104">
        <f>+Trabajo!AD38</f>
        <v>132940.42324844201</v>
      </c>
      <c r="AD14" s="104">
        <f>+Trabajo!AE38</f>
        <v>105575.10695772471</v>
      </c>
      <c r="AE14" s="104">
        <f>+Trabajo!AF38</f>
        <v>87147.787338699767</v>
      </c>
      <c r="AF14" s="104">
        <f>+Trabajo!AG38</f>
        <v>92486.331511818091</v>
      </c>
      <c r="AG14" s="134">
        <f>+Trabajo!AH38</f>
        <v>109197.93393816087</v>
      </c>
    </row>
    <row r="15" spans="2:33">
      <c r="B15" s="125" t="s">
        <v>195</v>
      </c>
      <c r="C15" s="104">
        <v>253588.3452062585</v>
      </c>
      <c r="D15" s="104">
        <v>347153.43813425372</v>
      </c>
      <c r="E15" s="104">
        <v>447346.44563999004</v>
      </c>
      <c r="F15" s="104">
        <v>543914.79525397578</v>
      </c>
      <c r="G15" s="104">
        <v>713752.51722997986</v>
      </c>
      <c r="H15" s="104">
        <v>1000999.3394276951</v>
      </c>
      <c r="I15" s="104">
        <v>826454</v>
      </c>
      <c r="J15" s="104">
        <v>956513</v>
      </c>
      <c r="K15" s="104">
        <v>954424.6713852376</v>
      </c>
      <c r="L15" s="104">
        <v>967049.60317460319</v>
      </c>
      <c r="M15" s="104">
        <v>992666.33663366339</v>
      </c>
      <c r="N15" s="104">
        <v>992667</v>
      </c>
      <c r="O15" s="104">
        <v>970402</v>
      </c>
      <c r="P15" s="104">
        <v>981394</v>
      </c>
      <c r="Q15" s="104">
        <v>1155625</v>
      </c>
      <c r="R15" s="104">
        <v>1329641</v>
      </c>
      <c r="S15" s="104">
        <v>1342911</v>
      </c>
      <c r="T15" s="104">
        <v>629826</v>
      </c>
      <c r="U15" s="104">
        <v>644485</v>
      </c>
      <c r="V15" s="104">
        <v>519962</v>
      </c>
      <c r="W15" s="104">
        <v>450839</v>
      </c>
      <c r="X15" s="104">
        <v>361182</v>
      </c>
      <c r="Y15" s="104">
        <v>338854</v>
      </c>
      <c r="Z15" s="104">
        <v>277177</v>
      </c>
      <c r="AA15" s="104">
        <v>232362</v>
      </c>
      <c r="AB15" s="104">
        <v>235136</v>
      </c>
      <c r="AC15" s="105">
        <v>274585.73730362102</v>
      </c>
      <c r="AD15" s="105">
        <v>268876.1709974393</v>
      </c>
      <c r="AE15" s="105">
        <v>270700.6600847462</v>
      </c>
      <c r="AF15" s="105">
        <v>272171.50375662197</v>
      </c>
      <c r="AG15" s="134">
        <v>313364.97599489667</v>
      </c>
    </row>
    <row r="16" spans="2:33">
      <c r="B16" s="125" t="s">
        <v>76</v>
      </c>
      <c r="C16" s="104">
        <v>196729.39575805867</v>
      </c>
      <c r="D16" s="104">
        <v>241255.54345138313</v>
      </c>
      <c r="E16" s="104">
        <v>401225.938233049</v>
      </c>
      <c r="F16" s="104">
        <v>343290.72644361772</v>
      </c>
      <c r="G16" s="104">
        <v>408448.99089370423</v>
      </c>
      <c r="H16" s="104">
        <v>303669.08236562117</v>
      </c>
      <c r="I16" s="104">
        <v>258028</v>
      </c>
      <c r="J16" s="104">
        <v>166638</v>
      </c>
      <c r="K16" s="104">
        <v>163408.49342770476</v>
      </c>
      <c r="L16" s="104">
        <v>228476.19047619047</v>
      </c>
      <c r="M16" s="104">
        <v>292503.96039603959</v>
      </c>
      <c r="N16" s="104">
        <v>292504</v>
      </c>
      <c r="O16" s="104">
        <v>154144</v>
      </c>
      <c r="P16" s="104">
        <v>154144</v>
      </c>
      <c r="Q16" s="104">
        <v>45336</v>
      </c>
      <c r="R16" s="104">
        <v>46347</v>
      </c>
      <c r="S16" s="104">
        <v>51953</v>
      </c>
      <c r="T16" s="104">
        <v>24309</v>
      </c>
      <c r="U16" s="104">
        <v>16629</v>
      </c>
      <c r="V16" s="104">
        <v>15860</v>
      </c>
      <c r="W16" s="104">
        <v>14619</v>
      </c>
      <c r="X16" s="104">
        <v>18076</v>
      </c>
      <c r="Y16" s="104">
        <v>23610</v>
      </c>
      <c r="Z16" s="104">
        <v>24150</v>
      </c>
      <c r="AA16" s="104">
        <v>24150</v>
      </c>
      <c r="AB16" s="104">
        <v>9107</v>
      </c>
      <c r="AC16" s="105">
        <v>13301.1439332345</v>
      </c>
      <c r="AD16" s="105">
        <v>10399.870037414777</v>
      </c>
      <c r="AE16" s="105">
        <v>10061.211237621286</v>
      </c>
      <c r="AF16" s="105">
        <v>8863.7102211123965</v>
      </c>
      <c r="AG16" s="134">
        <v>9173.0292912644491</v>
      </c>
    </row>
    <row r="17" spans="1:33" ht="13.5" thickBot="1">
      <c r="B17" s="135" t="s">
        <v>72</v>
      </c>
      <c r="C17" s="136">
        <v>179915.60579005218</v>
      </c>
      <c r="D17" s="136">
        <v>183372.9855885224</v>
      </c>
      <c r="E17" s="136">
        <v>119926.64459581001</v>
      </c>
      <c r="F17" s="136">
        <v>123236.99604247135</v>
      </c>
      <c r="G17" s="136">
        <v>143489.84371807284</v>
      </c>
      <c r="H17" s="136">
        <v>158328</v>
      </c>
      <c r="I17" s="136">
        <v>148667</v>
      </c>
      <c r="J17" s="136">
        <v>123335</v>
      </c>
      <c r="K17" s="136">
        <v>123837.20930232559</v>
      </c>
      <c r="L17" s="136">
        <v>46467.261904761901</v>
      </c>
      <c r="M17" s="136">
        <v>44654.455445544554</v>
      </c>
      <c r="N17" s="136">
        <v>44654</v>
      </c>
      <c r="O17" s="136">
        <v>37396</v>
      </c>
      <c r="P17" s="136">
        <v>40781</v>
      </c>
      <c r="Q17" s="136">
        <v>27286</v>
      </c>
      <c r="R17" s="136">
        <v>28077</v>
      </c>
      <c r="S17" s="136">
        <v>21554</v>
      </c>
      <c r="T17" s="136">
        <v>11145</v>
      </c>
      <c r="U17" s="136">
        <v>10944</v>
      </c>
      <c r="V17" s="136">
        <v>13484</v>
      </c>
      <c r="W17" s="136">
        <v>12101</v>
      </c>
      <c r="X17" s="136">
        <v>12628</v>
      </c>
      <c r="Y17" s="136">
        <v>12626</v>
      </c>
      <c r="Z17" s="136">
        <v>8372</v>
      </c>
      <c r="AA17" s="136">
        <v>9384</v>
      </c>
      <c r="AB17" s="136">
        <v>17545</v>
      </c>
      <c r="AC17" s="137">
        <v>11309.803274404199</v>
      </c>
      <c r="AD17" s="137">
        <v>6977.6631869616094</v>
      </c>
      <c r="AE17" s="137">
        <v>6942.4061163391243</v>
      </c>
      <c r="AF17" s="137">
        <v>8766.7786025612295</v>
      </c>
      <c r="AG17" s="138">
        <v>7994.3118235841002</v>
      </c>
    </row>
    <row r="18" spans="1:33" ht="13.5" thickBot="1">
      <c r="B18" s="139" t="s">
        <v>153</v>
      </c>
      <c r="C18" s="140">
        <f t="shared" ref="C18:S18" si="2">C12-C13</f>
        <v>380218.09968990379</v>
      </c>
      <c r="D18" s="140">
        <f t="shared" si="2"/>
        <v>566464.72414418473</v>
      </c>
      <c r="E18" s="140">
        <f t="shared" si="2"/>
        <v>788342.46756952256</v>
      </c>
      <c r="F18" s="140">
        <f t="shared" si="2"/>
        <v>1319402.0590205695</v>
      </c>
      <c r="G18" s="140">
        <f t="shared" si="2"/>
        <v>1191071.9209580868</v>
      </c>
      <c r="H18" s="140">
        <f t="shared" si="2"/>
        <v>1336743.6741249622</v>
      </c>
      <c r="I18" s="140">
        <f t="shared" si="2"/>
        <v>1132694</v>
      </c>
      <c r="J18" s="140">
        <f t="shared" si="2"/>
        <v>1141084</v>
      </c>
      <c r="K18" s="140">
        <f t="shared" si="2"/>
        <v>1106699.6966632961</v>
      </c>
      <c r="L18" s="140">
        <f t="shared" si="2"/>
        <v>1078275.7936507936</v>
      </c>
      <c r="M18" s="140">
        <f t="shared" si="2"/>
        <v>1125905.9405940596</v>
      </c>
      <c r="N18" s="140">
        <f t="shared" si="2"/>
        <v>1125906</v>
      </c>
      <c r="O18" s="140">
        <f t="shared" si="2"/>
        <v>1087339</v>
      </c>
      <c r="P18" s="140">
        <f t="shared" si="2"/>
        <v>1090427</v>
      </c>
      <c r="Q18" s="140">
        <f t="shared" si="2"/>
        <v>1189298</v>
      </c>
      <c r="R18" s="140">
        <f t="shared" si="2"/>
        <v>1226860</v>
      </c>
      <c r="S18" s="140">
        <f t="shared" si="2"/>
        <v>1304518</v>
      </c>
      <c r="T18" s="140">
        <f>T12-T13</f>
        <v>629455</v>
      </c>
      <c r="U18" s="140">
        <f t="shared" ref="U18:AB18" si="3">U12-U13</f>
        <v>606930</v>
      </c>
      <c r="V18" s="140">
        <f t="shared" si="3"/>
        <v>741701</v>
      </c>
      <c r="W18" s="140">
        <f t="shared" si="3"/>
        <v>703652</v>
      </c>
      <c r="X18" s="140">
        <f t="shared" si="3"/>
        <v>423763</v>
      </c>
      <c r="Y18" s="140">
        <f t="shared" si="3"/>
        <v>719532</v>
      </c>
      <c r="Z18" s="140">
        <f t="shared" si="3"/>
        <v>751824</v>
      </c>
      <c r="AA18" s="140">
        <f t="shared" si="3"/>
        <v>840343</v>
      </c>
      <c r="AB18" s="140">
        <f t="shared" si="3"/>
        <v>694930</v>
      </c>
      <c r="AC18" s="140">
        <f t="shared" ref="AC18:AF18" si="4">AC12-AC13</f>
        <v>407260.28562025266</v>
      </c>
      <c r="AD18" s="141">
        <f>AD12-AD13</f>
        <v>381689.84798727679</v>
      </c>
      <c r="AE18" s="141">
        <f t="shared" si="4"/>
        <v>330345.48085276876</v>
      </c>
      <c r="AF18" s="141">
        <f t="shared" si="4"/>
        <v>350495.58572969906</v>
      </c>
      <c r="AG18" s="142">
        <f t="shared" ref="AG18" si="5">AG12-AG13</f>
        <v>301530.27489352069</v>
      </c>
    </row>
    <row r="19" spans="1:33">
      <c r="B19" s="100" t="s">
        <v>138</v>
      </c>
      <c r="C19" s="100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7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</row>
    <row r="20" spans="1:33">
      <c r="B20" s="100" t="s">
        <v>198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6"/>
      <c r="P20" s="100"/>
      <c r="Q20" s="100"/>
      <c r="R20" s="100"/>
      <c r="S20" s="100"/>
      <c r="T20" s="99"/>
      <c r="U20" s="99"/>
      <c r="V20" s="99"/>
      <c r="W20" s="99"/>
      <c r="X20" s="99"/>
      <c r="Y20" s="99"/>
      <c r="Z20" s="99"/>
      <c r="AA20" s="99"/>
      <c r="AB20" s="99"/>
      <c r="AC20" s="107"/>
      <c r="AD20" s="107"/>
      <c r="AE20" s="99"/>
      <c r="AF20" s="99"/>
      <c r="AG20" s="99"/>
    </row>
    <row r="21" spans="1:33">
      <c r="B21" s="100" t="s">
        <v>285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6"/>
      <c r="P21" s="100"/>
      <c r="Q21" s="100"/>
      <c r="R21" s="100"/>
      <c r="S21" s="100"/>
      <c r="T21" s="99"/>
      <c r="U21" s="99"/>
      <c r="V21" s="99"/>
      <c r="W21" s="99"/>
      <c r="X21" s="99"/>
      <c r="Y21" s="99"/>
      <c r="Z21" s="99"/>
      <c r="AA21" s="99"/>
      <c r="AB21" s="99"/>
      <c r="AC21" s="107"/>
      <c r="AD21" s="107"/>
      <c r="AE21" s="99"/>
      <c r="AF21" s="99"/>
      <c r="AG21" s="99"/>
    </row>
    <row r="22" spans="1:33" ht="13.5" thickBot="1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</row>
    <row r="23" spans="1:33" ht="13.5" thickBot="1">
      <c r="B23" s="143" t="s">
        <v>77</v>
      </c>
      <c r="C23" s="144">
        <v>1.0429999999999999</v>
      </c>
      <c r="D23" s="145">
        <v>1.0549999999999999</v>
      </c>
      <c r="E23" s="146">
        <v>1.0249999999999999</v>
      </c>
      <c r="F23" s="146">
        <v>1.032</v>
      </c>
      <c r="G23" s="146">
        <v>1.0269999999999999</v>
      </c>
      <c r="H23" s="146">
        <v>1.0189999999999999</v>
      </c>
      <c r="I23" s="146">
        <v>1.0189999999999999</v>
      </c>
      <c r="J23" s="146">
        <v>0.98899999999999999</v>
      </c>
      <c r="K23" s="146">
        <v>0.98899999999999999</v>
      </c>
      <c r="L23" s="146">
        <v>1.008</v>
      </c>
      <c r="M23" s="146">
        <v>1.01</v>
      </c>
      <c r="N23" s="146">
        <v>1.01</v>
      </c>
      <c r="O23" s="146">
        <v>1.024</v>
      </c>
      <c r="P23" s="146">
        <v>1.024</v>
      </c>
      <c r="Q23" s="146">
        <v>1</v>
      </c>
      <c r="R23" s="146">
        <v>1</v>
      </c>
      <c r="S23" s="146">
        <v>1</v>
      </c>
      <c r="T23" s="146">
        <v>1</v>
      </c>
      <c r="U23" s="146">
        <v>1</v>
      </c>
      <c r="V23" s="146">
        <v>1</v>
      </c>
      <c r="W23" s="146">
        <v>1</v>
      </c>
      <c r="X23" s="146">
        <v>1</v>
      </c>
      <c r="Y23" s="146">
        <v>1</v>
      </c>
      <c r="Z23" s="146">
        <v>1</v>
      </c>
      <c r="AA23" s="146">
        <v>1</v>
      </c>
      <c r="AB23" s="146">
        <v>1</v>
      </c>
      <c r="AC23" s="147">
        <f>+AB23</f>
        <v>1</v>
      </c>
      <c r="AD23" s="147">
        <f>AB23</f>
        <v>1</v>
      </c>
      <c r="AE23" s="148">
        <v>1</v>
      </c>
      <c r="AF23" s="148">
        <v>1</v>
      </c>
      <c r="AG23" s="149">
        <v>1</v>
      </c>
    </row>
    <row r="24" spans="1:33" ht="13.5" thickBot="1">
      <c r="B24" s="108"/>
      <c r="C24" s="108"/>
      <c r="D24" s="109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</row>
    <row r="25" spans="1:33">
      <c r="A25" s="9"/>
      <c r="B25" s="122" t="s">
        <v>168</v>
      </c>
      <c r="C25" s="150"/>
      <c r="D25" s="111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</row>
    <row r="26" spans="1:33" ht="13.5" thickBot="1">
      <c r="A26" s="9"/>
      <c r="B26" s="123" t="s">
        <v>167</v>
      </c>
      <c r="C26" s="150"/>
      <c r="D26" s="111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</row>
    <row r="27" spans="1:33">
      <c r="A27" s="9"/>
      <c r="B27" s="129" t="s">
        <v>150</v>
      </c>
      <c r="C27" s="130">
        <f>C12*$C$23</f>
        <v>1316453.6373193378</v>
      </c>
      <c r="D27" s="130">
        <f t="shared" ref="D27:AB27" si="6">D12*D$23</f>
        <v>1610111.7022195312</v>
      </c>
      <c r="E27" s="130">
        <f t="shared" si="6"/>
        <v>2075375.2411933709</v>
      </c>
      <c r="F27" s="130">
        <f t="shared" si="6"/>
        <v>2680096.5484714853</v>
      </c>
      <c r="G27" s="130">
        <f t="shared" si="6"/>
        <v>2836579.6108047832</v>
      </c>
      <c r="H27" s="130">
        <f t="shared" si="6"/>
        <v>3115609.4543759865</v>
      </c>
      <c r="I27" s="130">
        <f t="shared" si="6"/>
        <v>2584952.3259999999</v>
      </c>
      <c r="J27" s="130">
        <f t="shared" si="6"/>
        <v>2583107.7820000001</v>
      </c>
      <c r="K27" s="130">
        <f t="shared" si="6"/>
        <v>2535139</v>
      </c>
      <c r="L27" s="130">
        <f t="shared" si="6"/>
        <v>2640658</v>
      </c>
      <c r="M27" s="130">
        <f t="shared" si="6"/>
        <v>2794196</v>
      </c>
      <c r="N27" s="130">
        <f t="shared" si="6"/>
        <v>2794197.32</v>
      </c>
      <c r="O27" s="130">
        <f t="shared" si="6"/>
        <v>2610415.6159999999</v>
      </c>
      <c r="P27" s="130">
        <f t="shared" si="6"/>
        <v>2633482.2400000002</v>
      </c>
      <c r="Q27" s="130">
        <f t="shared" si="6"/>
        <v>2755920</v>
      </c>
      <c r="R27" s="130">
        <f t="shared" si="6"/>
        <v>3007393</v>
      </c>
      <c r="S27" s="130">
        <f t="shared" si="6"/>
        <v>3132858</v>
      </c>
      <c r="T27" s="130">
        <f t="shared" si="6"/>
        <v>1478459</v>
      </c>
      <c r="U27" s="130">
        <f t="shared" si="6"/>
        <v>1673713</v>
      </c>
      <c r="V27" s="130">
        <f t="shared" si="6"/>
        <v>1469651</v>
      </c>
      <c r="W27" s="130">
        <f t="shared" si="6"/>
        <v>1366835</v>
      </c>
      <c r="X27" s="130">
        <f t="shared" si="6"/>
        <v>925297</v>
      </c>
      <c r="Y27" s="130">
        <f t="shared" si="6"/>
        <v>1259647</v>
      </c>
      <c r="Z27" s="130">
        <f t="shared" si="6"/>
        <v>1195428</v>
      </c>
      <c r="AA27" s="130">
        <f t="shared" si="6"/>
        <v>1240519</v>
      </c>
      <c r="AB27" s="130">
        <f t="shared" si="6"/>
        <v>1142830</v>
      </c>
      <c r="AC27" s="131">
        <f>AC12*AC$23</f>
        <v>816777.78683114599</v>
      </c>
      <c r="AD27" s="131">
        <f>AD12*AD$23</f>
        <v>759563.33279289398</v>
      </c>
      <c r="AE27" s="131">
        <f>AE12*AE$23</f>
        <v>691312.73339749686</v>
      </c>
      <c r="AF27" s="131">
        <f>AF12*AF$23</f>
        <v>715250.35261669033</v>
      </c>
      <c r="AG27" s="153">
        <f t="shared" ref="AG27" si="7">AG12*AG$23</f>
        <v>725271.90229425859</v>
      </c>
    </row>
    <row r="28" spans="1:33">
      <c r="A28" s="9"/>
      <c r="B28" s="124" t="s">
        <v>151</v>
      </c>
      <c r="C28" s="102">
        <f t="shared" ref="C28:S28" si="8">+C29+C30+C31-C32</f>
        <v>919886.15934276825</v>
      </c>
      <c r="D28" s="102">
        <f t="shared" si="8"/>
        <v>1012491.4182474159</v>
      </c>
      <c r="E28" s="102">
        <f t="shared" si="8"/>
        <v>1267324.21193461</v>
      </c>
      <c r="F28" s="102">
        <f t="shared" si="8"/>
        <v>1318473.6235622575</v>
      </c>
      <c r="G28" s="102">
        <f t="shared" si="8"/>
        <v>1613348.7479808282</v>
      </c>
      <c r="H28" s="102">
        <f t="shared" si="8"/>
        <v>1753467.6504426503</v>
      </c>
      <c r="I28" s="102">
        <f t="shared" si="8"/>
        <v>1430737.14</v>
      </c>
      <c r="J28" s="102">
        <f t="shared" si="8"/>
        <v>1454575.706</v>
      </c>
      <c r="K28" s="102">
        <f t="shared" si="8"/>
        <v>1440613</v>
      </c>
      <c r="L28" s="102">
        <f t="shared" si="8"/>
        <v>1553756</v>
      </c>
      <c r="M28" s="102">
        <f t="shared" si="8"/>
        <v>1657031</v>
      </c>
      <c r="N28" s="102">
        <f t="shared" si="8"/>
        <v>1657032.26</v>
      </c>
      <c r="O28" s="102">
        <f t="shared" si="8"/>
        <v>1496980.48</v>
      </c>
      <c r="P28" s="102">
        <f t="shared" si="8"/>
        <v>1516884.9920000001</v>
      </c>
      <c r="Q28" s="102">
        <f t="shared" si="8"/>
        <v>1566622</v>
      </c>
      <c r="R28" s="102">
        <f t="shared" si="8"/>
        <v>1780533</v>
      </c>
      <c r="S28" s="102">
        <f t="shared" si="8"/>
        <v>1828340</v>
      </c>
      <c r="T28" s="102">
        <f t="shared" ref="T28:AB28" si="9">+T29+T30+T31-T32</f>
        <v>849004</v>
      </c>
      <c r="U28" s="102">
        <f t="shared" si="9"/>
        <v>1066783</v>
      </c>
      <c r="V28" s="102">
        <f t="shared" si="9"/>
        <v>727950</v>
      </c>
      <c r="W28" s="102">
        <f t="shared" si="9"/>
        <v>663183</v>
      </c>
      <c r="X28" s="102">
        <f t="shared" si="9"/>
        <v>501534</v>
      </c>
      <c r="Y28" s="102">
        <f t="shared" si="9"/>
        <v>540115</v>
      </c>
      <c r="Z28" s="102">
        <f t="shared" si="9"/>
        <v>443604</v>
      </c>
      <c r="AA28" s="102">
        <f t="shared" si="9"/>
        <v>400176</v>
      </c>
      <c r="AB28" s="102">
        <f t="shared" si="9"/>
        <v>447900</v>
      </c>
      <c r="AC28" s="103">
        <f>+AC29+AC30+AC31-AC32</f>
        <v>409517.50121089333</v>
      </c>
      <c r="AD28" s="103">
        <f>+AD29+AD30+AD31-AD32</f>
        <v>377873.48480561719</v>
      </c>
      <c r="AE28" s="103">
        <f>+AE29+AE30+AE31-AE32</f>
        <v>360967.25254472811</v>
      </c>
      <c r="AF28" s="103">
        <f>+AF29+AF30+AF31-AF32</f>
        <v>364754.76688699127</v>
      </c>
      <c r="AG28" s="154">
        <f t="shared" ref="AG28" si="10">+AG29+AG30+AG31-AG32</f>
        <v>423741.6274007379</v>
      </c>
    </row>
    <row r="29" spans="1:33">
      <c r="A29" s="9"/>
      <c r="B29" s="125" t="s">
        <v>152</v>
      </c>
      <c r="C29" s="104">
        <f>C14*$C$23</f>
        <v>637856.73235600989</v>
      </c>
      <c r="D29" s="104">
        <f t="shared" ref="D29:AC29" si="11">D14*D$23</f>
        <v>585178.44247046032</v>
      </c>
      <c r="E29" s="104">
        <f t="shared" si="11"/>
        <v>520462.32917545049</v>
      </c>
      <c r="F29" s="104">
        <f t="shared" si="11"/>
        <v>530058.10508617142</v>
      </c>
      <c r="G29" s="104">
        <f t="shared" si="11"/>
        <v>608211.8686362654</v>
      </c>
      <c r="H29" s="104">
        <f t="shared" si="11"/>
        <v>585346.76063526107</v>
      </c>
      <c r="I29" s="104">
        <f t="shared" si="11"/>
        <v>477141.65499999997</v>
      </c>
      <c r="J29" s="104">
        <f t="shared" si="11"/>
        <v>465757.68199999997</v>
      </c>
      <c r="K29" s="104">
        <f t="shared" si="11"/>
        <v>457551</v>
      </c>
      <c r="L29" s="104">
        <f t="shared" si="11"/>
        <v>395505</v>
      </c>
      <c r="M29" s="104">
        <f t="shared" si="11"/>
        <v>404110</v>
      </c>
      <c r="N29" s="104">
        <f t="shared" si="11"/>
        <v>404110.09</v>
      </c>
      <c r="O29" s="104">
        <f t="shared" si="11"/>
        <v>383738.88</v>
      </c>
      <c r="P29" s="104">
        <f t="shared" si="11"/>
        <v>395853.82400000002</v>
      </c>
      <c r="Q29" s="104">
        <f t="shared" si="11"/>
        <v>392947</v>
      </c>
      <c r="R29" s="104">
        <f t="shared" si="11"/>
        <v>432622</v>
      </c>
      <c r="S29" s="104">
        <f t="shared" si="11"/>
        <v>455030</v>
      </c>
      <c r="T29" s="104">
        <f t="shared" si="11"/>
        <v>206014</v>
      </c>
      <c r="U29" s="104">
        <f t="shared" si="11"/>
        <v>416613</v>
      </c>
      <c r="V29" s="104">
        <f t="shared" si="11"/>
        <v>205612</v>
      </c>
      <c r="W29" s="104">
        <f t="shared" si="11"/>
        <v>209826</v>
      </c>
      <c r="X29" s="104">
        <f t="shared" si="11"/>
        <v>134904</v>
      </c>
      <c r="Y29" s="104">
        <f t="shared" si="11"/>
        <v>190277</v>
      </c>
      <c r="Z29" s="104">
        <f t="shared" si="11"/>
        <v>150649</v>
      </c>
      <c r="AA29" s="104">
        <f t="shared" si="11"/>
        <v>153048</v>
      </c>
      <c r="AB29" s="104">
        <f t="shared" si="11"/>
        <v>221202</v>
      </c>
      <c r="AC29" s="105">
        <f t="shared" si="11"/>
        <v>132940.42324844201</v>
      </c>
      <c r="AD29" s="105">
        <f t="shared" ref="AD29:AF32" si="12">AD14*AD$23</f>
        <v>105575.10695772471</v>
      </c>
      <c r="AE29" s="105">
        <f t="shared" si="12"/>
        <v>87147.787338699767</v>
      </c>
      <c r="AF29" s="105">
        <f t="shared" si="12"/>
        <v>92486.331511818091</v>
      </c>
      <c r="AG29" s="155">
        <f t="shared" ref="AG29" si="13">AG14*AG$23</f>
        <v>109197.93393816087</v>
      </c>
    </row>
    <row r="30" spans="1:33">
      <c r="A30" s="9"/>
      <c r="B30" s="125" t="s">
        <v>195</v>
      </c>
      <c r="C30" s="104">
        <f>C15*$C$23</f>
        <v>264492.64405012759</v>
      </c>
      <c r="D30" s="104">
        <f t="shared" ref="D30:AC30" si="14">D15*D$23</f>
        <v>366246.87723163766</v>
      </c>
      <c r="E30" s="104">
        <f t="shared" si="14"/>
        <v>458530.10678098974</v>
      </c>
      <c r="F30" s="104">
        <f t="shared" si="14"/>
        <v>561320.06870210299</v>
      </c>
      <c r="G30" s="104">
        <f t="shared" si="14"/>
        <v>733023.83519518923</v>
      </c>
      <c r="H30" s="104">
        <f t="shared" si="14"/>
        <v>1020018.3268768212</v>
      </c>
      <c r="I30" s="104">
        <f t="shared" si="14"/>
        <v>842156.62599999993</v>
      </c>
      <c r="J30" s="104">
        <f t="shared" si="14"/>
        <v>945991.35699999996</v>
      </c>
      <c r="K30" s="104">
        <f t="shared" si="14"/>
        <v>943926</v>
      </c>
      <c r="L30" s="104">
        <f t="shared" si="14"/>
        <v>974786</v>
      </c>
      <c r="M30" s="104">
        <f t="shared" si="14"/>
        <v>1002593</v>
      </c>
      <c r="N30" s="104">
        <f t="shared" si="14"/>
        <v>1002593.67</v>
      </c>
      <c r="O30" s="104">
        <f t="shared" si="14"/>
        <v>993691.64800000004</v>
      </c>
      <c r="P30" s="104">
        <f t="shared" si="14"/>
        <v>1004947.456</v>
      </c>
      <c r="Q30" s="104">
        <f t="shared" si="14"/>
        <v>1155625</v>
      </c>
      <c r="R30" s="104">
        <f t="shared" si="14"/>
        <v>1329641</v>
      </c>
      <c r="S30" s="104">
        <f t="shared" si="14"/>
        <v>1342911</v>
      </c>
      <c r="T30" s="104">
        <f t="shared" si="14"/>
        <v>629826</v>
      </c>
      <c r="U30" s="104">
        <f t="shared" si="14"/>
        <v>644485</v>
      </c>
      <c r="V30" s="104">
        <f t="shared" si="14"/>
        <v>519962</v>
      </c>
      <c r="W30" s="104">
        <f t="shared" si="14"/>
        <v>450839</v>
      </c>
      <c r="X30" s="104">
        <f t="shared" si="14"/>
        <v>361182</v>
      </c>
      <c r="Y30" s="104">
        <f t="shared" si="14"/>
        <v>338854</v>
      </c>
      <c r="Z30" s="104">
        <f t="shared" si="14"/>
        <v>277177</v>
      </c>
      <c r="AA30" s="104">
        <f t="shared" si="14"/>
        <v>232362</v>
      </c>
      <c r="AB30" s="104">
        <f t="shared" si="14"/>
        <v>235136</v>
      </c>
      <c r="AC30" s="105">
        <f t="shared" si="14"/>
        <v>274585.73730362102</v>
      </c>
      <c r="AD30" s="105">
        <f t="shared" si="12"/>
        <v>268876.1709974393</v>
      </c>
      <c r="AE30" s="105">
        <f t="shared" si="12"/>
        <v>270700.6600847462</v>
      </c>
      <c r="AF30" s="105">
        <f t="shared" si="12"/>
        <v>272171.50375662197</v>
      </c>
      <c r="AG30" s="155">
        <f t="shared" ref="AG30" si="15">AG15*AG$23</f>
        <v>313364.97599489667</v>
      </c>
    </row>
    <row r="31" spans="1:33">
      <c r="A31" s="9"/>
      <c r="B31" s="125" t="s">
        <v>76</v>
      </c>
      <c r="C31" s="104">
        <f>C16*$C$23</f>
        <v>205188.75977565517</v>
      </c>
      <c r="D31" s="104">
        <f t="shared" ref="D31:AC31" si="16">D16*D$23</f>
        <v>254524.59834120917</v>
      </c>
      <c r="E31" s="104">
        <f t="shared" si="16"/>
        <v>411256.58668887522</v>
      </c>
      <c r="F31" s="104">
        <f t="shared" si="16"/>
        <v>354276.0296898135</v>
      </c>
      <c r="G31" s="104">
        <f t="shared" si="16"/>
        <v>419477.11364783422</v>
      </c>
      <c r="H31" s="104">
        <f t="shared" si="16"/>
        <v>309438.79493056796</v>
      </c>
      <c r="I31" s="104">
        <f t="shared" si="16"/>
        <v>262930.53199999995</v>
      </c>
      <c r="J31" s="104">
        <f t="shared" si="16"/>
        <v>164804.98199999999</v>
      </c>
      <c r="K31" s="104">
        <f t="shared" si="16"/>
        <v>161611</v>
      </c>
      <c r="L31" s="104">
        <f t="shared" si="16"/>
        <v>230304</v>
      </c>
      <c r="M31" s="104">
        <f t="shared" si="16"/>
        <v>295429</v>
      </c>
      <c r="N31" s="104">
        <f t="shared" si="16"/>
        <v>295429.03999999998</v>
      </c>
      <c r="O31" s="104">
        <f t="shared" si="16"/>
        <v>157843.45600000001</v>
      </c>
      <c r="P31" s="104">
        <f t="shared" si="16"/>
        <v>157843.45600000001</v>
      </c>
      <c r="Q31" s="104">
        <f t="shared" si="16"/>
        <v>45336</v>
      </c>
      <c r="R31" s="104">
        <f t="shared" si="16"/>
        <v>46347</v>
      </c>
      <c r="S31" s="104">
        <f t="shared" si="16"/>
        <v>51953</v>
      </c>
      <c r="T31" s="104">
        <f t="shared" si="16"/>
        <v>24309</v>
      </c>
      <c r="U31" s="104">
        <f t="shared" si="16"/>
        <v>16629</v>
      </c>
      <c r="V31" s="104">
        <f t="shared" si="16"/>
        <v>15860</v>
      </c>
      <c r="W31" s="104">
        <f t="shared" si="16"/>
        <v>14619</v>
      </c>
      <c r="X31" s="104">
        <f t="shared" si="16"/>
        <v>18076</v>
      </c>
      <c r="Y31" s="104">
        <f t="shared" si="16"/>
        <v>23610</v>
      </c>
      <c r="Z31" s="104">
        <f t="shared" si="16"/>
        <v>24150</v>
      </c>
      <c r="AA31" s="104">
        <f t="shared" si="16"/>
        <v>24150</v>
      </c>
      <c r="AB31" s="104">
        <f t="shared" si="16"/>
        <v>9107</v>
      </c>
      <c r="AC31" s="105">
        <f t="shared" si="16"/>
        <v>13301.1439332345</v>
      </c>
      <c r="AD31" s="105">
        <f t="shared" si="12"/>
        <v>10399.870037414777</v>
      </c>
      <c r="AE31" s="105">
        <f t="shared" si="12"/>
        <v>10061.211237621286</v>
      </c>
      <c r="AF31" s="105">
        <f t="shared" si="12"/>
        <v>8863.7102211123965</v>
      </c>
      <c r="AG31" s="155">
        <f t="shared" ref="AG31" si="17">AG16*AG$23</f>
        <v>9173.0292912644491</v>
      </c>
    </row>
    <row r="32" spans="1:33" ht="13.5" thickBot="1">
      <c r="A32" s="9"/>
      <c r="B32" s="135" t="s">
        <v>72</v>
      </c>
      <c r="C32" s="136">
        <f>C17*$C$23</f>
        <v>187651.97683902443</v>
      </c>
      <c r="D32" s="136">
        <f t="shared" ref="D32:AC32" si="18">D17*D$23</f>
        <v>193458.49979589111</v>
      </c>
      <c r="E32" s="136">
        <f t="shared" si="18"/>
        <v>122924.81071070525</v>
      </c>
      <c r="F32" s="136">
        <f t="shared" si="18"/>
        <v>127180.57991583044</v>
      </c>
      <c r="G32" s="136">
        <f t="shared" si="18"/>
        <v>147364.0694984608</v>
      </c>
      <c r="H32" s="136">
        <f t="shared" si="18"/>
        <v>161336.23199999999</v>
      </c>
      <c r="I32" s="136">
        <f t="shared" si="18"/>
        <v>151491.67299999998</v>
      </c>
      <c r="J32" s="136">
        <f t="shared" si="18"/>
        <v>121978.315</v>
      </c>
      <c r="K32" s="136">
        <f t="shared" si="18"/>
        <v>122475</v>
      </c>
      <c r="L32" s="136">
        <f t="shared" si="18"/>
        <v>46839</v>
      </c>
      <c r="M32" s="136">
        <f t="shared" si="18"/>
        <v>45101</v>
      </c>
      <c r="N32" s="136">
        <f t="shared" si="18"/>
        <v>45100.54</v>
      </c>
      <c r="O32" s="136">
        <f t="shared" si="18"/>
        <v>38293.504000000001</v>
      </c>
      <c r="P32" s="136">
        <f t="shared" si="18"/>
        <v>41759.743999999999</v>
      </c>
      <c r="Q32" s="136">
        <f t="shared" si="18"/>
        <v>27286</v>
      </c>
      <c r="R32" s="136">
        <f t="shared" si="18"/>
        <v>28077</v>
      </c>
      <c r="S32" s="136">
        <f t="shared" si="18"/>
        <v>21554</v>
      </c>
      <c r="T32" s="136">
        <f t="shared" si="18"/>
        <v>11145</v>
      </c>
      <c r="U32" s="136">
        <f t="shared" si="18"/>
        <v>10944</v>
      </c>
      <c r="V32" s="136">
        <f t="shared" si="18"/>
        <v>13484</v>
      </c>
      <c r="W32" s="136">
        <f t="shared" si="18"/>
        <v>12101</v>
      </c>
      <c r="X32" s="136">
        <f t="shared" si="18"/>
        <v>12628</v>
      </c>
      <c r="Y32" s="136">
        <f t="shared" si="18"/>
        <v>12626</v>
      </c>
      <c r="Z32" s="136">
        <f t="shared" si="18"/>
        <v>8372</v>
      </c>
      <c r="AA32" s="136">
        <f t="shared" si="18"/>
        <v>9384</v>
      </c>
      <c r="AB32" s="136">
        <f t="shared" si="18"/>
        <v>17545</v>
      </c>
      <c r="AC32" s="137">
        <f t="shared" si="18"/>
        <v>11309.803274404199</v>
      </c>
      <c r="AD32" s="137">
        <f t="shared" si="12"/>
        <v>6977.6631869616094</v>
      </c>
      <c r="AE32" s="137">
        <f t="shared" si="12"/>
        <v>6942.4061163391243</v>
      </c>
      <c r="AF32" s="137">
        <f t="shared" si="12"/>
        <v>8766.7786025612295</v>
      </c>
      <c r="AG32" s="156">
        <f t="shared" ref="AG32" si="19">AG17*AG$23</f>
        <v>7994.3118235841002</v>
      </c>
    </row>
    <row r="33" spans="1:33" ht="13.5" thickBot="1">
      <c r="A33" s="9"/>
      <c r="B33" s="126" t="s">
        <v>153</v>
      </c>
      <c r="C33" s="127">
        <f>C27-C28</f>
        <v>396567.47797656956</v>
      </c>
      <c r="D33" s="127">
        <f>D27-D28</f>
        <v>597620.28397211526</v>
      </c>
      <c r="E33" s="127">
        <f t="shared" ref="E33:S33" si="20">E27-E28</f>
        <v>808051.02925876086</v>
      </c>
      <c r="F33" s="127">
        <f t="shared" si="20"/>
        <v>1361622.9249092278</v>
      </c>
      <c r="G33" s="127">
        <f t="shared" si="20"/>
        <v>1223230.862823955</v>
      </c>
      <c r="H33" s="127">
        <f t="shared" si="20"/>
        <v>1362141.8039333362</v>
      </c>
      <c r="I33" s="127">
        <f t="shared" si="20"/>
        <v>1154215.186</v>
      </c>
      <c r="J33" s="127">
        <f t="shared" si="20"/>
        <v>1128532.0760000001</v>
      </c>
      <c r="K33" s="127">
        <f t="shared" si="20"/>
        <v>1094526</v>
      </c>
      <c r="L33" s="127">
        <f t="shared" si="20"/>
        <v>1086902</v>
      </c>
      <c r="M33" s="127">
        <f t="shared" si="20"/>
        <v>1137165</v>
      </c>
      <c r="N33" s="127">
        <f t="shared" si="20"/>
        <v>1137165.0599999998</v>
      </c>
      <c r="O33" s="127">
        <f>O27-O28</f>
        <v>1113435.1359999999</v>
      </c>
      <c r="P33" s="127">
        <f t="shared" si="20"/>
        <v>1116597.2480000001</v>
      </c>
      <c r="Q33" s="127">
        <f t="shared" si="20"/>
        <v>1189298</v>
      </c>
      <c r="R33" s="127">
        <f t="shared" si="20"/>
        <v>1226860</v>
      </c>
      <c r="S33" s="127">
        <f t="shared" si="20"/>
        <v>1304518</v>
      </c>
      <c r="T33" s="127">
        <f t="shared" ref="T33:AB33" si="21">T27-T28</f>
        <v>629455</v>
      </c>
      <c r="U33" s="127">
        <f t="shared" si="21"/>
        <v>606930</v>
      </c>
      <c r="V33" s="127">
        <f t="shared" si="21"/>
        <v>741701</v>
      </c>
      <c r="W33" s="127">
        <f t="shared" si="21"/>
        <v>703652</v>
      </c>
      <c r="X33" s="127">
        <f t="shared" si="21"/>
        <v>423763</v>
      </c>
      <c r="Y33" s="127">
        <f t="shared" si="21"/>
        <v>719532</v>
      </c>
      <c r="Z33" s="127">
        <f t="shared" si="21"/>
        <v>751824</v>
      </c>
      <c r="AA33" s="127">
        <f t="shared" si="21"/>
        <v>840343</v>
      </c>
      <c r="AB33" s="127">
        <f t="shared" si="21"/>
        <v>694930</v>
      </c>
      <c r="AC33" s="128">
        <f>AC27-AC28</f>
        <v>407260.28562025266</v>
      </c>
      <c r="AD33" s="128">
        <f>AD27-AD28</f>
        <v>381689.84798727679</v>
      </c>
      <c r="AE33" s="128">
        <f>AE27-AE28</f>
        <v>330345.48085276876</v>
      </c>
      <c r="AF33" s="128">
        <f>AF27-AF28</f>
        <v>350495.58572969906</v>
      </c>
      <c r="AG33" s="152">
        <f t="shared" ref="AG33" si="22">AG27-AG28</f>
        <v>301530.27489352069</v>
      </c>
    </row>
    <row r="34" spans="1:33">
      <c r="B34" s="100" t="s">
        <v>138</v>
      </c>
      <c r="C34" s="100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7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</row>
    <row r="35" spans="1:33">
      <c r="B35" s="100" t="s">
        <v>198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</row>
    <row r="36" spans="1:33" ht="13.5" thickBot="1">
      <c r="B36" s="100"/>
      <c r="C36" s="100"/>
      <c r="D36" s="112"/>
      <c r="E36" s="112"/>
      <c r="F36" s="112"/>
      <c r="G36" s="112"/>
      <c r="H36" s="112"/>
      <c r="I36" s="106"/>
      <c r="J36" s="112"/>
      <c r="K36" s="106"/>
      <c r="L36" s="112"/>
      <c r="M36" s="112"/>
      <c r="N36" s="106"/>
      <c r="O36" s="112"/>
      <c r="P36" s="106"/>
      <c r="Q36" s="112"/>
      <c r="R36" s="106"/>
      <c r="S36" s="112"/>
      <c r="T36" s="113"/>
      <c r="U36" s="113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</row>
    <row r="37" spans="1:33" s="7" customFormat="1" ht="13.5" thickBot="1">
      <c r="A37" s="20"/>
      <c r="B37" s="121" t="s">
        <v>136</v>
      </c>
      <c r="C37" s="118">
        <v>1995</v>
      </c>
      <c r="D37" s="118">
        <v>1996</v>
      </c>
      <c r="E37" s="118">
        <v>1997</v>
      </c>
      <c r="F37" s="118">
        <v>1998</v>
      </c>
      <c r="G37" s="118">
        <v>1999</v>
      </c>
      <c r="H37" s="118">
        <v>2000</v>
      </c>
      <c r="I37" s="118" t="s">
        <v>194</v>
      </c>
      <c r="J37" s="118">
        <v>2001</v>
      </c>
      <c r="K37" s="118" t="s">
        <v>1</v>
      </c>
      <c r="L37" s="118">
        <v>2002</v>
      </c>
      <c r="M37" s="118">
        <v>2003</v>
      </c>
      <c r="N37" s="118" t="s">
        <v>158</v>
      </c>
      <c r="O37" s="118">
        <v>2004</v>
      </c>
      <c r="P37" s="118" t="s">
        <v>2</v>
      </c>
      <c r="Q37" s="118">
        <v>2005</v>
      </c>
      <c r="R37" s="118" t="s">
        <v>3</v>
      </c>
      <c r="S37" s="118">
        <v>2006</v>
      </c>
      <c r="T37" s="118" t="s">
        <v>212</v>
      </c>
      <c r="U37" s="119">
        <v>2007</v>
      </c>
      <c r="V37" s="119">
        <v>2008</v>
      </c>
      <c r="W37" s="119">
        <v>2009</v>
      </c>
      <c r="X37" s="119">
        <v>2010</v>
      </c>
      <c r="Y37" s="119">
        <v>2011</v>
      </c>
      <c r="Z37" s="119">
        <v>2012</v>
      </c>
      <c r="AA37" s="119">
        <v>2013</v>
      </c>
      <c r="AB37" s="119" t="s">
        <v>211</v>
      </c>
      <c r="AC37" s="119" t="s">
        <v>221</v>
      </c>
      <c r="AD37" s="119" t="s">
        <v>222</v>
      </c>
      <c r="AE37" s="119" t="s">
        <v>223</v>
      </c>
      <c r="AF37" s="119" t="s">
        <v>224</v>
      </c>
      <c r="AG37" s="120">
        <v>2018</v>
      </c>
    </row>
    <row r="38" spans="1:33" ht="14.25">
      <c r="A38" s="9"/>
      <c r="B38" s="157" t="s">
        <v>240</v>
      </c>
      <c r="C38" s="114">
        <v>1.1291058059760544</v>
      </c>
      <c r="D38" s="114">
        <v>1.2481149044969171</v>
      </c>
      <c r="E38" s="114">
        <v>1.3417723988775572</v>
      </c>
      <c r="F38" s="114">
        <v>1.425526008096601</v>
      </c>
      <c r="G38" s="114">
        <v>1.4808950237714573</v>
      </c>
      <c r="H38" s="114">
        <v>1.5344293429461995</v>
      </c>
      <c r="I38" s="114">
        <v>1.5344293429461995</v>
      </c>
      <c r="J38" s="114">
        <v>1.553781678115852</v>
      </c>
      <c r="K38" s="114">
        <v>1.553781678115852</v>
      </c>
      <c r="L38" s="114">
        <v>1.5624046517043817</v>
      </c>
      <c r="M38" s="114">
        <v>1.6069131857147185</v>
      </c>
      <c r="N38" s="114">
        <v>1.6069131857147185</v>
      </c>
      <c r="O38" s="114">
        <v>1.6973201316948301</v>
      </c>
      <c r="P38" s="114">
        <v>1.6973201316948301</v>
      </c>
      <c r="Q38" s="114">
        <v>1.754511193117563</v>
      </c>
      <c r="R38" s="114">
        <v>1.754511193117563</v>
      </c>
      <c r="S38" s="114">
        <v>1.8983681275703741</v>
      </c>
      <c r="T38" s="114">
        <v>0.98531218813433896</v>
      </c>
      <c r="U38" s="114">
        <v>1</v>
      </c>
      <c r="V38" s="114">
        <v>1.0110327629202855</v>
      </c>
      <c r="W38" s="114">
        <v>1.0318974292089722</v>
      </c>
      <c r="X38" s="114">
        <v>1.0908262907603361</v>
      </c>
      <c r="Y38" s="114">
        <v>1.1644111102359103</v>
      </c>
      <c r="Z38" s="114">
        <v>1.1784141428899417</v>
      </c>
      <c r="AA38" s="114">
        <v>1.1890531035252754</v>
      </c>
      <c r="AB38" s="114">
        <v>1.2280953652287621</v>
      </c>
      <c r="AC38" s="114">
        <v>1.2280953652287621</v>
      </c>
      <c r="AD38" s="115">
        <v>1.2637847003197538</v>
      </c>
      <c r="AE38" s="114">
        <v>1.307173979181212</v>
      </c>
      <c r="AF38" s="114">
        <v>1.3568223427913595</v>
      </c>
      <c r="AG38" s="158">
        <v>1.3832381304607</v>
      </c>
    </row>
    <row r="39" spans="1:33" ht="13.5" thickBot="1">
      <c r="A39" s="9"/>
      <c r="B39" s="126" t="s">
        <v>154</v>
      </c>
      <c r="C39" s="137">
        <f t="shared" ref="C39:AB39" si="23">+C33/C38</f>
        <v>351222.60099774902</v>
      </c>
      <c r="D39" s="137">
        <f t="shared" si="23"/>
        <v>478818.32178985199</v>
      </c>
      <c r="E39" s="137">
        <f t="shared" si="23"/>
        <v>602226.59963398101</v>
      </c>
      <c r="F39" s="137">
        <f t="shared" si="23"/>
        <v>955172.27828575484</v>
      </c>
      <c r="G39" s="137">
        <f t="shared" si="23"/>
        <v>826007.81499602972</v>
      </c>
      <c r="H39" s="137">
        <f t="shared" si="23"/>
        <v>887718.81885283778</v>
      </c>
      <c r="I39" s="137">
        <f t="shared" si="23"/>
        <v>752211.36203237309</v>
      </c>
      <c r="J39" s="137">
        <f t="shared" si="23"/>
        <v>726313.15705079085</v>
      </c>
      <c r="K39" s="137">
        <f t="shared" si="23"/>
        <v>704427.15049082378</v>
      </c>
      <c r="L39" s="137">
        <f t="shared" si="23"/>
        <v>695659.73118060699</v>
      </c>
      <c r="M39" s="137">
        <f t="shared" si="23"/>
        <v>707670.46416027436</v>
      </c>
      <c r="N39" s="137">
        <f t="shared" si="23"/>
        <v>707670.50149894354</v>
      </c>
      <c r="O39" s="137">
        <f t="shared" si="23"/>
        <v>655995.95221214881</v>
      </c>
      <c r="P39" s="137">
        <f t="shared" si="23"/>
        <v>657858.95491915301</v>
      </c>
      <c r="Q39" s="137">
        <f t="shared" si="23"/>
        <v>677851.47490951896</v>
      </c>
      <c r="R39" s="137">
        <f t="shared" si="23"/>
        <v>699260.28674688132</v>
      </c>
      <c r="S39" s="137">
        <f t="shared" si="23"/>
        <v>687178.62518561503</v>
      </c>
      <c r="T39" s="137">
        <f t="shared" si="23"/>
        <v>638838.13432964368</v>
      </c>
      <c r="U39" s="137">
        <f t="shared" si="23"/>
        <v>606930</v>
      </c>
      <c r="V39" s="137">
        <f t="shared" si="23"/>
        <v>733607.28475075052</v>
      </c>
      <c r="W39" s="137">
        <f t="shared" si="23"/>
        <v>681901.10768994037</v>
      </c>
      <c r="X39" s="137">
        <f t="shared" si="23"/>
        <v>388478.90226832125</v>
      </c>
      <c r="Y39" s="137">
        <f t="shared" si="23"/>
        <v>617936.39177336812</v>
      </c>
      <c r="Z39" s="137">
        <f t="shared" si="23"/>
        <v>637996.41623124748</v>
      </c>
      <c r="AA39" s="137">
        <f t="shared" si="23"/>
        <v>706732.94364109705</v>
      </c>
      <c r="AB39" s="137">
        <f t="shared" si="23"/>
        <v>565859.96468649863</v>
      </c>
      <c r="AC39" s="137">
        <f>+AC33/AC38</f>
        <v>331619.43050276942</v>
      </c>
      <c r="AD39" s="137">
        <f>+AD33/AD38</f>
        <v>302021.26033865131</v>
      </c>
      <c r="AE39" s="137">
        <f>+AE33/AE38</f>
        <v>252717.30168595511</v>
      </c>
      <c r="AF39" s="137">
        <f>+AF33/AF38</f>
        <v>258320.91252907328</v>
      </c>
      <c r="AG39" s="156">
        <f t="shared" ref="AG39" si="24">+AG33/AG38</f>
        <v>217988.69497119292</v>
      </c>
    </row>
    <row r="40" spans="1:33">
      <c r="B40" s="116" t="s">
        <v>155</v>
      </c>
      <c r="C40" s="116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</row>
    <row r="41" spans="1:33">
      <c r="B41" s="116" t="s">
        <v>156</v>
      </c>
      <c r="C41" s="116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1:33">
      <c r="B42" s="100" t="s">
        <v>197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1:33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1:33" ht="14.2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14"/>
      <c r="AC44" s="114"/>
      <c r="AD44" s="115"/>
      <c r="AE44" s="114"/>
      <c r="AF44" s="114"/>
      <c r="AG44" s="100"/>
    </row>
    <row r="45" spans="1:33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6"/>
      <c r="AD45" s="106"/>
      <c r="AE45" s="106"/>
      <c r="AF45" s="106"/>
      <c r="AG45" s="106"/>
    </row>
    <row r="46" spans="1:33">
      <c r="B46" s="117" t="s">
        <v>227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1:33">
      <c r="B47" s="100" t="s">
        <v>228</v>
      </c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</sheetData>
  <phoneticPr fontId="0" type="noConversion"/>
  <pageMargins left="0.75" right="0.75" top="1" bottom="1" header="0" footer="0"/>
  <pageSetup paperSize="9" orientation="portrait" r:id="rId1"/>
  <headerFooter alignWithMargins="0"/>
  <ignoredErrors>
    <ignoredError sqref="C28:AB28 AC28:AG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B1:AX61"/>
  <sheetViews>
    <sheetView showGridLines="0" zoomScale="80" zoomScaleNormal="80" workbookViewId="0"/>
  </sheetViews>
  <sheetFormatPr baseColWidth="10" defaultRowHeight="12.75"/>
  <cols>
    <col min="1" max="1" width="4.140625" style="3" customWidth="1"/>
    <col min="2" max="2" width="45" style="3" customWidth="1"/>
    <col min="3" max="23" width="12.7109375" style="3" customWidth="1"/>
    <col min="24" max="26" width="12.7109375" style="7" customWidth="1"/>
    <col min="27" max="36" width="12.7109375" style="3" customWidth="1"/>
    <col min="37" max="37" width="11.42578125" style="3"/>
    <col min="38" max="38" width="12.7109375" style="3" bestFit="1" customWidth="1"/>
    <col min="39" max="39" width="15" style="3" customWidth="1"/>
    <col min="40" max="16384" width="11.42578125" style="3"/>
  </cols>
  <sheetData>
    <row r="1" spans="2:50" s="13" customFormat="1"/>
    <row r="2" spans="2:50" s="13" customFormat="1"/>
    <row r="3" spans="2:50" s="13" customFormat="1"/>
    <row r="4" spans="2:50" s="13" customFormat="1"/>
    <row r="5" spans="2:50" s="13" customFormat="1"/>
    <row r="6" spans="2:50" s="13" customFormat="1"/>
    <row r="7" spans="2:50" s="13" customFormat="1"/>
    <row r="8" spans="2:50" s="13" customFormat="1" ht="13.5" thickBot="1"/>
    <row r="9" spans="2:50" ht="13.5" thickBot="1">
      <c r="B9" s="171"/>
      <c r="C9" s="505">
        <v>1994</v>
      </c>
      <c r="D9" s="505">
        <v>1995</v>
      </c>
      <c r="E9" s="505">
        <v>1996</v>
      </c>
      <c r="F9" s="505">
        <v>1997</v>
      </c>
      <c r="G9" s="505">
        <v>1998</v>
      </c>
      <c r="H9" s="505">
        <v>1999</v>
      </c>
      <c r="I9" s="505">
        <v>2000</v>
      </c>
      <c r="J9" s="505" t="s">
        <v>194</v>
      </c>
      <c r="K9" s="505">
        <v>2001</v>
      </c>
      <c r="L9" s="505" t="s">
        <v>193</v>
      </c>
      <c r="M9" s="505" t="s">
        <v>1</v>
      </c>
      <c r="N9" s="505">
        <v>2002</v>
      </c>
      <c r="O9" s="505" t="s">
        <v>201</v>
      </c>
      <c r="P9" s="505">
        <v>2003</v>
      </c>
      <c r="Q9" s="505">
        <v>2004</v>
      </c>
      <c r="R9" s="505" t="s">
        <v>2</v>
      </c>
      <c r="S9" s="505" t="s">
        <v>206</v>
      </c>
      <c r="T9" s="505">
        <v>2005</v>
      </c>
      <c r="U9" s="505" t="s">
        <v>217</v>
      </c>
      <c r="V9" s="505" t="s">
        <v>218</v>
      </c>
      <c r="W9" s="505" t="s">
        <v>212</v>
      </c>
      <c r="X9" s="505">
        <v>2007</v>
      </c>
      <c r="Y9" s="505">
        <v>2008</v>
      </c>
      <c r="Z9" s="505">
        <v>2009</v>
      </c>
      <c r="AA9" s="505">
        <v>2010</v>
      </c>
      <c r="AB9" s="505">
        <v>2011</v>
      </c>
      <c r="AC9" s="505">
        <v>2012</v>
      </c>
      <c r="AD9" s="505">
        <v>2013</v>
      </c>
      <c r="AE9" s="505" t="s">
        <v>211</v>
      </c>
      <c r="AF9" s="505" t="s">
        <v>221</v>
      </c>
      <c r="AG9" s="505" t="s">
        <v>222</v>
      </c>
      <c r="AH9" s="505" t="s">
        <v>223</v>
      </c>
      <c r="AI9" s="505" t="s">
        <v>224</v>
      </c>
      <c r="AJ9" s="506">
        <v>2018</v>
      </c>
    </row>
    <row r="10" spans="2:50" ht="13.5" thickBo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99"/>
      <c r="W10" s="99"/>
      <c r="X10" s="159"/>
      <c r="Y10" s="159"/>
      <c r="Z10" s="159"/>
      <c r="AA10" s="99"/>
      <c r="AB10" s="99"/>
      <c r="AC10" s="99"/>
      <c r="AD10" s="99"/>
      <c r="AE10" s="99"/>
      <c r="AF10" s="99"/>
      <c r="AG10" s="99"/>
      <c r="AH10" s="100"/>
      <c r="AI10" s="100"/>
      <c r="AJ10" s="100"/>
    </row>
    <row r="11" spans="2:50" ht="13.5" thickBot="1">
      <c r="B11" s="172" t="s">
        <v>69</v>
      </c>
      <c r="C11" s="160"/>
      <c r="D11" s="160"/>
      <c r="E11" s="160"/>
      <c r="F11" s="161"/>
      <c r="G11" s="161"/>
      <c r="H11" s="162"/>
      <c r="I11" s="163"/>
      <c r="J11" s="164"/>
      <c r="K11" s="164"/>
      <c r="L11" s="164"/>
      <c r="M11" s="164"/>
      <c r="N11" s="164"/>
      <c r="O11" s="164"/>
      <c r="P11" s="164"/>
      <c r="Q11" s="164"/>
      <c r="R11" s="164"/>
      <c r="S11" s="164"/>
      <c r="T11" s="164"/>
      <c r="U11" s="164"/>
      <c r="V11" s="160"/>
      <c r="W11" s="160"/>
      <c r="X11" s="159"/>
      <c r="Y11" s="159"/>
      <c r="Z11" s="159"/>
      <c r="AA11" s="99"/>
      <c r="AB11" s="99"/>
      <c r="AC11" s="99"/>
      <c r="AD11" s="99"/>
      <c r="AE11" s="99"/>
      <c r="AF11" s="99"/>
      <c r="AG11" s="99"/>
      <c r="AH11" s="100"/>
      <c r="AI11" s="100"/>
      <c r="AJ11" s="100"/>
    </row>
    <row r="12" spans="2:50">
      <c r="B12" s="176" t="s">
        <v>57</v>
      </c>
      <c r="C12" s="177">
        <v>88166</v>
      </c>
      <c r="D12" s="177">
        <v>101308</v>
      </c>
      <c r="E12" s="177">
        <v>117108</v>
      </c>
      <c r="F12" s="177">
        <v>125404</v>
      </c>
      <c r="G12" s="177">
        <v>139561</v>
      </c>
      <c r="H12" s="177">
        <v>153376</v>
      </c>
      <c r="I12" s="177">
        <v>158650</v>
      </c>
      <c r="J12" s="177">
        <v>143298</v>
      </c>
      <c r="K12" s="177">
        <v>149289</v>
      </c>
      <c r="L12" s="177">
        <v>143298.28718840447</v>
      </c>
      <c r="M12" s="177">
        <v>149290</v>
      </c>
      <c r="N12" s="177">
        <v>151819</v>
      </c>
      <c r="O12" s="177">
        <f>+N12</f>
        <v>151819</v>
      </c>
      <c r="P12" s="177">
        <v>148852</v>
      </c>
      <c r="Q12" s="178">
        <v>147007</v>
      </c>
      <c r="R12" s="178">
        <v>147007</v>
      </c>
      <c r="S12" s="178">
        <v>152207.12962956922</v>
      </c>
      <c r="T12" s="178">
        <v>146922</v>
      </c>
      <c r="U12" s="178">
        <v>152207.12962956922</v>
      </c>
      <c r="V12" s="178">
        <v>148981.98916231364</v>
      </c>
      <c r="W12" s="178">
        <v>52899</v>
      </c>
      <c r="X12" s="178">
        <v>59571</v>
      </c>
      <c r="Y12" s="177">
        <v>74199</v>
      </c>
      <c r="Z12" s="177">
        <v>67448</v>
      </c>
      <c r="AA12" s="177">
        <v>59757</v>
      </c>
      <c r="AB12" s="177">
        <v>66339</v>
      </c>
      <c r="AC12" s="177">
        <v>69679</v>
      </c>
      <c r="AD12" s="177">
        <v>77898</v>
      </c>
      <c r="AE12" s="177">
        <v>83792</v>
      </c>
      <c r="AF12" s="177">
        <v>45376.576353886536</v>
      </c>
      <c r="AG12" s="177">
        <v>45233.41453824089</v>
      </c>
      <c r="AH12" s="177">
        <v>60626.083887827204</v>
      </c>
      <c r="AI12" s="177">
        <v>47349.680917364974</v>
      </c>
      <c r="AJ12" s="179">
        <v>41164.047808698946</v>
      </c>
    </row>
    <row r="13" spans="2:50">
      <c r="B13" s="173" t="s">
        <v>58</v>
      </c>
      <c r="C13" s="165">
        <v>128707</v>
      </c>
      <c r="D13" s="165">
        <v>192437</v>
      </c>
      <c r="E13" s="165">
        <v>280476</v>
      </c>
      <c r="F13" s="165">
        <v>337203</v>
      </c>
      <c r="G13" s="165">
        <v>445140</v>
      </c>
      <c r="H13" s="165">
        <v>546002</v>
      </c>
      <c r="I13" s="165">
        <v>626064</v>
      </c>
      <c r="J13" s="165">
        <v>579750.17374023516</v>
      </c>
      <c r="K13" s="165">
        <v>576801</v>
      </c>
      <c r="L13" s="165">
        <v>579750.17374023516</v>
      </c>
      <c r="M13" s="165">
        <v>576801</v>
      </c>
      <c r="N13" s="165">
        <v>580325</v>
      </c>
      <c r="O13" s="165">
        <f t="shared" ref="O13:O22" si="0">+N13</f>
        <v>580325</v>
      </c>
      <c r="P13" s="165">
        <v>502536</v>
      </c>
      <c r="Q13" s="165">
        <v>513647</v>
      </c>
      <c r="R13" s="165">
        <v>514131</v>
      </c>
      <c r="S13" s="165">
        <v>520387.10996706237</v>
      </c>
      <c r="T13" s="165">
        <v>488534</v>
      </c>
      <c r="U13" s="165">
        <v>520404.91262813483</v>
      </c>
      <c r="V13" s="165">
        <v>497132.40112758114</v>
      </c>
      <c r="W13" s="165">
        <v>167110</v>
      </c>
      <c r="X13" s="165">
        <v>167184</v>
      </c>
      <c r="Y13" s="165">
        <v>207256</v>
      </c>
      <c r="Z13" s="165">
        <v>194485</v>
      </c>
      <c r="AA13" s="165">
        <v>175726</v>
      </c>
      <c r="AB13" s="165">
        <v>142191</v>
      </c>
      <c r="AC13" s="165">
        <v>139247</v>
      </c>
      <c r="AD13" s="165">
        <v>147500</v>
      </c>
      <c r="AE13" s="165">
        <v>166186</v>
      </c>
      <c r="AF13" s="165">
        <v>145107.5598289505</v>
      </c>
      <c r="AG13" s="166">
        <v>145084.3733183156</v>
      </c>
      <c r="AH13" s="166">
        <v>156508.7874427487</v>
      </c>
      <c r="AI13" s="166">
        <v>129112.29676444488</v>
      </c>
      <c r="AJ13" s="180">
        <v>112285.13071458557</v>
      </c>
    </row>
    <row r="14" spans="2:50">
      <c r="B14" s="173" t="s">
        <v>59</v>
      </c>
      <c r="C14" s="165">
        <v>1239003.6801101316</v>
      </c>
      <c r="D14" s="165">
        <f>SUM(D15:D18)</f>
        <v>2272612</v>
      </c>
      <c r="E14" s="165">
        <f t="shared" ref="E14:V14" si="1">SUM(E15:E18)</f>
        <v>3328287.4760300005</v>
      </c>
      <c r="F14" s="165">
        <f t="shared" si="1"/>
        <v>4055758.2042499995</v>
      </c>
      <c r="G14" s="165">
        <f t="shared" si="1"/>
        <v>5526054</v>
      </c>
      <c r="H14" s="165">
        <f t="shared" si="1"/>
        <v>6411842</v>
      </c>
      <c r="I14" s="165">
        <f t="shared" si="1"/>
        <v>6916166</v>
      </c>
      <c r="J14" s="165">
        <f t="shared" si="1"/>
        <v>5732430.0842222655</v>
      </c>
      <c r="K14" s="165">
        <f t="shared" si="1"/>
        <v>5160896</v>
      </c>
      <c r="L14" s="165">
        <f t="shared" si="1"/>
        <v>5732430</v>
      </c>
      <c r="M14" s="165">
        <f t="shared" si="1"/>
        <v>5222486</v>
      </c>
      <c r="N14" s="165">
        <f t="shared" si="1"/>
        <v>5049078</v>
      </c>
      <c r="O14" s="165">
        <f t="shared" si="0"/>
        <v>5049078</v>
      </c>
      <c r="P14" s="165">
        <f t="shared" si="1"/>
        <v>4953720</v>
      </c>
      <c r="Q14" s="165">
        <f t="shared" si="1"/>
        <v>4722126</v>
      </c>
      <c r="R14" s="165">
        <f t="shared" si="1"/>
        <v>4771503</v>
      </c>
      <c r="S14" s="165">
        <v>4745666.1429313235</v>
      </c>
      <c r="T14" s="165">
        <f t="shared" si="1"/>
        <v>4270441</v>
      </c>
      <c r="U14" s="165">
        <f t="shared" si="1"/>
        <v>4748949.1666479688</v>
      </c>
      <c r="V14" s="165">
        <f t="shared" si="1"/>
        <v>4275708.6507176086</v>
      </c>
      <c r="W14" s="165">
        <v>1986598</v>
      </c>
      <c r="X14" s="165">
        <v>1706203</v>
      </c>
      <c r="Y14" s="165">
        <v>1419513</v>
      </c>
      <c r="Z14" s="165">
        <v>1196509</v>
      </c>
      <c r="AA14" s="165">
        <v>1136539</v>
      </c>
      <c r="AB14" s="165">
        <v>985349</v>
      </c>
      <c r="AC14" s="165">
        <v>989423</v>
      </c>
      <c r="AD14" s="165">
        <v>995296</v>
      </c>
      <c r="AE14" s="165">
        <v>1015861</v>
      </c>
      <c r="AF14" s="166">
        <f>SUM(AF15:AF18)</f>
        <v>1038552.6214006667</v>
      </c>
      <c r="AG14" s="166">
        <f>SUM(AG15:AG18)</f>
        <v>1001406.2701401435</v>
      </c>
      <c r="AH14" s="166">
        <f>SUM(AH15:AH18)</f>
        <v>1014447.4597602487</v>
      </c>
      <c r="AI14" s="166">
        <f>SUM(AI15:AI18)</f>
        <v>961678.46739916224</v>
      </c>
      <c r="AJ14" s="180">
        <v>957774.34690032119</v>
      </c>
      <c r="AK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2:50">
      <c r="B15" s="174" t="s">
        <v>60</v>
      </c>
      <c r="C15" s="165">
        <v>459441.95549050061</v>
      </c>
      <c r="D15" s="165">
        <v>842720</v>
      </c>
      <c r="E15" s="165">
        <v>1410854.5008700001</v>
      </c>
      <c r="F15" s="165">
        <v>1420186.5287599994</v>
      </c>
      <c r="G15" s="165">
        <v>2008342.2621299999</v>
      </c>
      <c r="H15" s="165">
        <v>2233694.67606</v>
      </c>
      <c r="I15" s="165">
        <v>2596678.90398402</v>
      </c>
      <c r="J15" s="165">
        <v>1497430.21355</v>
      </c>
      <c r="K15" s="165">
        <v>1244763</v>
      </c>
      <c r="L15" s="165">
        <v>1496317</v>
      </c>
      <c r="M15" s="165">
        <v>1244763</v>
      </c>
      <c r="N15" s="165">
        <v>1254348</v>
      </c>
      <c r="O15" s="165">
        <f t="shared" si="0"/>
        <v>1254348</v>
      </c>
      <c r="P15" s="165">
        <v>1295605</v>
      </c>
      <c r="Q15" s="165">
        <v>1278919</v>
      </c>
      <c r="R15" s="165">
        <v>1289677</v>
      </c>
      <c r="S15" s="165">
        <v>1347926.9269059412</v>
      </c>
      <c r="T15" s="165">
        <v>1223758</v>
      </c>
      <c r="U15" s="165">
        <v>1348637.7969200592</v>
      </c>
      <c r="V15" s="165">
        <v>1187323.5229637679</v>
      </c>
      <c r="W15" s="165">
        <v>758971</v>
      </c>
      <c r="X15" s="165">
        <v>575467</v>
      </c>
      <c r="Y15" s="165">
        <v>401877</v>
      </c>
      <c r="Z15" s="165">
        <v>260766</v>
      </c>
      <c r="AA15" s="165">
        <v>177247</v>
      </c>
      <c r="AB15" s="165">
        <v>130656</v>
      </c>
      <c r="AC15" s="165">
        <v>104982</v>
      </c>
      <c r="AD15" s="165">
        <v>98554</v>
      </c>
      <c r="AE15" s="165">
        <v>97108</v>
      </c>
      <c r="AF15" s="166">
        <v>127962.83968172106</v>
      </c>
      <c r="AG15" s="166">
        <v>94132.919876614425</v>
      </c>
      <c r="AH15" s="166">
        <v>106621.25776580005</v>
      </c>
      <c r="AI15" s="166">
        <v>100074.64685994148</v>
      </c>
      <c r="AJ15" s="180">
        <v>87410.520251749316</v>
      </c>
      <c r="AK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2:50">
      <c r="B16" s="174" t="s">
        <v>61</v>
      </c>
      <c r="C16" s="165">
        <v>145943.40336438699</v>
      </c>
      <c r="D16" s="165">
        <v>267693</v>
      </c>
      <c r="E16" s="165">
        <v>398186.98561999993</v>
      </c>
      <c r="F16" s="165">
        <v>558303.11966000008</v>
      </c>
      <c r="G16" s="165">
        <v>808008.4330800001</v>
      </c>
      <c r="H16" s="165">
        <v>1061233.2007899999</v>
      </c>
      <c r="I16" s="165">
        <v>1123604.3927000002</v>
      </c>
      <c r="J16" s="165">
        <v>1123604.3927000002</v>
      </c>
      <c r="K16" s="165">
        <v>1030209</v>
      </c>
      <c r="L16" s="165">
        <v>1090570</v>
      </c>
      <c r="M16" s="165">
        <v>1030209</v>
      </c>
      <c r="N16" s="165">
        <v>1015184</v>
      </c>
      <c r="O16" s="165">
        <f t="shared" si="0"/>
        <v>1015184</v>
      </c>
      <c r="P16" s="165">
        <v>989898</v>
      </c>
      <c r="Q16" s="165">
        <v>923339</v>
      </c>
      <c r="R16" s="165">
        <v>959977</v>
      </c>
      <c r="S16" s="165">
        <v>824758.71872680914</v>
      </c>
      <c r="T16" s="165">
        <v>748606</v>
      </c>
      <c r="U16" s="165">
        <v>827201.55470108194</v>
      </c>
      <c r="V16" s="165">
        <v>691767.35605782829</v>
      </c>
      <c r="W16" s="165">
        <v>38495</v>
      </c>
      <c r="X16" s="165">
        <v>27393</v>
      </c>
      <c r="Y16" s="165">
        <v>24709</v>
      </c>
      <c r="Z16" s="165">
        <v>34174</v>
      </c>
      <c r="AA16" s="165">
        <v>38450</v>
      </c>
      <c r="AB16" s="165">
        <v>37487</v>
      </c>
      <c r="AC16" s="165">
        <v>40673</v>
      </c>
      <c r="AD16" s="165">
        <v>39783</v>
      </c>
      <c r="AE16" s="165">
        <v>35640</v>
      </c>
      <c r="AF16" s="166">
        <v>40587.689917869502</v>
      </c>
      <c r="AG16" s="166">
        <v>43106.056617689595</v>
      </c>
      <c r="AH16" s="166">
        <v>53188.533214563511</v>
      </c>
      <c r="AI16" s="166">
        <v>47733.006849903803</v>
      </c>
      <c r="AJ16" s="180">
        <v>62270.423641585563</v>
      </c>
    </row>
    <row r="17" spans="2:39">
      <c r="B17" s="174" t="s">
        <v>62</v>
      </c>
      <c r="C17" s="165">
        <v>499534.86972357088</v>
      </c>
      <c r="D17" s="165">
        <v>916260</v>
      </c>
      <c r="E17" s="165">
        <v>1192570.7260000003</v>
      </c>
      <c r="F17" s="165">
        <v>1711014.4781200001</v>
      </c>
      <c r="G17" s="165">
        <v>2107185.3565800004</v>
      </c>
      <c r="H17" s="165">
        <v>2275744.8881299999</v>
      </c>
      <c r="I17" s="165">
        <v>2289000.6808399991</v>
      </c>
      <c r="J17" s="165">
        <v>2289000.6808399991</v>
      </c>
      <c r="K17" s="165">
        <v>2082102</v>
      </c>
      <c r="L17" s="165">
        <v>2297679</v>
      </c>
      <c r="M17" s="165">
        <v>2082102</v>
      </c>
      <c r="N17" s="165">
        <v>1904253</v>
      </c>
      <c r="O17" s="165">
        <f t="shared" si="0"/>
        <v>1904253</v>
      </c>
      <c r="P17" s="165">
        <v>1850420</v>
      </c>
      <c r="Q17" s="165">
        <v>1592102</v>
      </c>
      <c r="R17" s="165">
        <v>1592232</v>
      </c>
      <c r="S17" s="165">
        <v>1640483.2638688963</v>
      </c>
      <c r="T17" s="165">
        <v>1453624</v>
      </c>
      <c r="U17" s="165">
        <v>1640489.483487186</v>
      </c>
      <c r="V17" s="165">
        <v>1510079.8107235888</v>
      </c>
      <c r="W17" s="165">
        <v>35279</v>
      </c>
      <c r="X17" s="165">
        <v>29335</v>
      </c>
      <c r="Y17" s="165">
        <v>28671</v>
      </c>
      <c r="Z17" s="165">
        <v>17835</v>
      </c>
      <c r="AA17" s="165">
        <v>14075</v>
      </c>
      <c r="AB17" s="165">
        <v>10446</v>
      </c>
      <c r="AC17" s="165">
        <v>9199</v>
      </c>
      <c r="AD17" s="165">
        <v>7304</v>
      </c>
      <c r="AE17" s="165">
        <v>9646</v>
      </c>
      <c r="AF17" s="166">
        <v>99.071707236933904</v>
      </c>
      <c r="AG17" s="166">
        <v>0</v>
      </c>
      <c r="AH17" s="166">
        <v>0</v>
      </c>
      <c r="AI17" s="166">
        <v>47.572374300504698</v>
      </c>
      <c r="AJ17" s="180">
        <v>15.722264318820409</v>
      </c>
    </row>
    <row r="18" spans="2:39">
      <c r="B18" s="174" t="s">
        <v>63</v>
      </c>
      <c r="C18" s="165">
        <v>134083.45153167302</v>
      </c>
      <c r="D18" s="165">
        <v>245939</v>
      </c>
      <c r="E18" s="165">
        <v>326675.26354000001</v>
      </c>
      <c r="F18" s="165">
        <v>366254.0777100001</v>
      </c>
      <c r="G18" s="165">
        <v>602517.94820999913</v>
      </c>
      <c r="H18" s="165">
        <v>841169.23502000049</v>
      </c>
      <c r="I18" s="165">
        <v>906882.02247598022</v>
      </c>
      <c r="J18" s="165">
        <v>822394.79713226575</v>
      </c>
      <c r="K18" s="165">
        <v>803822</v>
      </c>
      <c r="L18" s="165">
        <v>847864</v>
      </c>
      <c r="M18" s="165">
        <v>865412</v>
      </c>
      <c r="N18" s="165">
        <v>875293</v>
      </c>
      <c r="O18" s="165">
        <f t="shared" si="0"/>
        <v>875293</v>
      </c>
      <c r="P18" s="165">
        <v>817797</v>
      </c>
      <c r="Q18" s="165">
        <v>927766</v>
      </c>
      <c r="R18" s="165">
        <v>929617</v>
      </c>
      <c r="S18" s="165">
        <v>932497.23342967639</v>
      </c>
      <c r="T18" s="165">
        <v>844453</v>
      </c>
      <c r="U18" s="165">
        <v>932620.3315396416</v>
      </c>
      <c r="V18" s="165">
        <v>886537.9609724232</v>
      </c>
      <c r="W18" s="165">
        <v>1153853</v>
      </c>
      <c r="X18" s="165">
        <v>1074008</v>
      </c>
      <c r="Y18" s="165">
        <v>964256</v>
      </c>
      <c r="Z18" s="165">
        <v>883734</v>
      </c>
      <c r="AA18" s="165">
        <v>906767</v>
      </c>
      <c r="AB18" s="165">
        <v>806760</v>
      </c>
      <c r="AC18" s="165">
        <v>834569</v>
      </c>
      <c r="AD18" s="165">
        <v>849655</v>
      </c>
      <c r="AE18" s="165">
        <v>873467</v>
      </c>
      <c r="AF18" s="166">
        <v>869903.02009383915</v>
      </c>
      <c r="AG18" s="166">
        <v>864167.29364583944</v>
      </c>
      <c r="AH18" s="166">
        <v>854637.66877988505</v>
      </c>
      <c r="AI18" s="166">
        <v>813823.24131501641</v>
      </c>
      <c r="AJ18" s="180">
        <v>808077.68074266752</v>
      </c>
    </row>
    <row r="19" spans="2:39">
      <c r="B19" s="173" t="s">
        <v>64</v>
      </c>
      <c r="C19" s="165">
        <v>3630</v>
      </c>
      <c r="D19" s="165">
        <v>3333</v>
      </c>
      <c r="E19" s="165">
        <v>5643.5501499999991</v>
      </c>
      <c r="F19" s="165">
        <v>4734.8804299999974</v>
      </c>
      <c r="G19" s="165">
        <v>17214</v>
      </c>
      <c r="H19" s="165">
        <v>22981</v>
      </c>
      <c r="I19" s="165">
        <v>24600</v>
      </c>
      <c r="J19" s="165">
        <v>24179.639911384293</v>
      </c>
      <c r="K19" s="165">
        <v>25049</v>
      </c>
      <c r="L19" s="165">
        <v>24180</v>
      </c>
      <c r="M19" s="165">
        <v>24954</v>
      </c>
      <c r="N19" s="165">
        <v>8891</v>
      </c>
      <c r="O19" s="165">
        <f t="shared" si="0"/>
        <v>8891</v>
      </c>
      <c r="P19" s="165">
        <v>18397</v>
      </c>
      <c r="Q19" s="165">
        <v>15659</v>
      </c>
      <c r="R19" s="165">
        <v>16525</v>
      </c>
      <c r="S19" s="165">
        <v>24410.807070005016</v>
      </c>
      <c r="T19" s="165">
        <v>21902</v>
      </c>
      <c r="U19" s="165">
        <v>24416.734396216387</v>
      </c>
      <c r="V19" s="165">
        <v>20284.997022786847</v>
      </c>
      <c r="W19" s="165">
        <v>13020</v>
      </c>
      <c r="X19" s="165">
        <v>8987</v>
      </c>
      <c r="Y19" s="165">
        <v>1233</v>
      </c>
      <c r="Z19" s="165">
        <v>721</v>
      </c>
      <c r="AA19" s="165">
        <v>1141</v>
      </c>
      <c r="AB19" s="165">
        <v>997</v>
      </c>
      <c r="AC19" s="165">
        <v>1344</v>
      </c>
      <c r="AD19" s="165">
        <v>1601</v>
      </c>
      <c r="AE19" s="165">
        <v>2425</v>
      </c>
      <c r="AF19" s="165">
        <v>3316.4904673805681</v>
      </c>
      <c r="AG19" s="166">
        <v>3151.3083684398398</v>
      </c>
      <c r="AH19" s="166">
        <v>2043.7175601884408</v>
      </c>
      <c r="AI19" s="166">
        <v>1346.9086656686595</v>
      </c>
      <c r="AJ19" s="180">
        <v>1037.3195706983211</v>
      </c>
    </row>
    <row r="20" spans="2:39">
      <c r="B20" s="173" t="s">
        <v>65</v>
      </c>
      <c r="C20" s="165">
        <v>13063</v>
      </c>
      <c r="D20" s="165">
        <v>10980</v>
      </c>
      <c r="E20" s="165">
        <v>8725.6713300000119</v>
      </c>
      <c r="F20" s="165">
        <v>5059.0392099999881</v>
      </c>
      <c r="G20" s="165">
        <v>4958</v>
      </c>
      <c r="H20" s="165">
        <v>4597</v>
      </c>
      <c r="I20" s="165">
        <v>5361</v>
      </c>
      <c r="J20" s="165">
        <v>5276.9044261902745</v>
      </c>
      <c r="K20" s="165">
        <v>6274</v>
      </c>
      <c r="L20" s="165">
        <v>5276.9044261902745</v>
      </c>
      <c r="M20" s="165">
        <v>6273</v>
      </c>
      <c r="N20" s="165">
        <v>5134</v>
      </c>
      <c r="O20" s="165">
        <f t="shared" si="0"/>
        <v>5134</v>
      </c>
      <c r="P20" s="165">
        <v>2813</v>
      </c>
      <c r="Q20" s="165">
        <v>1066</v>
      </c>
      <c r="R20" s="165">
        <v>1444</v>
      </c>
      <c r="S20" s="165">
        <v>6047.5034768535406</v>
      </c>
      <c r="T20" s="165">
        <v>1393</v>
      </c>
      <c r="U20" s="165">
        <v>6041.3913278727268</v>
      </c>
      <c r="V20" s="165">
        <v>7138.6481734091358</v>
      </c>
      <c r="W20" s="165">
        <v>185</v>
      </c>
      <c r="X20" s="165">
        <v>38</v>
      </c>
      <c r="Y20" s="165">
        <v>18</v>
      </c>
      <c r="Z20" s="165">
        <v>0</v>
      </c>
      <c r="AA20" s="165">
        <v>0</v>
      </c>
      <c r="AB20" s="165">
        <v>0</v>
      </c>
      <c r="AC20" s="165">
        <v>0</v>
      </c>
      <c r="AD20" s="165">
        <v>0</v>
      </c>
      <c r="AE20" s="165">
        <v>0</v>
      </c>
      <c r="AF20" s="165"/>
      <c r="AG20" s="165">
        <v>0</v>
      </c>
      <c r="AH20" s="166">
        <v>83.886840356578091</v>
      </c>
      <c r="AI20" s="166">
        <v>53.123438707095524</v>
      </c>
      <c r="AJ20" s="180">
        <v>0</v>
      </c>
    </row>
    <row r="21" spans="2:39">
      <c r="B21" s="173" t="s">
        <v>63</v>
      </c>
      <c r="C21" s="165">
        <v>50251.319889868377</v>
      </c>
      <c r="D21" s="165">
        <v>92172</v>
      </c>
      <c r="E21" s="165">
        <v>68871</v>
      </c>
      <c r="F21" s="165">
        <v>51932.721590000001</v>
      </c>
      <c r="G21" s="165">
        <v>105855</v>
      </c>
      <c r="H21" s="165">
        <v>169214</v>
      </c>
      <c r="I21" s="165">
        <v>306952</v>
      </c>
      <c r="J21" s="165">
        <v>291920.21001666063</v>
      </c>
      <c r="K21" s="165">
        <v>285187</v>
      </c>
      <c r="L21" s="165">
        <v>291920</v>
      </c>
      <c r="M21" s="165">
        <v>283685</v>
      </c>
      <c r="N21" s="165">
        <v>174089</v>
      </c>
      <c r="O21" s="165">
        <f t="shared" si="0"/>
        <v>174089</v>
      </c>
      <c r="P21" s="165">
        <v>130938</v>
      </c>
      <c r="Q21" s="165">
        <v>97975</v>
      </c>
      <c r="R21" s="165">
        <v>132694</v>
      </c>
      <c r="S21" s="165">
        <v>149171.78693757404</v>
      </c>
      <c r="T21" s="165">
        <v>126313</v>
      </c>
      <c r="U21" s="165">
        <v>151985.54014506086</v>
      </c>
      <c r="V21" s="165">
        <v>124121.18768710946</v>
      </c>
      <c r="W21" s="165">
        <v>8407</v>
      </c>
      <c r="X21" s="165">
        <v>4752</v>
      </c>
      <c r="Y21" s="165">
        <v>16857</v>
      </c>
      <c r="Z21" s="165">
        <v>17810</v>
      </c>
      <c r="AA21" s="165">
        <v>8983</v>
      </c>
      <c r="AB21" s="165">
        <v>8880</v>
      </c>
      <c r="AC21" s="165">
        <v>6799</v>
      </c>
      <c r="AD21" s="165">
        <v>5008</v>
      </c>
      <c r="AE21" s="165">
        <v>4101</v>
      </c>
      <c r="AF21" s="165">
        <v>6338.1628863964988</v>
      </c>
      <c r="AG21" s="166">
        <v>5235.0449704610537</v>
      </c>
      <c r="AH21" s="166">
        <v>5976.5679149710722</v>
      </c>
      <c r="AI21" s="166">
        <v>5126.7750363605028</v>
      </c>
      <c r="AJ21" s="180">
        <v>3412.3088840679043</v>
      </c>
    </row>
    <row r="22" spans="2:39">
      <c r="B22" s="173" t="s">
        <v>177</v>
      </c>
      <c r="C22" s="165"/>
      <c r="D22" s="165">
        <v>806492</v>
      </c>
      <c r="E22" s="165">
        <v>1774030</v>
      </c>
      <c r="F22" s="165">
        <v>2272672</v>
      </c>
      <c r="G22" s="165">
        <v>1631944</v>
      </c>
      <c r="H22" s="165">
        <v>1482103</v>
      </c>
      <c r="I22" s="165">
        <v>780658</v>
      </c>
      <c r="J22" s="165">
        <v>684169</v>
      </c>
      <c r="K22" s="165">
        <v>545868</v>
      </c>
      <c r="L22" s="165">
        <v>676933</v>
      </c>
      <c r="M22" s="165">
        <v>544950</v>
      </c>
      <c r="N22" s="165">
        <v>263598</v>
      </c>
      <c r="O22" s="165">
        <f t="shared" si="0"/>
        <v>263598</v>
      </c>
      <c r="P22" s="165">
        <v>243223</v>
      </c>
      <c r="Q22" s="165">
        <v>330862</v>
      </c>
      <c r="R22" s="165">
        <v>337840</v>
      </c>
      <c r="S22" s="165">
        <v>263300.00200329593</v>
      </c>
      <c r="T22" s="165">
        <v>251405</v>
      </c>
      <c r="U22" s="165">
        <v>263550.87192483118</v>
      </c>
      <c r="V22" s="165">
        <v>336784.14439249539</v>
      </c>
      <c r="W22" s="165">
        <v>67417</v>
      </c>
      <c r="X22" s="165">
        <v>173361</v>
      </c>
      <c r="Y22" s="165">
        <v>217107</v>
      </c>
      <c r="Z22" s="165">
        <v>215164</v>
      </c>
      <c r="AA22" s="165">
        <v>286687</v>
      </c>
      <c r="AB22" s="165">
        <v>439121</v>
      </c>
      <c r="AC22" s="165">
        <v>313039</v>
      </c>
      <c r="AD22" s="165">
        <v>284386</v>
      </c>
      <c r="AE22" s="165">
        <v>237286</v>
      </c>
      <c r="AF22" s="165"/>
      <c r="AG22" s="166">
        <v>0</v>
      </c>
      <c r="AH22" s="166">
        <v>0</v>
      </c>
      <c r="AI22" s="166">
        <v>0</v>
      </c>
      <c r="AJ22" s="181">
        <v>0</v>
      </c>
    </row>
    <row r="23" spans="2:39" s="2" customFormat="1" ht="13.5" thickBot="1">
      <c r="B23" s="175" t="s">
        <v>178</v>
      </c>
      <c r="C23" s="167"/>
      <c r="D23" s="167"/>
      <c r="E23" s="167"/>
      <c r="F23" s="167"/>
      <c r="G23" s="167"/>
      <c r="H23" s="167"/>
      <c r="I23" s="167"/>
      <c r="J23" s="167">
        <v>83293</v>
      </c>
      <c r="K23" s="167"/>
      <c r="L23" s="167">
        <v>83293</v>
      </c>
      <c r="M23" s="167">
        <v>61590</v>
      </c>
      <c r="N23" s="167"/>
      <c r="O23" s="167"/>
      <c r="P23" s="167"/>
      <c r="Q23" s="167">
        <v>13851</v>
      </c>
      <c r="R23" s="167">
        <v>13851</v>
      </c>
      <c r="S23" s="167">
        <v>17744</v>
      </c>
      <c r="T23" s="167">
        <v>17744</v>
      </c>
      <c r="U23" s="167"/>
      <c r="V23" s="167"/>
      <c r="W23" s="167"/>
      <c r="X23" s="111"/>
      <c r="Y23" s="111"/>
      <c r="Z23" s="111"/>
      <c r="AA23" s="168"/>
      <c r="AB23" s="168"/>
      <c r="AC23" s="168"/>
      <c r="AD23" s="168"/>
      <c r="AE23" s="168"/>
      <c r="AF23" s="168"/>
      <c r="AG23" s="168"/>
      <c r="AH23" s="169"/>
      <c r="AI23" s="169"/>
      <c r="AJ23" s="182"/>
      <c r="AL23" s="3"/>
      <c r="AM23" s="3"/>
    </row>
    <row r="24" spans="2:39" ht="13.5" thickBot="1">
      <c r="B24" s="183" t="s">
        <v>67</v>
      </c>
      <c r="C24" s="184">
        <f>SUM(C12:C14,C19:C21)</f>
        <v>1522821</v>
      </c>
      <c r="D24" s="184">
        <f>SUM(D12:D14,D19:D21)</f>
        <v>2672842</v>
      </c>
      <c r="E24" s="184">
        <f t="shared" ref="E24:U24" si="2">SUM(E12:E14,E19:E21)</f>
        <v>3809111.6975100003</v>
      </c>
      <c r="F24" s="184">
        <f>SUM(F12:F14,F19:F21)</f>
        <v>4580091.8454799997</v>
      </c>
      <c r="G24" s="184">
        <f t="shared" si="2"/>
        <v>6238782</v>
      </c>
      <c r="H24" s="184">
        <f t="shared" si="2"/>
        <v>7308012</v>
      </c>
      <c r="I24" s="184">
        <f t="shared" si="2"/>
        <v>8037793</v>
      </c>
      <c r="J24" s="184">
        <f t="shared" si="2"/>
        <v>6776855.0123167355</v>
      </c>
      <c r="K24" s="184">
        <f t="shared" si="2"/>
        <v>6203496</v>
      </c>
      <c r="L24" s="184">
        <f t="shared" si="2"/>
        <v>6776855.3653548295</v>
      </c>
      <c r="M24" s="184">
        <f t="shared" si="2"/>
        <v>6263489</v>
      </c>
      <c r="N24" s="184">
        <f t="shared" si="2"/>
        <v>5969336</v>
      </c>
      <c r="O24" s="184">
        <f t="shared" si="2"/>
        <v>5969336</v>
      </c>
      <c r="P24" s="184">
        <f t="shared" si="2"/>
        <v>5757256</v>
      </c>
      <c r="Q24" s="184">
        <f t="shared" si="2"/>
        <v>5497480</v>
      </c>
      <c r="R24" s="184">
        <f t="shared" si="2"/>
        <v>5583304</v>
      </c>
      <c r="S24" s="184">
        <f t="shared" si="2"/>
        <v>5597890.480012387</v>
      </c>
      <c r="T24" s="184">
        <f t="shared" si="2"/>
        <v>5055505</v>
      </c>
      <c r="U24" s="184">
        <f t="shared" si="2"/>
        <v>5604004.874774823</v>
      </c>
      <c r="V24" s="184">
        <f t="shared" ref="V24" si="3">SUM(V12:V14,V19:V21)</f>
        <v>5073367.8738908097</v>
      </c>
      <c r="W24" s="184">
        <f>SUM(W12:W14,W19:W21)</f>
        <v>2228219</v>
      </c>
      <c r="X24" s="184">
        <f>SUM(X12:X14,X19:X21)</f>
        <v>1946735</v>
      </c>
      <c r="Y24" s="184">
        <f>SUM(Y12:Y14,Y19:Y21)</f>
        <v>1719076</v>
      </c>
      <c r="Z24" s="184">
        <f>SUM(Z12:Z14,Z19:Z21)</f>
        <v>1476973</v>
      </c>
      <c r="AA24" s="184">
        <f t="shared" ref="AA24:AJ24" si="4">SUM(AA12:AA14,AA19:AA21)</f>
        <v>1382146</v>
      </c>
      <c r="AB24" s="184">
        <f t="shared" si="4"/>
        <v>1203756</v>
      </c>
      <c r="AC24" s="184">
        <f t="shared" si="4"/>
        <v>1206492</v>
      </c>
      <c r="AD24" s="184">
        <f t="shared" si="4"/>
        <v>1227303</v>
      </c>
      <c r="AE24" s="184">
        <f t="shared" si="4"/>
        <v>1272365</v>
      </c>
      <c r="AF24" s="184">
        <f t="shared" si="4"/>
        <v>1238691.4109372806</v>
      </c>
      <c r="AG24" s="184">
        <f t="shared" si="4"/>
        <v>1200110.411335601</v>
      </c>
      <c r="AH24" s="184">
        <f t="shared" si="4"/>
        <v>1239686.5034063407</v>
      </c>
      <c r="AI24" s="184">
        <f t="shared" si="4"/>
        <v>1144667.2522217084</v>
      </c>
      <c r="AJ24" s="185">
        <f t="shared" si="4"/>
        <v>1115673.1538783719</v>
      </c>
    </row>
    <row r="25" spans="2:39">
      <c r="B25" s="100" t="s">
        <v>207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70"/>
      <c r="Y25" s="170"/>
      <c r="Z25" s="17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</row>
    <row r="26" spans="2:39">
      <c r="B26" s="100" t="s">
        <v>208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70"/>
      <c r="Y26" s="170"/>
      <c r="Z26" s="17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</row>
    <row r="27" spans="2:3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70"/>
      <c r="Y27" s="170"/>
      <c r="Z27" s="170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</row>
    <row r="28" spans="2:3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  <c r="AD28" s="100"/>
      <c r="AE28" s="100"/>
      <c r="AF28" s="100"/>
      <c r="AG28" s="100"/>
      <c r="AH28" s="100"/>
      <c r="AI28" s="100"/>
      <c r="AJ28" s="100"/>
    </row>
    <row r="29" spans="2:3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0"/>
      <c r="AG29" s="100"/>
      <c r="AH29" s="100"/>
      <c r="AI29" s="100"/>
      <c r="AJ29" s="100"/>
    </row>
    <row r="30" spans="2:39">
      <c r="B30" s="117" t="s">
        <v>227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</row>
    <row r="31" spans="2:39">
      <c r="B31" s="100" t="s">
        <v>228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</row>
    <row r="32" spans="2:3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</row>
    <row r="33" spans="2:3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</row>
    <row r="34" spans="2:36">
      <c r="S34" s="15"/>
      <c r="X34" s="3"/>
      <c r="Y34" s="3"/>
      <c r="Z34" s="3"/>
    </row>
    <row r="35" spans="2:36">
      <c r="S35" s="15"/>
      <c r="X35" s="3"/>
      <c r="Y35" s="3"/>
      <c r="Z35" s="3"/>
    </row>
    <row r="36" spans="2:36">
      <c r="S36" s="15"/>
      <c r="X36" s="3"/>
      <c r="Y36" s="3"/>
      <c r="Z36" s="3"/>
    </row>
    <row r="37" spans="2:36">
      <c r="X37" s="3"/>
      <c r="Y37" s="3"/>
      <c r="Z37" s="3"/>
    </row>
    <row r="38" spans="2:36">
      <c r="X38" s="3"/>
      <c r="Y38" s="3"/>
      <c r="Z38" s="3"/>
    </row>
    <row r="39" spans="2:36">
      <c r="X39" s="3"/>
      <c r="Y39" s="3"/>
      <c r="Z39" s="3"/>
    </row>
    <row r="40" spans="2:36">
      <c r="X40" s="3"/>
      <c r="Y40" s="3"/>
      <c r="Z40" s="3"/>
    </row>
    <row r="41" spans="2:36">
      <c r="X41" s="3"/>
      <c r="Y41" s="3"/>
      <c r="Z41" s="3"/>
    </row>
    <row r="42" spans="2:36">
      <c r="X42" s="3"/>
      <c r="Y42" s="3"/>
      <c r="Z42" s="3"/>
    </row>
    <row r="43" spans="2:36">
      <c r="X43" s="3"/>
      <c r="Y43" s="3"/>
      <c r="Z43" s="3"/>
    </row>
    <row r="44" spans="2:36">
      <c r="X44" s="3"/>
      <c r="Y44" s="3"/>
      <c r="Z44" s="3"/>
    </row>
    <row r="45" spans="2:36">
      <c r="X45" s="3"/>
      <c r="Y45" s="3"/>
      <c r="Z45" s="3"/>
    </row>
    <row r="46" spans="2:36">
      <c r="X46" s="3"/>
      <c r="Y46" s="3"/>
      <c r="Z46" s="3"/>
    </row>
    <row r="47" spans="2:36">
      <c r="X47" s="3"/>
      <c r="Y47" s="3"/>
      <c r="Z47" s="3"/>
    </row>
    <row r="48" spans="2:36">
      <c r="X48" s="3"/>
      <c r="Y48" s="3"/>
      <c r="Z48" s="3"/>
    </row>
    <row r="49" spans="24:26">
      <c r="X49" s="3"/>
      <c r="Y49" s="3"/>
      <c r="Z49" s="3"/>
    </row>
    <row r="50" spans="24:26">
      <c r="X50" s="3"/>
      <c r="Y50" s="3"/>
      <c r="Z50" s="3"/>
    </row>
    <row r="51" spans="24:26">
      <c r="X51" s="3"/>
      <c r="Y51" s="3"/>
      <c r="Z51" s="3"/>
    </row>
    <row r="52" spans="24:26">
      <c r="X52" s="3"/>
      <c r="Y52" s="3"/>
      <c r="Z52" s="3"/>
    </row>
    <row r="53" spans="24:26">
      <c r="X53" s="3"/>
      <c r="Y53" s="3"/>
      <c r="Z53" s="3"/>
    </row>
    <row r="54" spans="24:26">
      <c r="X54" s="3"/>
      <c r="Y54" s="3"/>
      <c r="Z54" s="3"/>
    </row>
    <row r="55" spans="24:26">
      <c r="X55" s="3"/>
      <c r="Y55" s="3"/>
      <c r="Z55" s="3"/>
    </row>
    <row r="56" spans="24:26">
      <c r="X56" s="3"/>
      <c r="Y56" s="3"/>
      <c r="Z56" s="3"/>
    </row>
    <row r="57" spans="24:26">
      <c r="X57" s="3"/>
      <c r="Y57" s="3"/>
      <c r="Z57" s="3"/>
    </row>
    <row r="58" spans="24:26">
      <c r="X58" s="3"/>
      <c r="Y58" s="3"/>
      <c r="Z58" s="3"/>
    </row>
    <row r="59" spans="24:26">
      <c r="X59" s="3"/>
      <c r="Y59" s="3"/>
      <c r="Z59" s="3"/>
    </row>
    <row r="60" spans="24:26">
      <c r="X60" s="3"/>
      <c r="Y60" s="3"/>
      <c r="Z60" s="3"/>
    </row>
    <row r="61" spans="24:26">
      <c r="X61" s="3"/>
      <c r="Y61" s="3"/>
      <c r="Z61" s="3"/>
    </row>
  </sheetData>
  <phoneticPr fontId="0" type="noConversion"/>
  <pageMargins left="0.75" right="0.75" top="1" bottom="1" header="0" footer="0"/>
  <pageSetup paperSize="9" orientation="landscape" horizontalDpi="300" verticalDpi="300" r:id="rId1"/>
  <headerFooter alignWithMargins="0"/>
  <ignoredErrors>
    <ignoredError sqref="D14:T14 D24:AE24 AH14:AI14 AF24:AI24 AF14:AG14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0070C0"/>
  </sheetPr>
  <dimension ref="A8:AH60"/>
  <sheetViews>
    <sheetView showGridLines="0" zoomScale="80" zoomScaleNormal="80" workbookViewId="0"/>
  </sheetViews>
  <sheetFormatPr baseColWidth="10" defaultRowHeight="12.75"/>
  <cols>
    <col min="1" max="1" width="4" style="3" customWidth="1"/>
    <col min="2" max="2" width="62.85546875" style="3" customWidth="1"/>
    <col min="3" max="4" width="13.5703125" style="3" bestFit="1" customWidth="1"/>
    <col min="5" max="5" width="15" style="3" customWidth="1"/>
    <col min="6" max="23" width="11.42578125" style="3" customWidth="1"/>
    <col min="24" max="24" width="11" style="3" customWidth="1"/>
    <col min="25" max="25" width="10.5703125" style="3" bestFit="1" customWidth="1"/>
    <col min="26" max="26" width="12.140625" style="3" bestFit="1" customWidth="1"/>
    <col min="27" max="27" width="12.140625" style="3" customWidth="1"/>
    <col min="28" max="28" width="16.140625" style="3" customWidth="1"/>
    <col min="29" max="29" width="11.42578125" style="3"/>
    <col min="30" max="30" width="12.28515625" style="3" bestFit="1" customWidth="1"/>
    <col min="31" max="16384" width="11.42578125" style="3"/>
  </cols>
  <sheetData>
    <row r="8" spans="2:34" ht="13.5" thickBot="1"/>
    <row r="9" spans="2:34" ht="13.5" thickBot="1">
      <c r="C9" s="584">
        <v>1995</v>
      </c>
      <c r="D9" s="576">
        <v>1996</v>
      </c>
      <c r="E9" s="576">
        <v>1997</v>
      </c>
      <c r="F9" s="576">
        <v>1998</v>
      </c>
      <c r="G9" s="576">
        <v>1999</v>
      </c>
      <c r="H9" s="576">
        <v>2000</v>
      </c>
      <c r="I9" s="576">
        <v>2001</v>
      </c>
      <c r="J9" s="576">
        <v>2002</v>
      </c>
      <c r="K9" s="576">
        <v>2003</v>
      </c>
      <c r="L9" s="576">
        <v>2004</v>
      </c>
      <c r="M9" s="576">
        <v>2005</v>
      </c>
      <c r="N9" s="576">
        <v>2006</v>
      </c>
      <c r="O9" s="576" t="s">
        <v>212</v>
      </c>
      <c r="P9" s="576">
        <v>2007</v>
      </c>
      <c r="Q9" s="576">
        <v>2008</v>
      </c>
      <c r="R9" s="576">
        <v>2009</v>
      </c>
      <c r="S9" s="576">
        <v>2010</v>
      </c>
      <c r="T9" s="576">
        <v>2011</v>
      </c>
      <c r="U9" s="576">
        <v>2012</v>
      </c>
      <c r="V9" s="576">
        <v>2013</v>
      </c>
      <c r="W9" s="576" t="s">
        <v>221</v>
      </c>
      <c r="X9" s="576" t="s">
        <v>222</v>
      </c>
      <c r="Y9" s="576" t="s">
        <v>223</v>
      </c>
      <c r="Z9" s="576" t="s">
        <v>224</v>
      </c>
      <c r="AA9" s="576">
        <v>2018</v>
      </c>
      <c r="AB9" s="585" t="s">
        <v>134</v>
      </c>
    </row>
    <row r="10" spans="2:34" ht="13.5" thickBot="1"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100"/>
      <c r="Z10" s="100"/>
      <c r="AA10" s="100"/>
      <c r="AB10" s="100"/>
    </row>
    <row r="11" spans="2:34">
      <c r="B11" s="209" t="s">
        <v>104</v>
      </c>
      <c r="C11" s="117"/>
      <c r="D11" s="117"/>
      <c r="E11" s="100"/>
      <c r="F11" s="100"/>
      <c r="G11" s="100"/>
      <c r="H11" s="100"/>
      <c r="I11" s="100"/>
      <c r="J11" s="100"/>
      <c r="K11" s="100"/>
      <c r="L11" s="100"/>
      <c r="M11" s="100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100"/>
      <c r="Z11" s="100"/>
      <c r="AA11" s="100"/>
      <c r="AB11" s="100"/>
    </row>
    <row r="12" spans="2:34" ht="13.5" thickBot="1">
      <c r="B12" s="210" t="s">
        <v>69</v>
      </c>
      <c r="C12" s="117"/>
      <c r="D12" s="117"/>
      <c r="E12" s="186"/>
      <c r="F12" s="186"/>
      <c r="G12" s="186"/>
      <c r="H12" s="186"/>
      <c r="I12" s="187"/>
      <c r="J12" s="186"/>
      <c r="K12" s="186"/>
      <c r="L12" s="186"/>
      <c r="M12" s="186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00"/>
      <c r="Z12" s="100"/>
      <c r="AA12" s="100"/>
      <c r="AB12" s="100"/>
    </row>
    <row r="13" spans="2:34">
      <c r="B13" s="176" t="s">
        <v>57</v>
      </c>
      <c r="C13" s="212">
        <f>('Activos fijos'!C12+'Activos fijos'!D12)/2</f>
        <v>94737</v>
      </c>
      <c r="D13" s="212">
        <f>('Activos fijos'!D12+'Activos fijos'!E12)/2</f>
        <v>109208</v>
      </c>
      <c r="E13" s="212">
        <f>('Activos fijos'!E12+'Activos fijos'!F12)/2</f>
        <v>121256</v>
      </c>
      <c r="F13" s="212">
        <f>('Activos fijos'!F12+'Activos fijos'!G12)/2</f>
        <v>132482.5</v>
      </c>
      <c r="G13" s="212">
        <f>('Activos fijos'!G12+'Activos fijos'!H12)/2</f>
        <v>146468.5</v>
      </c>
      <c r="H13" s="212">
        <f>('Activos fijos'!H12+'Activos fijos'!I12)/2</f>
        <v>156013</v>
      </c>
      <c r="I13" s="212">
        <f>('Activos fijos'!J12+'Activos fijos'!K12)/2</f>
        <v>146293.5</v>
      </c>
      <c r="J13" s="212">
        <f>('Activos fijos'!M12+'Activos fijos'!N12)/2</f>
        <v>150554.5</v>
      </c>
      <c r="K13" s="212">
        <f>('Activos fijos'!N12+'Activos fijos'!P12)/2</f>
        <v>150335.5</v>
      </c>
      <c r="L13" s="212">
        <f>('Activos fijos'!P12+'Activos fijos'!Q12)/2</f>
        <v>147929.5</v>
      </c>
      <c r="M13" s="212">
        <f>+('Activos fijos'!R12+'Activos fijos'!S12)/2</f>
        <v>149607.06481478462</v>
      </c>
      <c r="N13" s="212">
        <f>('Activos fijos'!U12+'Activos fijos'!V12)/2</f>
        <v>150594.55939594144</v>
      </c>
      <c r="O13" s="212">
        <f>'Activos fijos'!W12</f>
        <v>52899</v>
      </c>
      <c r="P13" s="212">
        <f>('Activos fijos'!X12+'Activos fijos'!W12)/2</f>
        <v>56235</v>
      </c>
      <c r="Q13" s="212">
        <f>('Activos fijos'!Y12+'Activos fijos'!X12)/2</f>
        <v>66885</v>
      </c>
      <c r="R13" s="212">
        <f>('Activos fijos'!Z12+'Activos fijos'!Y12)/2</f>
        <v>70823.5</v>
      </c>
      <c r="S13" s="212">
        <f>('Activos fijos'!AA12+'Activos fijos'!Z12)/2</f>
        <v>63602.5</v>
      </c>
      <c r="T13" s="212">
        <f>('Activos fijos'!AB12+'Activos fijos'!AA12)/2</f>
        <v>63048</v>
      </c>
      <c r="U13" s="212">
        <f>('Activos fijos'!AC12+'Activos fijos'!AB12)/2</f>
        <v>68009</v>
      </c>
      <c r="V13" s="212">
        <f>('Activos fijos'!AD12+'Activos fijos'!AC12)/2</f>
        <v>73788.5</v>
      </c>
      <c r="W13" s="212">
        <f>('Activos fijos'!AE12+'Activos fijos'!AD12)/2</f>
        <v>80845</v>
      </c>
      <c r="X13" s="212">
        <f>('Activos fijos'!AG12+'Activos fijos'!AF12)/2</f>
        <v>45304.995446063709</v>
      </c>
      <c r="Y13" s="212">
        <f>('Activos fijos'!AH12+'Activos fijos'!AG12)/2</f>
        <v>52929.749213034047</v>
      </c>
      <c r="Z13" s="212">
        <f>('Activos fijos'!AI12+'Activos fijos'!AH12)/2</f>
        <v>53987.882402596093</v>
      </c>
      <c r="AA13" s="212">
        <f>+('Activos fijos'!AI12+'Activos fijos'!AJ12)/2</f>
        <v>44256.864363031957</v>
      </c>
      <c r="AB13" s="214">
        <f t="shared" ref="AB13:AB22" si="0">SUM(C13:N13,P13:W13,X13:AA13)</f>
        <v>2395195.6156354514</v>
      </c>
      <c r="AD13" s="8"/>
      <c r="AE13" s="8"/>
      <c r="AG13" s="8"/>
      <c r="AH13" s="8"/>
    </row>
    <row r="14" spans="2:34">
      <c r="B14" s="173" t="s">
        <v>58</v>
      </c>
      <c r="C14" s="188">
        <f>('Activos fijos'!C13+'Activos fijos'!D13)/2</f>
        <v>160572</v>
      </c>
      <c r="D14" s="188">
        <f>('Activos fijos'!D13+'Activos fijos'!E13)/2</f>
        <v>236456.5</v>
      </c>
      <c r="E14" s="188">
        <f>('Activos fijos'!E13+'Activos fijos'!F13)/2</f>
        <v>308839.5</v>
      </c>
      <c r="F14" s="188">
        <f>('Activos fijos'!F13+'Activos fijos'!G13)/2</f>
        <v>391171.5</v>
      </c>
      <c r="G14" s="188">
        <f>('Activos fijos'!G13+'Activos fijos'!H13)/2</f>
        <v>495571</v>
      </c>
      <c r="H14" s="188">
        <f>('Activos fijos'!H13+'Activos fijos'!I13)/2</f>
        <v>586033</v>
      </c>
      <c r="I14" s="188">
        <f>('Activos fijos'!J13+'Activos fijos'!K13)/2</f>
        <v>578275.58687011758</v>
      </c>
      <c r="J14" s="188">
        <f>('Activos fijos'!M13+'Activos fijos'!N13)/2</f>
        <v>578563</v>
      </c>
      <c r="K14" s="188">
        <f>('Activos fijos'!N13+'Activos fijos'!P13)/2</f>
        <v>541430.5</v>
      </c>
      <c r="L14" s="188">
        <f>('Activos fijos'!P13+'Activos fijos'!Q13)/2</f>
        <v>508091.5</v>
      </c>
      <c r="M14" s="188">
        <f>+('Activos fijos'!R13+'Activos fijos'!S13)/2</f>
        <v>517259.05498353118</v>
      </c>
      <c r="N14" s="188">
        <f>('Activos fijos'!U13+'Activos fijos'!V13)/2</f>
        <v>508768.65687785798</v>
      </c>
      <c r="O14" s="188">
        <f>'Activos fijos'!W13</f>
        <v>167110</v>
      </c>
      <c r="P14" s="188">
        <f>('Activos fijos'!X13+'Activos fijos'!W13)/2</f>
        <v>167147</v>
      </c>
      <c r="Q14" s="188">
        <f>('Activos fijos'!Y13+'Activos fijos'!X13)/2</f>
        <v>187220</v>
      </c>
      <c r="R14" s="188">
        <f>('Activos fijos'!Z13+'Activos fijos'!Y13)/2</f>
        <v>200870.5</v>
      </c>
      <c r="S14" s="188">
        <f>('Activos fijos'!AA13+'Activos fijos'!Z13)/2</f>
        <v>185105.5</v>
      </c>
      <c r="T14" s="188">
        <f>('Activos fijos'!AB13+'Activos fijos'!AA13)/2</f>
        <v>158958.5</v>
      </c>
      <c r="U14" s="188">
        <f>('Activos fijos'!AC13+'Activos fijos'!AB13)/2</f>
        <v>140719</v>
      </c>
      <c r="V14" s="188">
        <f>('Activos fijos'!AD13+'Activos fijos'!AC13)/2</f>
        <v>143373.5</v>
      </c>
      <c r="W14" s="188">
        <f>('Activos fijos'!AE13+'Activos fijos'!AD13)/2</f>
        <v>156843</v>
      </c>
      <c r="X14" s="188">
        <f>('Activos fijos'!AG13+'Activos fijos'!AF13)/2</f>
        <v>145095.96657363305</v>
      </c>
      <c r="Y14" s="188">
        <f>('Activos fijos'!AH13+'Activos fijos'!AG13)/2</f>
        <v>150796.58038053213</v>
      </c>
      <c r="Z14" s="188">
        <f>('Activos fijos'!AI13+'Activos fijos'!AH13)/2</f>
        <v>142810.54210359679</v>
      </c>
      <c r="AA14" s="188">
        <f>+('Activos fijos'!AI13+'Activos fijos'!AJ13)/2</f>
        <v>120698.71373951522</v>
      </c>
      <c r="AB14" s="215">
        <f t="shared" si="0"/>
        <v>7310670.6015287833</v>
      </c>
      <c r="AD14" s="8"/>
      <c r="AE14" s="8"/>
      <c r="AG14" s="8"/>
      <c r="AH14" s="8"/>
    </row>
    <row r="15" spans="2:34">
      <c r="B15" s="173" t="s">
        <v>59</v>
      </c>
      <c r="C15" s="188">
        <f>('Activos fijos'!C14+'Activos fijos'!D14)/2</f>
        <v>1755807.8400550657</v>
      </c>
      <c r="D15" s="188">
        <f>('Activos fijos'!D14+'Activos fijos'!E14)/2</f>
        <v>2800449.7380150002</v>
      </c>
      <c r="E15" s="188">
        <f>('Activos fijos'!E14+'Activos fijos'!F14)/2</f>
        <v>3692022.84014</v>
      </c>
      <c r="F15" s="188">
        <f>('Activos fijos'!F14+'Activos fijos'!G14)/2</f>
        <v>4790906.1021250002</v>
      </c>
      <c r="G15" s="188">
        <f>('Activos fijos'!G14+'Activos fijos'!H14)/2</f>
        <v>5968948</v>
      </c>
      <c r="H15" s="188">
        <f>('Activos fijos'!H14+'Activos fijos'!I14)/2</f>
        <v>6664004</v>
      </c>
      <c r="I15" s="188">
        <f>('Activos fijos'!J14+'Activos fijos'!K14)/2</f>
        <v>5446663.0421111323</v>
      </c>
      <c r="J15" s="188">
        <f>('Activos fijos'!M14+'Activos fijos'!N14)/2</f>
        <v>5135782</v>
      </c>
      <c r="K15" s="188">
        <f>('Activos fijos'!N14+'Activos fijos'!P14)/2</f>
        <v>5001399</v>
      </c>
      <c r="L15" s="188">
        <f>('Activos fijos'!P14+'Activos fijos'!Q14)/2</f>
        <v>4837923</v>
      </c>
      <c r="M15" s="188">
        <f>+('Activos fijos'!R14+'Activos fijos'!S14)/2</f>
        <v>4758584.5714656617</v>
      </c>
      <c r="N15" s="188">
        <f>('Activos fijos'!U14+'Activos fijos'!V14)/2</f>
        <v>4512328.9086827887</v>
      </c>
      <c r="O15" s="188">
        <f>'Activos fijos'!W14</f>
        <v>1986598</v>
      </c>
      <c r="P15" s="188">
        <f>('Activos fijos'!X14+'Activos fijos'!W14)/2</f>
        <v>1846400.5</v>
      </c>
      <c r="Q15" s="188">
        <f>('Activos fijos'!Y14+'Activos fijos'!X14)/2</f>
        <v>1562858</v>
      </c>
      <c r="R15" s="188">
        <f>('Activos fijos'!Z14+'Activos fijos'!Y14)/2</f>
        <v>1308011</v>
      </c>
      <c r="S15" s="188">
        <f>('Activos fijos'!AA14+'Activos fijos'!Z14)/2</f>
        <v>1166524</v>
      </c>
      <c r="T15" s="188">
        <f>('Activos fijos'!AB14+'Activos fijos'!AA14)/2</f>
        <v>1060944</v>
      </c>
      <c r="U15" s="188">
        <f>('Activos fijos'!AC14+'Activos fijos'!AB14)/2</f>
        <v>987386</v>
      </c>
      <c r="V15" s="188">
        <f>('Activos fijos'!AD14+'Activos fijos'!AC14)/2</f>
        <v>992359.5</v>
      </c>
      <c r="W15" s="188">
        <f>('Activos fijos'!AE14+'Activos fijos'!AD14)/2</f>
        <v>1005578.5</v>
      </c>
      <c r="X15" s="188">
        <f>('Activos fijos'!AG14+'Activos fijos'!AF14)/2</f>
        <v>1019979.445770405</v>
      </c>
      <c r="Y15" s="188">
        <f>('Activos fijos'!AH14+'Activos fijos'!AG14)/2</f>
        <v>1007926.8649501961</v>
      </c>
      <c r="Z15" s="188">
        <f>('Activos fijos'!AI14+'Activos fijos'!AH14)/2</f>
        <v>988062.96357970545</v>
      </c>
      <c r="AA15" s="188">
        <f>+('Activos fijos'!AI14+'Activos fijos'!AJ14)/2</f>
        <v>959726.40714974166</v>
      </c>
      <c r="AB15" s="215">
        <f t="shared" si="0"/>
        <v>69270576.224044695</v>
      </c>
      <c r="AD15" s="8"/>
      <c r="AE15" s="8"/>
      <c r="AG15" s="8"/>
      <c r="AH15" s="8"/>
    </row>
    <row r="16" spans="2:34">
      <c r="B16" s="174" t="s">
        <v>60</v>
      </c>
      <c r="C16" s="188">
        <f>('Activos fijos'!C15+'Activos fijos'!D15)/2</f>
        <v>651080.97774525033</v>
      </c>
      <c r="D16" s="188">
        <f>('Activos fijos'!D15+'Activos fijos'!E15)/2</f>
        <v>1126787.2504350001</v>
      </c>
      <c r="E16" s="188">
        <f>('Activos fijos'!E15+'Activos fijos'!F15)/2</f>
        <v>1415520.5148149999</v>
      </c>
      <c r="F16" s="188">
        <f>('Activos fijos'!F15+'Activos fijos'!G15)/2</f>
        <v>1714264.3954449997</v>
      </c>
      <c r="G16" s="188">
        <f>('Activos fijos'!G15+'Activos fijos'!H15)/2</f>
        <v>2121018.4690950001</v>
      </c>
      <c r="H16" s="188">
        <f>('Activos fijos'!H15+'Activos fijos'!I15)/2</f>
        <v>2415186.79002201</v>
      </c>
      <c r="I16" s="188">
        <f>('Activos fijos'!J15+'Activos fijos'!K15)/2</f>
        <v>1371096.606775</v>
      </c>
      <c r="J16" s="188">
        <f>('Activos fijos'!M15+'Activos fijos'!N15)/2</f>
        <v>1249555.5</v>
      </c>
      <c r="K16" s="188">
        <f>('Activos fijos'!N15+'Activos fijos'!P15)/2</f>
        <v>1274976.5</v>
      </c>
      <c r="L16" s="188">
        <f>('Activos fijos'!P15+'Activos fijos'!Q15)/2</f>
        <v>1287262</v>
      </c>
      <c r="M16" s="188">
        <f>+('Activos fijos'!R15+'Activos fijos'!S15)/2</f>
        <v>1318801.9634529706</v>
      </c>
      <c r="N16" s="188">
        <f>('Activos fijos'!U15+'Activos fijos'!V15)/2</f>
        <v>1267980.6599419136</v>
      </c>
      <c r="O16" s="188">
        <f>'Activos fijos'!W15</f>
        <v>758971</v>
      </c>
      <c r="P16" s="188">
        <f>('Activos fijos'!X15+'Activos fijos'!W15)/2</f>
        <v>667219</v>
      </c>
      <c r="Q16" s="188">
        <f>('Activos fijos'!Y15+'Activos fijos'!X15)/2</f>
        <v>488672</v>
      </c>
      <c r="R16" s="188">
        <f>('Activos fijos'!Z15+'Activos fijos'!Y15)/2</f>
        <v>331321.5</v>
      </c>
      <c r="S16" s="188">
        <f>('Activos fijos'!AA15+'Activos fijos'!Z15)/2</f>
        <v>219006.5</v>
      </c>
      <c r="T16" s="188">
        <f>('Activos fijos'!AB15+'Activos fijos'!AA15)/2</f>
        <v>153951.5</v>
      </c>
      <c r="U16" s="188">
        <f>('Activos fijos'!AC15+'Activos fijos'!AB15)/2</f>
        <v>117819</v>
      </c>
      <c r="V16" s="188">
        <f>('Activos fijos'!AD15+'Activos fijos'!AC15)/2</f>
        <v>101768</v>
      </c>
      <c r="W16" s="188">
        <f>('Activos fijos'!AE15+'Activos fijos'!AD15)/2</f>
        <v>97831</v>
      </c>
      <c r="X16" s="188">
        <f>('Activos fijos'!AG15+'Activos fijos'!AF15)/2</f>
        <v>111047.87977916774</v>
      </c>
      <c r="Y16" s="188">
        <f>('Activos fijos'!AH15+'Activos fijos'!AG15)/2</f>
        <v>100377.08882120723</v>
      </c>
      <c r="Z16" s="188">
        <f>('Activos fijos'!AI15+'Activos fijos'!AH15)/2</f>
        <v>103347.95231287077</v>
      </c>
      <c r="AA16" s="188">
        <f>+('Activos fijos'!AI15+'Activos fijos'!AJ15)/2</f>
        <v>93742.583555845398</v>
      </c>
      <c r="AB16" s="215">
        <f t="shared" si="0"/>
        <v>19799635.632196233</v>
      </c>
      <c r="AD16" s="8"/>
      <c r="AE16" s="8"/>
      <c r="AG16" s="8"/>
      <c r="AH16" s="8"/>
    </row>
    <row r="17" spans="2:34">
      <c r="B17" s="174" t="s">
        <v>61</v>
      </c>
      <c r="C17" s="188">
        <f>('Activos fijos'!C16+'Activos fijos'!D16)/2</f>
        <v>206818.2016821935</v>
      </c>
      <c r="D17" s="188">
        <f>('Activos fijos'!D16+'Activos fijos'!E16)/2</f>
        <v>332939.99280999997</v>
      </c>
      <c r="E17" s="188">
        <f>('Activos fijos'!E16+'Activos fijos'!F16)/2</f>
        <v>478245.05264000001</v>
      </c>
      <c r="F17" s="188">
        <f>('Activos fijos'!F16+'Activos fijos'!G16)/2</f>
        <v>683155.77637000009</v>
      </c>
      <c r="G17" s="188">
        <f>('Activos fijos'!G16+'Activos fijos'!H16)/2</f>
        <v>934620.81693500001</v>
      </c>
      <c r="H17" s="188">
        <f>('Activos fijos'!H16+'Activos fijos'!I16)/2</f>
        <v>1092418.7967449999</v>
      </c>
      <c r="I17" s="188">
        <f>('Activos fijos'!J16+'Activos fijos'!K16)/2</f>
        <v>1076906.6963500001</v>
      </c>
      <c r="J17" s="188">
        <f>('Activos fijos'!M16+'Activos fijos'!N16)/2</f>
        <v>1022696.5</v>
      </c>
      <c r="K17" s="188">
        <f>('Activos fijos'!N16+'Activos fijos'!P16)/2</f>
        <v>1002541</v>
      </c>
      <c r="L17" s="188">
        <f>('Activos fijos'!P16+'Activos fijos'!Q16)/2</f>
        <v>956618.5</v>
      </c>
      <c r="M17" s="188">
        <f>+('Activos fijos'!R16+'Activos fijos'!S16)/2</f>
        <v>892367.85936340457</v>
      </c>
      <c r="N17" s="188">
        <f>('Activos fijos'!U16+'Activos fijos'!V16)/2</f>
        <v>759484.45537945512</v>
      </c>
      <c r="O17" s="188">
        <f>'Activos fijos'!W16</f>
        <v>38495</v>
      </c>
      <c r="P17" s="188">
        <f>('Activos fijos'!X16+'Activos fijos'!W16)/2</f>
        <v>32944</v>
      </c>
      <c r="Q17" s="188">
        <f>('Activos fijos'!Y16+'Activos fijos'!X16)/2</f>
        <v>26051</v>
      </c>
      <c r="R17" s="188">
        <f>('Activos fijos'!Z16+'Activos fijos'!Y16)/2</f>
        <v>29441.5</v>
      </c>
      <c r="S17" s="188">
        <f>('Activos fijos'!AA16+'Activos fijos'!Z16)/2</f>
        <v>36312</v>
      </c>
      <c r="T17" s="188">
        <f>('Activos fijos'!AB16+'Activos fijos'!AA16)/2</f>
        <v>37968.5</v>
      </c>
      <c r="U17" s="188">
        <f>('Activos fijos'!AC16+'Activos fijos'!AB16)/2</f>
        <v>39080</v>
      </c>
      <c r="V17" s="188">
        <f>('Activos fijos'!AD16+'Activos fijos'!AC16)/2</f>
        <v>40228</v>
      </c>
      <c r="W17" s="188">
        <f>('Activos fijos'!AE16+'Activos fijos'!AD16)/2</f>
        <v>37711.5</v>
      </c>
      <c r="X17" s="188">
        <f>('Activos fijos'!AG16+'Activos fijos'!AF16)/2</f>
        <v>41846.873267779549</v>
      </c>
      <c r="Y17" s="188">
        <f>('Activos fijos'!AH16+'Activos fijos'!AG16)/2</f>
        <v>48147.294916126557</v>
      </c>
      <c r="Z17" s="188">
        <f>('Activos fijos'!AI16+'Activos fijos'!AH16)/2</f>
        <v>50460.77003223366</v>
      </c>
      <c r="AA17" s="188">
        <f>+('Activos fijos'!AI16+'Activos fijos'!AJ16)/2</f>
        <v>55001.715245744679</v>
      </c>
      <c r="AB17" s="215">
        <f t="shared" si="0"/>
        <v>9914006.8017369378</v>
      </c>
      <c r="AD17" s="8"/>
      <c r="AE17" s="8"/>
      <c r="AG17" s="8"/>
      <c r="AH17" s="8"/>
    </row>
    <row r="18" spans="2:34">
      <c r="B18" s="174" t="s">
        <v>62</v>
      </c>
      <c r="C18" s="188">
        <f>('Activos fijos'!C17+'Activos fijos'!D17)/2</f>
        <v>707897.4348617855</v>
      </c>
      <c r="D18" s="188">
        <f>('Activos fijos'!D17+'Activos fijos'!E17)/2</f>
        <v>1054415.3630000001</v>
      </c>
      <c r="E18" s="188">
        <f>('Activos fijos'!E17+'Activos fijos'!F17)/2</f>
        <v>1451792.6020600002</v>
      </c>
      <c r="F18" s="188">
        <f>('Activos fijos'!F17+'Activos fijos'!G17)/2</f>
        <v>1909099.9173500002</v>
      </c>
      <c r="G18" s="188">
        <f>('Activos fijos'!G17+'Activos fijos'!H17)/2</f>
        <v>2191465.1223550001</v>
      </c>
      <c r="H18" s="188">
        <f>('Activos fijos'!H17+'Activos fijos'!I17)/2</f>
        <v>2282372.7844849993</v>
      </c>
      <c r="I18" s="188">
        <f>('Activos fijos'!J17+'Activos fijos'!K17)/2</f>
        <v>2185551.3404199993</v>
      </c>
      <c r="J18" s="188">
        <f>('Activos fijos'!M17+'Activos fijos'!N17)/2</f>
        <v>1993177.5</v>
      </c>
      <c r="K18" s="188">
        <f>('Activos fijos'!N17+'Activos fijos'!P17)/2</f>
        <v>1877336.5</v>
      </c>
      <c r="L18" s="188">
        <f>('Activos fijos'!P17+'Activos fijos'!Q17)/2</f>
        <v>1721261</v>
      </c>
      <c r="M18" s="188">
        <f>+('Activos fijos'!R17+'Activos fijos'!S17)/2</f>
        <v>1616357.6319344481</v>
      </c>
      <c r="N18" s="188">
        <f>('Activos fijos'!U17+'Activos fijos'!V17)/2</f>
        <v>1575284.6471053874</v>
      </c>
      <c r="O18" s="188">
        <f>'Activos fijos'!W17</f>
        <v>35279</v>
      </c>
      <c r="P18" s="188">
        <f>('Activos fijos'!X17+'Activos fijos'!W17)/2</f>
        <v>32307</v>
      </c>
      <c r="Q18" s="188">
        <f>('Activos fijos'!Y17+'Activos fijos'!X17)/2</f>
        <v>29003</v>
      </c>
      <c r="R18" s="188">
        <f>('Activos fijos'!Z17+'Activos fijos'!Y17)/2</f>
        <v>23253</v>
      </c>
      <c r="S18" s="188">
        <f>('Activos fijos'!AA17+'Activos fijos'!Z17)/2</f>
        <v>15955</v>
      </c>
      <c r="T18" s="188">
        <f>('Activos fijos'!AB17+'Activos fijos'!AA17)/2</f>
        <v>12260.5</v>
      </c>
      <c r="U18" s="188">
        <f>('Activos fijos'!AC17+'Activos fijos'!AB17)/2</f>
        <v>9822.5</v>
      </c>
      <c r="V18" s="188">
        <f>('Activos fijos'!AD17+'Activos fijos'!AC17)/2</f>
        <v>8251.5</v>
      </c>
      <c r="W18" s="188">
        <f>('Activos fijos'!AE17+'Activos fijos'!AD17)/2</f>
        <v>8475</v>
      </c>
      <c r="X18" s="188">
        <f>('Activos fijos'!AG17+'Activos fijos'!AF17)/2</f>
        <v>49.535853618466952</v>
      </c>
      <c r="Y18" s="188">
        <f>('Activos fijos'!AH17+'Activos fijos'!AG17)/2</f>
        <v>0</v>
      </c>
      <c r="Z18" s="188">
        <f>('Activos fijos'!AI17+'Activos fijos'!AH17)/2</f>
        <v>23.786187150252349</v>
      </c>
      <c r="AA18" s="188">
        <f>+('Activos fijos'!AI17+'Activos fijos'!AJ17)/2</f>
        <v>31.647319309662553</v>
      </c>
      <c r="AB18" s="215">
        <f t="shared" si="0"/>
        <v>20705444.312931698</v>
      </c>
      <c r="AD18" s="8"/>
      <c r="AE18" s="8"/>
      <c r="AG18" s="8"/>
      <c r="AH18" s="8"/>
    </row>
    <row r="19" spans="2:34">
      <c r="B19" s="174" t="s">
        <v>63</v>
      </c>
      <c r="C19" s="188">
        <f>('Activos fijos'!C18+'Activos fijos'!D18)/2</f>
        <v>190011.22576583651</v>
      </c>
      <c r="D19" s="188">
        <f>('Activos fijos'!D18+'Activos fijos'!E18)/2</f>
        <v>286307.13176999998</v>
      </c>
      <c r="E19" s="188">
        <f>('Activos fijos'!E18+'Activos fijos'!F18)/2</f>
        <v>346464.67062500003</v>
      </c>
      <c r="F19" s="188">
        <f>('Activos fijos'!F18+'Activos fijos'!G18)/2</f>
        <v>484386.01295999961</v>
      </c>
      <c r="G19" s="188">
        <f>('Activos fijos'!G18+'Activos fijos'!H18)/2</f>
        <v>721843.59161499981</v>
      </c>
      <c r="H19" s="188">
        <f>('Activos fijos'!H18+'Activos fijos'!I18)/2</f>
        <v>874025.62874799035</v>
      </c>
      <c r="I19" s="188">
        <f>('Activos fijos'!J18+'Activos fijos'!K18)/2</f>
        <v>813108.39856613288</v>
      </c>
      <c r="J19" s="188">
        <f>('Activos fijos'!M18+'Activos fijos'!N18)/2</f>
        <v>870352.5</v>
      </c>
      <c r="K19" s="188">
        <f>('Activos fijos'!N18+'Activos fijos'!P18)/2</f>
        <v>846545</v>
      </c>
      <c r="L19" s="188">
        <f>('Activos fijos'!P18+'Activos fijos'!Q18)/2</f>
        <v>872781.5</v>
      </c>
      <c r="M19" s="188">
        <f>+('Activos fijos'!R18+'Activos fijos'!S18)/2</f>
        <v>931057.11671483819</v>
      </c>
      <c r="N19" s="188">
        <f>('Activos fijos'!U18+'Activos fijos'!V18)/2</f>
        <v>909579.1462560324</v>
      </c>
      <c r="O19" s="188">
        <f>'Activos fijos'!W18</f>
        <v>1153853</v>
      </c>
      <c r="P19" s="188">
        <f>('Activos fijos'!X18+'Activos fijos'!W18)/2</f>
        <v>1113930.5</v>
      </c>
      <c r="Q19" s="188">
        <f>('Activos fijos'!Y18+'Activos fijos'!X18)/2</f>
        <v>1019132</v>
      </c>
      <c r="R19" s="188">
        <f>('Activos fijos'!Z18+'Activos fijos'!Y18)/2</f>
        <v>923995</v>
      </c>
      <c r="S19" s="188">
        <f>('Activos fijos'!AA18+'Activos fijos'!Z18)/2</f>
        <v>895250.5</v>
      </c>
      <c r="T19" s="188">
        <f>('Activos fijos'!AB18+'Activos fijos'!AA18)/2</f>
        <v>856763.5</v>
      </c>
      <c r="U19" s="188">
        <f>('Activos fijos'!AC18+'Activos fijos'!AB18)/2</f>
        <v>820664.5</v>
      </c>
      <c r="V19" s="188">
        <f>('Activos fijos'!AD18+'Activos fijos'!AC18)/2</f>
        <v>842112</v>
      </c>
      <c r="W19" s="188">
        <f>('Activos fijos'!AE18+'Activos fijos'!AD18)/2</f>
        <v>861561</v>
      </c>
      <c r="X19" s="188">
        <f>('Activos fijos'!AG18+'Activos fijos'!AF18)/2</f>
        <v>867035.15686983929</v>
      </c>
      <c r="Y19" s="188">
        <f>('Activos fijos'!AH18+'Activos fijos'!AG18)/2</f>
        <v>859402.4812128623</v>
      </c>
      <c r="Z19" s="188">
        <f>('Activos fijos'!AI18+'Activos fijos'!AH18)/2</f>
        <v>834230.45504745073</v>
      </c>
      <c r="AA19" s="188">
        <f>+('Activos fijos'!AI18+'Activos fijos'!AJ18)/2</f>
        <v>810950.46102884202</v>
      </c>
      <c r="AB19" s="215">
        <f t="shared" si="0"/>
        <v>18851489.477179822</v>
      </c>
      <c r="AD19" s="8"/>
      <c r="AE19" s="8"/>
      <c r="AG19" s="8"/>
      <c r="AH19" s="8"/>
    </row>
    <row r="20" spans="2:34">
      <c r="B20" s="173" t="s">
        <v>64</v>
      </c>
      <c r="C20" s="188">
        <f>('Activos fijos'!C19+'Activos fijos'!D19)/2</f>
        <v>3481.5</v>
      </c>
      <c r="D20" s="188">
        <f>('Activos fijos'!D19+'Activos fijos'!E19)/2</f>
        <v>4488.2750749999996</v>
      </c>
      <c r="E20" s="188">
        <f>('Activos fijos'!E19+'Activos fijos'!F19)/2</f>
        <v>5189.2152899999983</v>
      </c>
      <c r="F20" s="188">
        <f>('Activos fijos'!F19+'Activos fijos'!G19)/2</f>
        <v>10974.440214999999</v>
      </c>
      <c r="G20" s="188">
        <f>('Activos fijos'!G19+'Activos fijos'!H19)/2</f>
        <v>20097.5</v>
      </c>
      <c r="H20" s="188">
        <f>('Activos fijos'!H19+'Activos fijos'!I19)/2</f>
        <v>23790.5</v>
      </c>
      <c r="I20" s="188">
        <f>('Activos fijos'!J19+'Activos fijos'!K19)/2</f>
        <v>24614.319955692146</v>
      </c>
      <c r="J20" s="188">
        <f>('Activos fijos'!M19+'Activos fijos'!N19)/2</f>
        <v>16922.5</v>
      </c>
      <c r="K20" s="188">
        <f>('Activos fijos'!N19+'Activos fijos'!P19)/2</f>
        <v>13644</v>
      </c>
      <c r="L20" s="188">
        <f>('Activos fijos'!P19+'Activos fijos'!Q19)/2</f>
        <v>17028</v>
      </c>
      <c r="M20" s="188">
        <f>+('Activos fijos'!R19+'Activos fijos'!S19)/2</f>
        <v>20467.903535002508</v>
      </c>
      <c r="N20" s="188">
        <f>('Activos fijos'!U19+'Activos fijos'!V19)/2</f>
        <v>22350.865709501617</v>
      </c>
      <c r="O20" s="188">
        <f>'Activos fijos'!W19</f>
        <v>13020</v>
      </c>
      <c r="P20" s="188">
        <f>('Activos fijos'!X19+'Activos fijos'!W19)/2</f>
        <v>11003.5</v>
      </c>
      <c r="Q20" s="188">
        <f>('Activos fijos'!Y19+'Activos fijos'!X19)/2</f>
        <v>5110</v>
      </c>
      <c r="R20" s="188">
        <f>('Activos fijos'!Z19+'Activos fijos'!Y19)/2</f>
        <v>977</v>
      </c>
      <c r="S20" s="188">
        <f>('Activos fijos'!AA19+'Activos fijos'!Z19)/2</f>
        <v>931</v>
      </c>
      <c r="T20" s="188">
        <f>('Activos fijos'!AB19+'Activos fijos'!AA19)/2</f>
        <v>1069</v>
      </c>
      <c r="U20" s="188">
        <f>('Activos fijos'!AC19+'Activos fijos'!AB19)/2</f>
        <v>1170.5</v>
      </c>
      <c r="V20" s="188">
        <f>('Activos fijos'!AD19+'Activos fijos'!AC19)/2</f>
        <v>1472.5</v>
      </c>
      <c r="W20" s="188">
        <f>('Activos fijos'!AE19+'Activos fijos'!AD19)/2</f>
        <v>2013</v>
      </c>
      <c r="X20" s="188">
        <f>('Activos fijos'!AG19+'Activos fijos'!AF19)/2</f>
        <v>3233.8994179102037</v>
      </c>
      <c r="Y20" s="188">
        <f>('Activos fijos'!AH19+'Activos fijos'!AG19)/2</f>
        <v>2597.5129643141404</v>
      </c>
      <c r="Z20" s="188">
        <f>IF('Activos fijos'!AI19="",'Activos fijos'!AH19,('Activos fijos'!AI19+'Activos fijos'!AH19)/2)</f>
        <v>1695.3131129285503</v>
      </c>
      <c r="AA20" s="188">
        <f>+('Activos fijos'!AI19+'Activos fijos'!AJ19)/2</f>
        <v>1192.1141181834903</v>
      </c>
      <c r="AB20" s="215">
        <f t="shared" si="0"/>
        <v>215514.35939353265</v>
      </c>
      <c r="AD20" s="8"/>
      <c r="AE20" s="8"/>
      <c r="AG20" s="8"/>
      <c r="AH20" s="8"/>
    </row>
    <row r="21" spans="2:34">
      <c r="B21" s="173" t="s">
        <v>65</v>
      </c>
      <c r="C21" s="188">
        <f>('Activos fijos'!C20+'Activos fijos'!D20)/2</f>
        <v>12021.5</v>
      </c>
      <c r="D21" s="188">
        <f>('Activos fijos'!D20+'Activos fijos'!E20)/2</f>
        <v>9852.835665000006</v>
      </c>
      <c r="E21" s="188">
        <f>('Activos fijos'!E20+'Activos fijos'!F20)/2</f>
        <v>6892.35527</v>
      </c>
      <c r="F21" s="188">
        <f>('Activos fijos'!F20+'Activos fijos'!G20)/2</f>
        <v>5008.519604999994</v>
      </c>
      <c r="G21" s="188">
        <f>('Activos fijos'!G20+'Activos fijos'!H20)/2</f>
        <v>4777.5</v>
      </c>
      <c r="H21" s="188">
        <f>('Activos fijos'!H20+'Activos fijos'!I20)/2</f>
        <v>4979</v>
      </c>
      <c r="I21" s="188">
        <f>('Activos fijos'!J20+'Activos fijos'!K20)/2</f>
        <v>5775.4522130951373</v>
      </c>
      <c r="J21" s="188">
        <f>('Activos fijos'!M20+'Activos fijos'!N20)/2</f>
        <v>5703.5</v>
      </c>
      <c r="K21" s="188">
        <f>('Activos fijos'!N20+'Activos fijos'!P20)/2</f>
        <v>3973.5</v>
      </c>
      <c r="L21" s="188">
        <f>('Activos fijos'!P20+'Activos fijos'!Q20)/2</f>
        <v>1939.5</v>
      </c>
      <c r="M21" s="188">
        <f>+('Activos fijos'!R20+'Activos fijos'!S20)/2</f>
        <v>3745.7517384267703</v>
      </c>
      <c r="N21" s="188">
        <f>('Activos fijos'!U20+'Activos fijos'!V20)/2</f>
        <v>6590.0197506409313</v>
      </c>
      <c r="O21" s="188">
        <f>'Activos fijos'!W20</f>
        <v>185</v>
      </c>
      <c r="P21" s="188">
        <f>('Activos fijos'!X20+'Activos fijos'!W20)/2</f>
        <v>111.5</v>
      </c>
      <c r="Q21" s="188">
        <f>('Activos fijos'!Y20+'Activos fijos'!X20)/2</f>
        <v>28</v>
      </c>
      <c r="R21" s="188">
        <f>('Activos fijos'!Z20+'Activos fijos'!Y20)/2</f>
        <v>9</v>
      </c>
      <c r="S21" s="188">
        <f>('Activos fijos'!AA20+'Activos fijos'!Z20)/2</f>
        <v>0</v>
      </c>
      <c r="T21" s="188">
        <f>('Activos fijos'!AB20+'Activos fijos'!AA20)/2</f>
        <v>0</v>
      </c>
      <c r="U21" s="188">
        <f>('Activos fijos'!AC20+'Activos fijos'!AB20)/2</f>
        <v>0</v>
      </c>
      <c r="V21" s="188">
        <f>('Activos fijos'!AD20+'Activos fijos'!AC20)/2</f>
        <v>0</v>
      </c>
      <c r="W21" s="188">
        <f>('Activos fijos'!AE20+'Activos fijos'!AD20)/2</f>
        <v>0</v>
      </c>
      <c r="X21" s="188">
        <f>('Activos fijos'!AG20+'Activos fijos'!AF20)/2</f>
        <v>0</v>
      </c>
      <c r="Y21" s="188">
        <f>('Activos fijos'!AH20+'Activos fijos'!AG20)/2</f>
        <v>41.943420178289045</v>
      </c>
      <c r="Z21" s="188">
        <f>('Activos fijos'!AI20+'Activos fijos'!AH20)/2</f>
        <v>68.505139531836804</v>
      </c>
      <c r="AA21" s="188">
        <f>+('Activos fijos'!AI20+'Activos fijos'!AJ20)/2</f>
        <v>26.561719353547762</v>
      </c>
      <c r="AB21" s="215">
        <f t="shared" si="0"/>
        <v>71544.944521226498</v>
      </c>
      <c r="AD21" s="8"/>
      <c r="AE21" s="8"/>
      <c r="AG21" s="8"/>
      <c r="AH21" s="8"/>
    </row>
    <row r="22" spans="2:34" ht="13.5" thickBot="1">
      <c r="B22" s="211" t="s">
        <v>63</v>
      </c>
      <c r="C22" s="213">
        <f>('Activos fijos'!C21+'Activos fijos'!D21)/2</f>
        <v>71211.659944934188</v>
      </c>
      <c r="D22" s="213">
        <f>('Activos fijos'!D21+'Activos fijos'!E21)/2</f>
        <v>80521.5</v>
      </c>
      <c r="E22" s="213">
        <f>('Activos fijos'!E21+'Activos fijos'!F21)/2</f>
        <v>60401.860795000001</v>
      </c>
      <c r="F22" s="213">
        <f>('Activos fijos'!F21+'Activos fijos'!G21)/2</f>
        <v>78893.860795000001</v>
      </c>
      <c r="G22" s="213">
        <f>('Activos fijos'!G21+'Activos fijos'!H21)/2</f>
        <v>137534.5</v>
      </c>
      <c r="H22" s="213">
        <f>('Activos fijos'!H21+'Activos fijos'!I21)/2</f>
        <v>238083</v>
      </c>
      <c r="I22" s="213">
        <f>('Activos fijos'!J21+'Activos fijos'!K21)/2</f>
        <v>288553.60500833031</v>
      </c>
      <c r="J22" s="213">
        <f>('Activos fijos'!M21+'Activos fijos'!N21)/2</f>
        <v>228887</v>
      </c>
      <c r="K22" s="213">
        <f>('Activos fijos'!N21+'Activos fijos'!P21)/2</f>
        <v>152513.5</v>
      </c>
      <c r="L22" s="213">
        <f>('Activos fijos'!P21+'Activos fijos'!Q21)/2</f>
        <v>114456.5</v>
      </c>
      <c r="M22" s="213">
        <f>+('Activos fijos'!R21+'Activos fijos'!S21)/2</f>
        <v>140932.89346878702</v>
      </c>
      <c r="N22" s="213">
        <f>('Activos fijos'!U21+'Activos fijos'!V21)/2</f>
        <v>138053.36391608516</v>
      </c>
      <c r="O22" s="213">
        <f>'Activos fijos'!W21</f>
        <v>8407</v>
      </c>
      <c r="P22" s="213">
        <f>('Activos fijos'!X21+'Activos fijos'!W21)/2</f>
        <v>6579.5</v>
      </c>
      <c r="Q22" s="213">
        <f>('Activos fijos'!Y21+'Activos fijos'!X21)/2</f>
        <v>10804.5</v>
      </c>
      <c r="R22" s="213">
        <f>('Activos fijos'!Z21+'Activos fijos'!Y21)/2</f>
        <v>17333.5</v>
      </c>
      <c r="S22" s="213">
        <f>('Activos fijos'!AA21+'Activos fijos'!Z21)/2</f>
        <v>13396.5</v>
      </c>
      <c r="T22" s="213">
        <f>('Activos fijos'!AB21+'Activos fijos'!AA21)/2</f>
        <v>8931.5</v>
      </c>
      <c r="U22" s="213">
        <f>('Activos fijos'!AC21+'Activos fijos'!AB21)/2</f>
        <v>7839.5</v>
      </c>
      <c r="V22" s="213">
        <f>('Activos fijos'!AD21+'Activos fijos'!AC21)/2</f>
        <v>5903.5</v>
      </c>
      <c r="W22" s="213">
        <f>('Activos fijos'!AE21+'Activos fijos'!AD21)/2</f>
        <v>4554.5</v>
      </c>
      <c r="X22" s="213">
        <f>('Activos fijos'!AG21+'Activos fijos'!AF21)/2</f>
        <v>5786.6039284287763</v>
      </c>
      <c r="Y22" s="213">
        <f>('Activos fijos'!AH21+'Activos fijos'!AG21)/2</f>
        <v>5605.8064427160625</v>
      </c>
      <c r="Z22" s="213">
        <f>('Activos fijos'!AI21+'Activos fijos'!AH21)/2</f>
        <v>5551.6714756657875</v>
      </c>
      <c r="AA22" s="213">
        <f>+('Activos fijos'!AI21+'Activos fijos'!AJ21)/2</f>
        <v>4269.5419602142038</v>
      </c>
      <c r="AB22" s="216">
        <f t="shared" si="0"/>
        <v>1826599.8677351617</v>
      </c>
      <c r="AD22" s="8"/>
      <c r="AE22" s="8"/>
      <c r="AG22" s="8"/>
      <c r="AH22" s="8"/>
    </row>
    <row r="23" spans="2:34" ht="13.5" thickBot="1">
      <c r="B23" s="189"/>
      <c r="C23" s="165"/>
      <c r="D23" s="165"/>
      <c r="E23" s="165"/>
      <c r="F23" s="165"/>
      <c r="G23" s="165"/>
      <c r="H23" s="165"/>
      <c r="I23" s="165"/>
      <c r="J23" s="165"/>
      <c r="K23" s="165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00"/>
      <c r="Z23" s="100"/>
      <c r="AA23" s="100"/>
      <c r="AB23" s="100"/>
    </row>
    <row r="24" spans="2:34">
      <c r="B24" s="217" t="s">
        <v>66</v>
      </c>
      <c r="C24" s="168"/>
      <c r="D24" s="190"/>
      <c r="E24" s="190"/>
      <c r="F24" s="187"/>
      <c r="G24" s="186"/>
      <c r="H24" s="186"/>
      <c r="I24" s="186"/>
      <c r="J24" s="186"/>
      <c r="K24" s="186"/>
      <c r="L24" s="191"/>
      <c r="M24" s="186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00"/>
      <c r="Z24" s="100"/>
      <c r="AA24" s="100"/>
      <c r="AB24" s="100"/>
    </row>
    <row r="25" spans="2:34" ht="13.5" thickBot="1">
      <c r="B25" s="218" t="s">
        <v>68</v>
      </c>
      <c r="C25" s="187"/>
      <c r="D25" s="190"/>
      <c r="E25" s="190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00"/>
    </row>
    <row r="26" spans="2:34">
      <c r="B26" s="176" t="s">
        <v>57</v>
      </c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219"/>
      <c r="U26" s="219"/>
      <c r="V26" s="219"/>
      <c r="W26" s="219"/>
      <c r="X26" s="219"/>
      <c r="Y26" s="219"/>
      <c r="Z26" s="219"/>
      <c r="AA26" s="219"/>
      <c r="AB26" s="129"/>
    </row>
    <row r="27" spans="2:34">
      <c r="B27" s="173" t="s">
        <v>58</v>
      </c>
      <c r="C27" s="192">
        <v>10073.294</v>
      </c>
      <c r="D27" s="192">
        <v>10233.5</v>
      </c>
      <c r="E27" s="192">
        <v>13616.1</v>
      </c>
      <c r="F27" s="193">
        <v>15765.864</v>
      </c>
      <c r="G27" s="193">
        <v>20855.288999999997</v>
      </c>
      <c r="H27" s="193">
        <v>26203.584999999999</v>
      </c>
      <c r="I27" s="193">
        <v>22553.155999999999</v>
      </c>
      <c r="J27" s="193">
        <v>22890.671999999999</v>
      </c>
      <c r="K27" s="193">
        <v>22431.09</v>
      </c>
      <c r="L27" s="193">
        <v>23356.416000000001</v>
      </c>
      <c r="M27" s="193">
        <v>23299</v>
      </c>
      <c r="N27" s="193">
        <v>26907</v>
      </c>
      <c r="O27" s="193">
        <v>8756</v>
      </c>
      <c r="P27" s="193">
        <v>8937</v>
      </c>
      <c r="Q27" s="193">
        <v>11206</v>
      </c>
      <c r="R27" s="193">
        <v>12950</v>
      </c>
      <c r="S27" s="194">
        <v>26523</v>
      </c>
      <c r="T27" s="194">
        <v>40023</v>
      </c>
      <c r="U27" s="194">
        <v>17545</v>
      </c>
      <c r="V27" s="194">
        <v>14716</v>
      </c>
      <c r="W27" s="194">
        <v>13304</v>
      </c>
      <c r="X27" s="194">
        <v>9471.5982526093976</v>
      </c>
      <c r="Y27" s="194">
        <v>9264.9640951767233</v>
      </c>
      <c r="Z27" s="194">
        <v>9144.7583411611195</v>
      </c>
      <c r="AA27" s="194">
        <v>8075.3724873112906</v>
      </c>
      <c r="AB27" s="220">
        <f t="shared" ref="AB27:AB36" si="1">SUM(C27:N27,P27:W27,X27:AA27)</f>
        <v>419345.65917625854</v>
      </c>
    </row>
    <row r="28" spans="2:34">
      <c r="B28" s="173" t="s">
        <v>59</v>
      </c>
      <c r="C28" s="192">
        <f>SUM(C29:C32)</f>
        <v>238626.92699999997</v>
      </c>
      <c r="D28" s="192">
        <f t="shared" ref="D28:L28" si="2">SUM(D29:D32)</f>
        <v>328236.87499999994</v>
      </c>
      <c r="E28" s="192">
        <f t="shared" si="2"/>
        <v>414214.79999999993</v>
      </c>
      <c r="F28" s="192">
        <f t="shared" si="2"/>
        <v>500957.56799999997</v>
      </c>
      <c r="G28" s="192">
        <f t="shared" si="2"/>
        <v>616963.06099999999</v>
      </c>
      <c r="H28" s="192">
        <f t="shared" si="2"/>
        <v>880069.53999999992</v>
      </c>
      <c r="I28" s="192">
        <f t="shared" si="2"/>
        <v>729162.99699999997</v>
      </c>
      <c r="J28" s="192">
        <f t="shared" si="2"/>
        <v>749090.16</v>
      </c>
      <c r="K28" s="192">
        <f t="shared" si="2"/>
        <v>781753.13000000012</v>
      </c>
      <c r="L28" s="193">
        <f t="shared" si="2"/>
        <v>824560.64000000001</v>
      </c>
      <c r="M28" s="192">
        <f>SUM(M29:M32)</f>
        <v>986489</v>
      </c>
      <c r="N28" s="192">
        <f>SUM(N29:N32)</f>
        <v>1030367</v>
      </c>
      <c r="O28" s="192">
        <f t="shared" ref="O28:W28" si="3">SUM(O29:O32)</f>
        <v>486110</v>
      </c>
      <c r="P28" s="192">
        <f t="shared" si="3"/>
        <v>517538</v>
      </c>
      <c r="Q28" s="192">
        <f t="shared" si="3"/>
        <v>387271</v>
      </c>
      <c r="R28" s="192">
        <f t="shared" si="3"/>
        <v>359420</v>
      </c>
      <c r="S28" s="192">
        <f t="shared" si="3"/>
        <v>291155</v>
      </c>
      <c r="T28" s="192">
        <f t="shared" si="3"/>
        <v>247816</v>
      </c>
      <c r="U28" s="192">
        <f t="shared" si="3"/>
        <v>209574</v>
      </c>
      <c r="V28" s="192">
        <f t="shared" si="3"/>
        <v>170832</v>
      </c>
      <c r="W28" s="192">
        <f t="shared" si="3"/>
        <v>178370</v>
      </c>
      <c r="X28" s="192">
        <f t="shared" ref="X28:AA28" si="4">SUM(X29:X32)</f>
        <v>142328.94175124331</v>
      </c>
      <c r="Y28" s="192">
        <f t="shared" si="4"/>
        <v>139223.86696104618</v>
      </c>
      <c r="Z28" s="192">
        <f t="shared" si="4"/>
        <v>137417.54480662651</v>
      </c>
      <c r="AA28" s="192">
        <f t="shared" si="4"/>
        <v>121347.96997428352</v>
      </c>
      <c r="AB28" s="220">
        <f t="shared" si="1"/>
        <v>10982786.021493198</v>
      </c>
    </row>
    <row r="29" spans="2:34">
      <c r="B29" s="174" t="s">
        <v>60</v>
      </c>
      <c r="C29" s="192">
        <v>79255.483999999997</v>
      </c>
      <c r="D29" s="192">
        <v>109018.42499999999</v>
      </c>
      <c r="E29" s="192">
        <v>147024.97499999998</v>
      </c>
      <c r="F29" s="193">
        <v>183519.52799999999</v>
      </c>
      <c r="G29" s="193">
        <v>222685.43699999998</v>
      </c>
      <c r="H29" s="193">
        <v>331103.67</v>
      </c>
      <c r="I29" s="193">
        <v>193707.51800000001</v>
      </c>
      <c r="J29" s="193">
        <v>174211.63200000001</v>
      </c>
      <c r="K29" s="193">
        <v>180641.53</v>
      </c>
      <c r="L29" s="193">
        <v>191529.984</v>
      </c>
      <c r="M29" s="193">
        <v>204123</v>
      </c>
      <c r="N29" s="193">
        <v>298258</v>
      </c>
      <c r="O29" s="193">
        <v>223335</v>
      </c>
      <c r="P29" s="193">
        <v>174924</v>
      </c>
      <c r="Q29" s="193">
        <v>110625</v>
      </c>
      <c r="R29" s="193">
        <v>79432</v>
      </c>
      <c r="S29" s="194">
        <v>52744</v>
      </c>
      <c r="T29" s="194">
        <v>38364</v>
      </c>
      <c r="U29" s="194">
        <v>24678</v>
      </c>
      <c r="V29" s="194">
        <v>18646</v>
      </c>
      <c r="W29" s="194">
        <v>18385</v>
      </c>
      <c r="X29" s="194">
        <v>14084.371491204816</v>
      </c>
      <c r="Y29" s="194">
        <v>13777.104210811865</v>
      </c>
      <c r="Z29" s="194">
        <v>13598.356923418241</v>
      </c>
      <c r="AA29" s="194">
        <v>12008.168316240903</v>
      </c>
      <c r="AB29" s="220">
        <f t="shared" si="1"/>
        <v>2886345.1839416754</v>
      </c>
    </row>
    <row r="30" spans="2:34">
      <c r="B30" s="174" t="s">
        <v>61</v>
      </c>
      <c r="C30" s="192">
        <v>23732.421999999999</v>
      </c>
      <c r="D30" s="192">
        <v>32644.864999999998</v>
      </c>
      <c r="E30" s="192">
        <v>45418.774999999994</v>
      </c>
      <c r="F30" s="193">
        <v>64250.256000000001</v>
      </c>
      <c r="G30" s="193">
        <v>90623.506999999998</v>
      </c>
      <c r="H30" s="193">
        <v>109079.874</v>
      </c>
      <c r="I30" s="193">
        <v>107262.984</v>
      </c>
      <c r="J30" s="193">
        <v>115448.25599999999</v>
      </c>
      <c r="K30" s="193">
        <v>124494.62</v>
      </c>
      <c r="L30" s="193">
        <v>129708.03200000001</v>
      </c>
      <c r="M30" s="193">
        <v>248032</v>
      </c>
      <c r="N30" s="193">
        <v>229220</v>
      </c>
      <c r="O30" s="193">
        <v>16708</v>
      </c>
      <c r="P30" s="193">
        <v>8329</v>
      </c>
      <c r="Q30" s="193">
        <v>6802</v>
      </c>
      <c r="R30" s="193">
        <v>11464</v>
      </c>
      <c r="S30" s="194">
        <v>10235</v>
      </c>
      <c r="T30" s="194">
        <v>10830</v>
      </c>
      <c r="U30" s="194">
        <v>9110</v>
      </c>
      <c r="V30" s="194">
        <v>8462</v>
      </c>
      <c r="W30" s="194">
        <v>6891</v>
      </c>
      <c r="X30" s="194">
        <v>7268.3050058299177</v>
      </c>
      <c r="Y30" s="194">
        <v>7109.7383055975042</v>
      </c>
      <c r="Z30" s="194">
        <v>7017.4949417702364</v>
      </c>
      <c r="AA30" s="194">
        <v>6196.8707612039761</v>
      </c>
      <c r="AB30" s="220">
        <f t="shared" si="1"/>
        <v>1419631.000014402</v>
      </c>
    </row>
    <row r="31" spans="2:34">
      <c r="B31" s="174" t="s">
        <v>62</v>
      </c>
      <c r="C31" s="192">
        <v>112032.802</v>
      </c>
      <c r="D31" s="192">
        <v>154102.79499999998</v>
      </c>
      <c r="E31" s="192">
        <v>172727.87499999997</v>
      </c>
      <c r="F31" s="193">
        <v>193750.77600000001</v>
      </c>
      <c r="G31" s="193">
        <v>204231.27399999998</v>
      </c>
      <c r="H31" s="193">
        <v>291934.32899999997</v>
      </c>
      <c r="I31" s="193">
        <v>282141.92</v>
      </c>
      <c r="J31" s="193">
        <v>303132.81599999999</v>
      </c>
      <c r="K31" s="193">
        <v>306100.7</v>
      </c>
      <c r="L31" s="193">
        <v>321902.592</v>
      </c>
      <c r="M31" s="193">
        <v>314937</v>
      </c>
      <c r="N31" s="193">
        <v>270385</v>
      </c>
      <c r="O31" s="193">
        <v>7159</v>
      </c>
      <c r="P31" s="193">
        <v>8911</v>
      </c>
      <c r="Q31" s="193">
        <v>7892</v>
      </c>
      <c r="R31" s="193">
        <v>5428</v>
      </c>
      <c r="S31" s="194">
        <v>3722</v>
      </c>
      <c r="T31" s="194">
        <v>3304</v>
      </c>
      <c r="U31" s="194">
        <v>2583</v>
      </c>
      <c r="V31" s="194">
        <v>1860</v>
      </c>
      <c r="W31" s="194">
        <v>1870</v>
      </c>
      <c r="X31" s="194">
        <v>73.856471757587315</v>
      </c>
      <c r="Y31" s="194">
        <v>72.245205168194673</v>
      </c>
      <c r="Z31" s="194">
        <v>71.307879424452636</v>
      </c>
      <c r="AA31" s="194">
        <v>62.969153054690892</v>
      </c>
      <c r="AB31" s="220">
        <f t="shared" si="1"/>
        <v>2963230.2577094045</v>
      </c>
    </row>
    <row r="32" spans="2:34">
      <c r="B32" s="174" t="s">
        <v>63</v>
      </c>
      <c r="C32" s="192">
        <v>23606.218999999997</v>
      </c>
      <c r="D32" s="192">
        <v>32470.79</v>
      </c>
      <c r="E32" s="192">
        <v>49043.174999999996</v>
      </c>
      <c r="F32" s="193">
        <v>59437.008000000002</v>
      </c>
      <c r="G32" s="193">
        <v>99422.842999999993</v>
      </c>
      <c r="H32" s="193">
        <v>147951.66699999999</v>
      </c>
      <c r="I32" s="193">
        <v>146050.57500000001</v>
      </c>
      <c r="J32" s="193">
        <v>156297.45600000001</v>
      </c>
      <c r="K32" s="193">
        <v>170516.28</v>
      </c>
      <c r="L32" s="193">
        <v>181420.03200000001</v>
      </c>
      <c r="M32" s="193">
        <v>219397</v>
      </c>
      <c r="N32" s="193">
        <v>232504</v>
      </c>
      <c r="O32" s="193">
        <v>238908</v>
      </c>
      <c r="P32" s="193">
        <v>325374</v>
      </c>
      <c r="Q32" s="193">
        <v>261952</v>
      </c>
      <c r="R32" s="193">
        <v>263096</v>
      </c>
      <c r="S32" s="194">
        <v>224454</v>
      </c>
      <c r="T32" s="194">
        <v>195318</v>
      </c>
      <c r="U32" s="194">
        <v>173203</v>
      </c>
      <c r="V32" s="194">
        <v>141864</v>
      </c>
      <c r="W32" s="194">
        <v>151224</v>
      </c>
      <c r="X32" s="194">
        <v>120902.40878245098</v>
      </c>
      <c r="Y32" s="194">
        <v>118264.77923946861</v>
      </c>
      <c r="Z32" s="194">
        <v>116730.38506201359</v>
      </c>
      <c r="AA32" s="194">
        <v>103079.96174378395</v>
      </c>
      <c r="AB32" s="220">
        <f t="shared" si="1"/>
        <v>3713579.5798277175</v>
      </c>
    </row>
    <row r="33" spans="2:28">
      <c r="B33" s="173" t="s">
        <v>64</v>
      </c>
      <c r="C33" s="192">
        <v>1185.8909999999998</v>
      </c>
      <c r="D33" s="192">
        <v>903.08</v>
      </c>
      <c r="E33" s="192">
        <v>1212.575</v>
      </c>
      <c r="F33" s="193">
        <v>1589.28</v>
      </c>
      <c r="G33" s="193">
        <v>2592.1479999999997</v>
      </c>
      <c r="H33" s="193">
        <v>5319.18</v>
      </c>
      <c r="I33" s="193">
        <v>5139.8329999999996</v>
      </c>
      <c r="J33" s="193">
        <v>14865.984</v>
      </c>
      <c r="K33" s="193">
        <v>4858.1000000000004</v>
      </c>
      <c r="L33" s="193">
        <v>5127.1679999999997</v>
      </c>
      <c r="M33" s="193">
        <v>5258</v>
      </c>
      <c r="N33" s="193">
        <v>5064</v>
      </c>
      <c r="O33" s="193">
        <v>5095</v>
      </c>
      <c r="P33" s="193">
        <v>3848</v>
      </c>
      <c r="Q33" s="193">
        <v>3450</v>
      </c>
      <c r="R33" s="193">
        <v>535</v>
      </c>
      <c r="S33" s="194">
        <v>860</v>
      </c>
      <c r="T33" s="194">
        <v>443</v>
      </c>
      <c r="U33" s="194">
        <v>344</v>
      </c>
      <c r="V33" s="194">
        <v>224</v>
      </c>
      <c r="W33" s="194">
        <v>209</v>
      </c>
      <c r="X33" s="194">
        <v>545.81175220565194</v>
      </c>
      <c r="Y33" s="194">
        <v>533.90422102391119</v>
      </c>
      <c r="Z33" s="194">
        <v>526.97722607811284</v>
      </c>
      <c r="AA33" s="194">
        <v>465.35263526389531</v>
      </c>
      <c r="AB33" s="220">
        <f t="shared" si="1"/>
        <v>65100.284834571568</v>
      </c>
    </row>
    <row r="34" spans="2:28">
      <c r="B34" s="173" t="s">
        <v>65</v>
      </c>
      <c r="C34" s="192">
        <v>6449.9119999999994</v>
      </c>
      <c r="D34" s="192">
        <v>4669.43</v>
      </c>
      <c r="E34" s="192">
        <v>4196.3500000000004</v>
      </c>
      <c r="F34" s="193">
        <v>3067.1040000000003</v>
      </c>
      <c r="G34" s="193">
        <v>2633.2279999999996</v>
      </c>
      <c r="H34" s="193">
        <v>1881.0739999999998</v>
      </c>
      <c r="I34" s="193">
        <v>2841.3969999999999</v>
      </c>
      <c r="J34" s="193">
        <v>3212.4960000000001</v>
      </c>
      <c r="K34" s="193">
        <v>2131.1</v>
      </c>
      <c r="L34" s="193">
        <v>1530.88</v>
      </c>
      <c r="M34" s="193">
        <v>1350</v>
      </c>
      <c r="N34" s="193">
        <v>728</v>
      </c>
      <c r="O34" s="193">
        <v>205</v>
      </c>
      <c r="P34" s="193">
        <v>105</v>
      </c>
      <c r="Q34" s="193">
        <v>23</v>
      </c>
      <c r="R34" s="193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/>
      <c r="Z34" s="194"/>
      <c r="AA34" s="194"/>
      <c r="AB34" s="220">
        <f t="shared" si="1"/>
        <v>34818.971000000005</v>
      </c>
    </row>
    <row r="35" spans="2:28" ht="13.5" thickBot="1">
      <c r="B35" s="173" t="s">
        <v>63</v>
      </c>
      <c r="C35" s="192">
        <v>8175.0339999999997</v>
      </c>
      <c r="D35" s="192">
        <v>16786.105</v>
      </c>
      <c r="E35" s="192">
        <v>18019.5</v>
      </c>
      <c r="F35" s="193">
        <v>22673.040000000001</v>
      </c>
      <c r="G35" s="193">
        <v>34331.582999999999</v>
      </c>
      <c r="H35" s="193">
        <v>97289.024999999994</v>
      </c>
      <c r="I35" s="193">
        <v>64578.733</v>
      </c>
      <c r="J35" s="193">
        <v>57045.743999999999</v>
      </c>
      <c r="K35" s="193">
        <v>62698.78</v>
      </c>
      <c r="L35" s="193">
        <v>55751.68</v>
      </c>
      <c r="M35" s="193">
        <v>47461</v>
      </c>
      <c r="N35" s="193">
        <v>44566</v>
      </c>
      <c r="O35" s="193">
        <v>8771</v>
      </c>
      <c r="P35" s="193">
        <v>1978</v>
      </c>
      <c r="Q35" s="193">
        <v>1376</v>
      </c>
      <c r="R35" s="193">
        <v>4862</v>
      </c>
      <c r="S35" s="194">
        <v>9086</v>
      </c>
      <c r="T35" s="194">
        <v>3048</v>
      </c>
      <c r="U35" s="194">
        <v>2694</v>
      </c>
      <c r="V35" s="194">
        <v>2050</v>
      </c>
      <c r="W35" s="194">
        <v>2023</v>
      </c>
      <c r="X35" s="194">
        <v>1407.2768351872842</v>
      </c>
      <c r="Y35" s="194">
        <v>1376.5754207735833</v>
      </c>
      <c r="Z35" s="194">
        <v>1358.7154177866773</v>
      </c>
      <c r="AA35" s="194">
        <v>1199.8275617075581</v>
      </c>
      <c r="AB35" s="220">
        <f t="shared" si="1"/>
        <v>561835.61923545517</v>
      </c>
    </row>
    <row r="36" spans="2:28" ht="13.5" thickBot="1">
      <c r="B36" s="183" t="s">
        <v>67</v>
      </c>
      <c r="C36" s="221">
        <f t="shared" ref="C36:H36" si="5">+SUM(C26:C28,C33:C35)</f>
        <v>264511.05799999996</v>
      </c>
      <c r="D36" s="221">
        <f t="shared" si="5"/>
        <v>360828.98999999993</v>
      </c>
      <c r="E36" s="221">
        <f t="shared" si="5"/>
        <v>451259.3249999999</v>
      </c>
      <c r="F36" s="221">
        <f t="shared" si="5"/>
        <v>544052.85600000003</v>
      </c>
      <c r="G36" s="221">
        <f t="shared" si="5"/>
        <v>677375.30900000001</v>
      </c>
      <c r="H36" s="221">
        <f t="shared" si="5"/>
        <v>1010762.404</v>
      </c>
      <c r="I36" s="221">
        <f t="shared" ref="I36:W36" si="6">+SUM(I26:I28,I33:I35)</f>
        <v>824276.11599999992</v>
      </c>
      <c r="J36" s="221">
        <f t="shared" si="6"/>
        <v>847105.0560000001</v>
      </c>
      <c r="K36" s="221">
        <f t="shared" si="6"/>
        <v>873872.20000000007</v>
      </c>
      <c r="L36" s="221">
        <f t="shared" si="6"/>
        <v>910326.78399999999</v>
      </c>
      <c r="M36" s="221">
        <f t="shared" si="6"/>
        <v>1063857</v>
      </c>
      <c r="N36" s="221">
        <f t="shared" si="6"/>
        <v>1107632</v>
      </c>
      <c r="O36" s="221">
        <f t="shared" si="6"/>
        <v>508937</v>
      </c>
      <c r="P36" s="221">
        <f t="shared" si="6"/>
        <v>532406</v>
      </c>
      <c r="Q36" s="221">
        <f t="shared" si="6"/>
        <v>403326</v>
      </c>
      <c r="R36" s="221">
        <f t="shared" si="6"/>
        <v>377767</v>
      </c>
      <c r="S36" s="221">
        <f t="shared" si="6"/>
        <v>327624</v>
      </c>
      <c r="T36" s="221">
        <f t="shared" si="6"/>
        <v>291330</v>
      </c>
      <c r="U36" s="221">
        <f t="shared" si="6"/>
        <v>230157</v>
      </c>
      <c r="V36" s="221">
        <f t="shared" si="6"/>
        <v>187822</v>
      </c>
      <c r="W36" s="221">
        <f t="shared" si="6"/>
        <v>193906</v>
      </c>
      <c r="X36" s="221">
        <f>+SUM(X26:X28,X33:X35)</f>
        <v>153753.62859124565</v>
      </c>
      <c r="Y36" s="221">
        <f t="shared" ref="Y36:Z36" si="7">+SUM(Y26:Y28,Y33:Y35)</f>
        <v>150399.31069802039</v>
      </c>
      <c r="Z36" s="221">
        <f t="shared" si="7"/>
        <v>148447.99579165241</v>
      </c>
      <c r="AA36" s="221">
        <f t="shared" ref="AA36" si="8">+SUM(AA26:AA28,AA33:AA35)</f>
        <v>131088.52265856627</v>
      </c>
      <c r="AB36" s="222">
        <f t="shared" si="1"/>
        <v>12063886.555739487</v>
      </c>
    </row>
    <row r="37" spans="2:28">
      <c r="B37" s="100" t="s">
        <v>207</v>
      </c>
      <c r="C37" s="195"/>
      <c r="D37" s="195"/>
      <c r="E37" s="195"/>
      <c r="F37" s="195"/>
      <c r="G37" s="195"/>
      <c r="H37" s="195"/>
      <c r="I37" s="100"/>
      <c r="J37" s="196"/>
      <c r="K37" s="196"/>
      <c r="L37" s="197"/>
      <c r="M37" s="197"/>
      <c r="N37" s="198"/>
      <c r="O37" s="198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0"/>
    </row>
    <row r="38" spans="2:28">
      <c r="B38" s="100" t="s">
        <v>286</v>
      </c>
      <c r="C38" s="195"/>
      <c r="D38" s="195"/>
      <c r="E38" s="195"/>
      <c r="F38" s="195"/>
      <c r="G38" s="195"/>
      <c r="H38" s="195"/>
      <c r="I38" s="100"/>
      <c r="J38" s="196"/>
      <c r="K38" s="196"/>
      <c r="L38" s="197"/>
      <c r="M38" s="197"/>
      <c r="N38" s="198"/>
      <c r="O38" s="198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100"/>
    </row>
    <row r="39" spans="2:28" ht="15.75" customHeight="1" thickBot="1">
      <c r="B39" s="100"/>
      <c r="C39" s="111"/>
      <c r="D39" s="111"/>
      <c r="E39" s="111"/>
      <c r="F39" s="111"/>
      <c r="G39" s="99"/>
      <c r="H39" s="99"/>
      <c r="I39" s="100"/>
      <c r="J39" s="100"/>
      <c r="K39" s="100"/>
      <c r="L39" s="199"/>
      <c r="M39" s="198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100"/>
    </row>
    <row r="40" spans="2:28" ht="13.5" thickBot="1">
      <c r="B40" s="226" t="s">
        <v>135</v>
      </c>
      <c r="C40" s="227"/>
      <c r="D40" s="111"/>
      <c r="E40" s="100"/>
      <c r="F40" s="198"/>
      <c r="G40" s="198"/>
      <c r="H40" s="198"/>
      <c r="I40" s="198"/>
      <c r="J40" s="198"/>
      <c r="K40" s="198"/>
      <c r="L40" s="199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99"/>
      <c r="Z40" s="99"/>
      <c r="AA40" s="99"/>
      <c r="AB40" s="100"/>
    </row>
    <row r="41" spans="2:28">
      <c r="B41" s="223" t="s">
        <v>57</v>
      </c>
      <c r="C41" s="228">
        <f t="shared" ref="C41:C48" si="9">AB26/AB13</f>
        <v>0</v>
      </c>
      <c r="D41" s="111"/>
      <c r="E41" s="100"/>
      <c r="F41" s="200"/>
      <c r="G41" s="100"/>
      <c r="H41" s="198"/>
      <c r="I41" s="198"/>
      <c r="J41" s="198"/>
      <c r="K41" s="100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7"/>
      <c r="Z41" s="197"/>
      <c r="AA41" s="197"/>
      <c r="AB41" s="100"/>
    </row>
    <row r="42" spans="2:28">
      <c r="B42" s="223" t="s">
        <v>58</v>
      </c>
      <c r="C42" s="229">
        <f t="shared" si="9"/>
        <v>5.73607651107364E-2</v>
      </c>
      <c r="D42" s="111"/>
      <c r="E42" s="100"/>
      <c r="F42" s="201"/>
      <c r="G42" s="201"/>
      <c r="H42" s="201"/>
      <c r="I42" s="201"/>
      <c r="J42" s="201"/>
      <c r="K42" s="100"/>
      <c r="L42" s="202"/>
      <c r="M42" s="202"/>
      <c r="N42" s="203"/>
      <c r="O42" s="201"/>
      <c r="P42" s="201"/>
      <c r="Q42" s="201"/>
      <c r="R42" s="201"/>
      <c r="S42" s="198"/>
      <c r="T42" s="198"/>
      <c r="U42" s="198"/>
      <c r="V42" s="198"/>
      <c r="W42" s="198"/>
      <c r="X42" s="198"/>
      <c r="Y42" s="198"/>
      <c r="Z42" s="198"/>
      <c r="AA42" s="198"/>
      <c r="AB42" s="100"/>
    </row>
    <row r="43" spans="2:28">
      <c r="B43" s="223" t="s">
        <v>59</v>
      </c>
      <c r="C43" s="229">
        <f t="shared" si="9"/>
        <v>0.15854907841348279</v>
      </c>
      <c r="D43" s="111"/>
      <c r="E43" s="100"/>
      <c r="F43" s="201"/>
      <c r="G43" s="201"/>
      <c r="H43" s="201"/>
      <c r="I43" s="201"/>
      <c r="J43" s="201"/>
      <c r="K43" s="100"/>
      <c r="L43" s="202"/>
      <c r="M43" s="202"/>
      <c r="N43" s="203"/>
      <c r="O43" s="201"/>
      <c r="P43" s="201"/>
      <c r="Q43" s="201"/>
      <c r="R43" s="201"/>
      <c r="S43" s="198"/>
      <c r="T43" s="198"/>
      <c r="U43" s="198"/>
      <c r="V43" s="198"/>
      <c r="W43" s="198"/>
      <c r="X43" s="198"/>
      <c r="Y43" s="100"/>
      <c r="Z43" s="100"/>
      <c r="AA43" s="100"/>
      <c r="AB43" s="100"/>
    </row>
    <row r="44" spans="2:28">
      <c r="B44" s="224" t="s">
        <v>60</v>
      </c>
      <c r="C44" s="229">
        <f t="shared" si="9"/>
        <v>0.14577769195147122</v>
      </c>
      <c r="D44" s="111"/>
      <c r="E44" s="100"/>
      <c r="F44" s="201"/>
      <c r="G44" s="201"/>
      <c r="H44" s="201"/>
      <c r="I44" s="201"/>
      <c r="J44" s="201"/>
      <c r="K44" s="100"/>
      <c r="L44" s="202"/>
      <c r="M44" s="202"/>
      <c r="N44" s="203"/>
      <c r="O44" s="201"/>
      <c r="P44" s="201"/>
      <c r="Q44" s="201"/>
      <c r="R44" s="201"/>
      <c r="S44" s="198"/>
      <c r="T44" s="198"/>
      <c r="U44" s="198"/>
      <c r="V44" s="198"/>
      <c r="W44" s="198"/>
      <c r="X44" s="198"/>
      <c r="Y44" s="100"/>
      <c r="Z44" s="204"/>
      <c r="AA44" s="204"/>
      <c r="AB44" s="100"/>
    </row>
    <row r="45" spans="2:28">
      <c r="B45" s="224" t="s">
        <v>61</v>
      </c>
      <c r="C45" s="229">
        <f t="shared" si="9"/>
        <v>0.1431944750901</v>
      </c>
      <c r="D45" s="111"/>
      <c r="E45" s="100"/>
      <c r="F45" s="201"/>
      <c r="G45" s="201"/>
      <c r="H45" s="201"/>
      <c r="I45" s="201"/>
      <c r="J45" s="201"/>
      <c r="K45" s="100"/>
      <c r="L45" s="202"/>
      <c r="M45" s="202"/>
      <c r="N45" s="203"/>
      <c r="O45" s="201"/>
      <c r="P45" s="201"/>
      <c r="Q45" s="201"/>
      <c r="R45" s="201"/>
      <c r="S45" s="198"/>
      <c r="T45" s="198"/>
      <c r="U45" s="198"/>
      <c r="V45" s="198"/>
      <c r="W45" s="198"/>
      <c r="X45" s="198"/>
      <c r="Y45" s="100"/>
      <c r="Z45" s="100"/>
      <c r="AA45" s="100"/>
      <c r="AB45" s="100"/>
    </row>
    <row r="46" spans="2:28">
      <c r="B46" s="224" t="s">
        <v>62</v>
      </c>
      <c r="C46" s="229">
        <f t="shared" si="9"/>
        <v>0.14311357983555575</v>
      </c>
      <c r="D46" s="111"/>
      <c r="E46" s="100"/>
      <c r="F46" s="201"/>
      <c r="G46" s="201"/>
      <c r="H46" s="201"/>
      <c r="I46" s="201"/>
      <c r="J46" s="201"/>
      <c r="K46" s="100"/>
      <c r="L46" s="202"/>
      <c r="M46" s="202"/>
      <c r="N46" s="203"/>
      <c r="O46" s="201"/>
      <c r="P46" s="201"/>
      <c r="Q46" s="201"/>
      <c r="R46" s="201"/>
      <c r="S46" s="198"/>
      <c r="T46" s="198"/>
      <c r="U46" s="198"/>
      <c r="V46" s="198"/>
      <c r="W46" s="198"/>
      <c r="X46" s="198"/>
      <c r="Y46" s="100"/>
      <c r="Z46" s="100"/>
      <c r="AA46" s="100"/>
      <c r="AB46" s="100"/>
    </row>
    <row r="47" spans="2:28">
      <c r="B47" s="224" t="s">
        <v>63</v>
      </c>
      <c r="C47" s="229">
        <f t="shared" si="9"/>
        <v>0.19699130852886157</v>
      </c>
      <c r="D47" s="111"/>
      <c r="E47" s="100"/>
      <c r="F47" s="201"/>
      <c r="G47" s="201"/>
      <c r="H47" s="201"/>
      <c r="I47" s="201"/>
      <c r="J47" s="201"/>
      <c r="K47" s="100"/>
      <c r="L47" s="202"/>
      <c r="M47" s="202"/>
      <c r="N47" s="203"/>
      <c r="O47" s="201"/>
      <c r="P47" s="201"/>
      <c r="Q47" s="201"/>
      <c r="R47" s="201"/>
      <c r="S47" s="198"/>
      <c r="T47" s="198"/>
      <c r="U47" s="198"/>
      <c r="V47" s="198"/>
      <c r="W47" s="198"/>
      <c r="X47" s="198"/>
      <c r="Y47" s="100"/>
      <c r="Z47" s="100"/>
      <c r="AA47" s="100"/>
      <c r="AB47" s="100"/>
    </row>
    <row r="48" spans="2:28">
      <c r="B48" s="223" t="s">
        <v>64</v>
      </c>
      <c r="C48" s="229">
        <f t="shared" si="9"/>
        <v>0.30206936102896703</v>
      </c>
      <c r="D48" s="111"/>
      <c r="E48" s="100"/>
      <c r="F48" s="201"/>
      <c r="G48" s="201"/>
      <c r="H48" s="201"/>
      <c r="I48" s="201"/>
      <c r="J48" s="201"/>
      <c r="K48" s="100"/>
      <c r="L48" s="202"/>
      <c r="M48" s="202"/>
      <c r="N48" s="203"/>
      <c r="O48" s="201"/>
      <c r="P48" s="201"/>
      <c r="Q48" s="201"/>
      <c r="R48" s="201"/>
      <c r="S48" s="205"/>
      <c r="T48" s="205"/>
      <c r="U48" s="205"/>
      <c r="V48" s="205"/>
      <c r="W48" s="205"/>
      <c r="X48" s="205"/>
      <c r="Y48" s="100"/>
      <c r="Z48" s="100"/>
      <c r="AA48" s="100"/>
      <c r="AB48" s="100"/>
    </row>
    <row r="49" spans="1:28">
      <c r="B49" s="223" t="s">
        <v>65</v>
      </c>
      <c r="C49" s="229">
        <v>0.4</v>
      </c>
      <c r="D49" s="111"/>
      <c r="E49" s="100"/>
      <c r="F49" s="201"/>
      <c r="G49" s="201"/>
      <c r="H49" s="201"/>
      <c r="I49" s="201"/>
      <c r="J49" s="201"/>
      <c r="K49" s="100"/>
      <c r="L49" s="202"/>
      <c r="M49" s="202"/>
      <c r="N49" s="203"/>
      <c r="O49" s="201"/>
      <c r="P49" s="201"/>
      <c r="Q49" s="201"/>
      <c r="R49" s="201"/>
      <c r="S49" s="99"/>
      <c r="T49" s="99"/>
      <c r="U49" s="99"/>
      <c r="V49" s="99"/>
      <c r="W49" s="99"/>
      <c r="X49" s="99"/>
      <c r="Y49" s="100"/>
      <c r="Z49" s="100"/>
      <c r="AA49" s="100"/>
      <c r="AB49" s="100"/>
    </row>
    <row r="50" spans="1:28" ht="13.5" thickBot="1">
      <c r="B50" s="225" t="s">
        <v>63</v>
      </c>
      <c r="C50" s="230">
        <f>AB35/AB22</f>
        <v>0.3075854921264648</v>
      </c>
      <c r="D50" s="111"/>
      <c r="E50" s="100"/>
      <c r="F50" s="201"/>
      <c r="G50" s="201"/>
      <c r="H50" s="201"/>
      <c r="I50" s="201"/>
      <c r="J50" s="201"/>
      <c r="K50" s="100"/>
      <c r="L50" s="206"/>
      <c r="M50" s="206"/>
      <c r="N50" s="207"/>
      <c r="O50" s="201"/>
      <c r="P50" s="201"/>
      <c r="Q50" s="201"/>
      <c r="R50" s="201"/>
      <c r="S50" s="99"/>
      <c r="T50" s="99"/>
      <c r="U50" s="99"/>
      <c r="V50" s="99"/>
      <c r="W50" s="99"/>
      <c r="X50" s="99"/>
      <c r="Y50" s="100"/>
      <c r="Z50" s="100"/>
      <c r="AA50" s="100"/>
      <c r="AB50" s="100"/>
    </row>
    <row r="51" spans="1:28">
      <c r="A51" s="1"/>
      <c r="B51" s="189" t="s">
        <v>160</v>
      </c>
      <c r="C51" s="99"/>
      <c r="D51" s="99"/>
      <c r="E51" s="99"/>
      <c r="F51" s="99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</row>
    <row r="52" spans="1:28">
      <c r="A52" s="1"/>
      <c r="B52" s="189" t="s">
        <v>161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</row>
    <row r="53" spans="1:28">
      <c r="A53" s="1"/>
      <c r="B53" s="99" t="s">
        <v>162</v>
      </c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</row>
    <row r="54" spans="1:28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</row>
    <row r="55" spans="1:28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</row>
    <row r="56" spans="1:28">
      <c r="B56" s="117" t="s">
        <v>227</v>
      </c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</row>
    <row r="57" spans="1:28">
      <c r="B57" s="100" t="s">
        <v>228</v>
      </c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</row>
    <row r="58" spans="1:28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</row>
    <row r="59" spans="1:28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</row>
    <row r="60" spans="1:28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</row>
  </sheetData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orientation="landscape" horizontalDpi="300" verticalDpi="300" r:id="rId1"/>
  <headerFooter alignWithMargins="0"/>
  <ignoredErrors>
    <ignoredError sqref="C36:W36 C28:W28 X28:AA28 X36:AA36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70C0"/>
  </sheetPr>
  <dimension ref="A6:XFD252"/>
  <sheetViews>
    <sheetView showGridLines="0" zoomScale="80" zoomScaleNormal="80" workbookViewId="0"/>
  </sheetViews>
  <sheetFormatPr baseColWidth="10" defaultRowHeight="12.75"/>
  <cols>
    <col min="1" max="1" width="4" style="3" customWidth="1"/>
    <col min="2" max="2" width="52" style="3" customWidth="1"/>
    <col min="3" max="4" width="11" style="3" customWidth="1"/>
    <col min="5" max="36" width="11.28515625" style="3" customWidth="1"/>
    <col min="37" max="39" width="12.7109375" style="3" bestFit="1" customWidth="1"/>
    <col min="40" max="16384" width="11.42578125" style="3"/>
  </cols>
  <sheetData>
    <row r="6" spans="1:41" ht="13.5" thickBo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</row>
    <row r="7" spans="1:41" ht="13.5" thickBot="1">
      <c r="A7" s="100"/>
      <c r="C7" s="575">
        <v>1994</v>
      </c>
      <c r="D7" s="576">
        <v>1995</v>
      </c>
      <c r="E7" s="576">
        <v>1996</v>
      </c>
      <c r="F7" s="576">
        <v>1997</v>
      </c>
      <c r="G7" s="576">
        <v>1998</v>
      </c>
      <c r="H7" s="576">
        <v>1999</v>
      </c>
      <c r="I7" s="576">
        <v>2000</v>
      </c>
      <c r="J7" s="576" t="s">
        <v>0</v>
      </c>
      <c r="K7" s="576">
        <v>2001</v>
      </c>
      <c r="L7" s="576" t="s">
        <v>0</v>
      </c>
      <c r="M7" s="576" t="s">
        <v>1</v>
      </c>
      <c r="N7" s="576">
        <v>2002</v>
      </c>
      <c r="O7" s="576" t="s">
        <v>201</v>
      </c>
      <c r="P7" s="576">
        <v>2003</v>
      </c>
      <c r="Q7" s="576">
        <v>2004</v>
      </c>
      <c r="R7" s="576" t="s">
        <v>2</v>
      </c>
      <c r="S7" s="576" t="s">
        <v>206</v>
      </c>
      <c r="T7" s="576" t="s">
        <v>217</v>
      </c>
      <c r="U7" s="576" t="s">
        <v>218</v>
      </c>
      <c r="V7" s="576" t="s">
        <v>212</v>
      </c>
      <c r="W7" s="576" t="s">
        <v>219</v>
      </c>
      <c r="X7" s="576">
        <v>2007</v>
      </c>
      <c r="Y7" s="576">
        <v>2008</v>
      </c>
      <c r="Z7" s="576">
        <v>2009</v>
      </c>
      <c r="AA7" s="576">
        <v>2010</v>
      </c>
      <c r="AB7" s="576">
        <v>2011</v>
      </c>
      <c r="AC7" s="576">
        <v>2012</v>
      </c>
      <c r="AD7" s="576">
        <v>2013</v>
      </c>
      <c r="AE7" s="576">
        <v>2014</v>
      </c>
      <c r="AF7" s="576" t="s">
        <v>221</v>
      </c>
      <c r="AG7" s="576" t="s">
        <v>222</v>
      </c>
      <c r="AH7" s="576" t="s">
        <v>223</v>
      </c>
      <c r="AI7" s="576" t="s">
        <v>224</v>
      </c>
      <c r="AJ7" s="577">
        <v>2018</v>
      </c>
      <c r="AK7" s="100"/>
    </row>
    <row r="8" spans="1:41" ht="13.5" thickBot="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I8" s="100"/>
      <c r="AJ8" s="100"/>
      <c r="AK8" s="100"/>
    </row>
    <row r="9" spans="1:41">
      <c r="A9" s="100"/>
      <c r="B9" s="251" t="s">
        <v>78</v>
      </c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100"/>
      <c r="AI9" s="100"/>
      <c r="AJ9" s="100"/>
      <c r="AK9" s="100"/>
    </row>
    <row r="10" spans="1:41" ht="13.5" thickBot="1">
      <c r="A10" s="100"/>
      <c r="B10" s="280" t="s">
        <v>79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100"/>
      <c r="AI10" s="100"/>
      <c r="AJ10" s="100"/>
      <c r="AK10" s="100"/>
    </row>
    <row r="11" spans="1:41">
      <c r="A11" s="100"/>
      <c r="B11" s="176" t="s">
        <v>57</v>
      </c>
      <c r="C11" s="254">
        <f>'Activos fijos'!C12</f>
        <v>88166</v>
      </c>
      <c r="D11" s="254">
        <f>'Activos fijos'!D12</f>
        <v>101308</v>
      </c>
      <c r="E11" s="254">
        <f>'Activos fijos'!E12</f>
        <v>117108</v>
      </c>
      <c r="F11" s="254">
        <f>'Activos fijos'!F12</f>
        <v>125404</v>
      </c>
      <c r="G11" s="254">
        <f>'Activos fijos'!G12</f>
        <v>139561</v>
      </c>
      <c r="H11" s="254">
        <f>'Activos fijos'!H12</f>
        <v>153376</v>
      </c>
      <c r="I11" s="254">
        <f>'Activos fijos'!I12</f>
        <v>158650</v>
      </c>
      <c r="J11" s="254">
        <f>'Activos fijos'!J12</f>
        <v>143298</v>
      </c>
      <c r="K11" s="254">
        <f>'Activos fijos'!K12</f>
        <v>149289</v>
      </c>
      <c r="L11" s="254">
        <f>'Activos fijos'!L12</f>
        <v>143298.28718840447</v>
      </c>
      <c r="M11" s="254">
        <f>'Activos fijos'!M12</f>
        <v>149290</v>
      </c>
      <c r="N11" s="254">
        <f>'Activos fijos'!N12</f>
        <v>151819</v>
      </c>
      <c r="O11" s="254">
        <f>'Activos fijos'!O12</f>
        <v>151819</v>
      </c>
      <c r="P11" s="254">
        <f>'Activos fijos'!P12</f>
        <v>148852</v>
      </c>
      <c r="Q11" s="254">
        <f>'Activos fijos'!Q12</f>
        <v>147007</v>
      </c>
      <c r="R11" s="254">
        <f>'Activos fijos'!R12</f>
        <v>147007</v>
      </c>
      <c r="S11" s="254">
        <f>'Activos fijos'!S12</f>
        <v>152207.12962956922</v>
      </c>
      <c r="T11" s="254">
        <f>'Activos fijos'!U12</f>
        <v>152207.12962956922</v>
      </c>
      <c r="U11" s="254">
        <f>'Activos fijos'!V12</f>
        <v>148981.98916231364</v>
      </c>
      <c r="V11" s="254">
        <f>'Activos fijos'!W12</f>
        <v>52899</v>
      </c>
      <c r="W11" s="254">
        <f>X11</f>
        <v>59571</v>
      </c>
      <c r="X11" s="254">
        <f>'Activos fijos'!X12</f>
        <v>59571</v>
      </c>
      <c r="Y11" s="254">
        <f>'Activos fijos'!Y12</f>
        <v>74199</v>
      </c>
      <c r="Z11" s="254">
        <f>'Activos fijos'!Z12</f>
        <v>67448</v>
      </c>
      <c r="AA11" s="254">
        <f>'Activos fijos'!AA12</f>
        <v>59757</v>
      </c>
      <c r="AB11" s="254">
        <f>'Activos fijos'!AB12</f>
        <v>66339</v>
      </c>
      <c r="AC11" s="254">
        <f>'Activos fijos'!AC12</f>
        <v>69679</v>
      </c>
      <c r="AD11" s="254">
        <f>'Activos fijos'!AD12</f>
        <v>77898</v>
      </c>
      <c r="AE11" s="254">
        <f>'Activos fijos'!AE12</f>
        <v>83792</v>
      </c>
      <c r="AF11" s="254">
        <f>'Activos fijos'!AF12</f>
        <v>45376.576353886536</v>
      </c>
      <c r="AG11" s="254">
        <f>'Activos fijos'!AG12</f>
        <v>45233.41453824089</v>
      </c>
      <c r="AH11" s="254">
        <f>'Activos fijos'!AH12</f>
        <v>60626.083887827204</v>
      </c>
      <c r="AI11" s="254">
        <f>'Activos fijos'!AI12</f>
        <v>47349.680917364974</v>
      </c>
      <c r="AJ11" s="255">
        <f>+'Activos fijos'!AJ12</f>
        <v>41164.047808698946</v>
      </c>
      <c r="AK11" s="100"/>
      <c r="AL11" s="8"/>
      <c r="AM11" s="8"/>
      <c r="AN11" s="8"/>
      <c r="AO11" s="8"/>
    </row>
    <row r="12" spans="1:41">
      <c r="A12" s="100"/>
      <c r="B12" s="173" t="s">
        <v>58</v>
      </c>
      <c r="C12" s="107">
        <f>'Activos fijos'!C13</f>
        <v>128707</v>
      </c>
      <c r="D12" s="107">
        <f>'Activos fijos'!D13</f>
        <v>192437</v>
      </c>
      <c r="E12" s="107">
        <f>'Activos fijos'!E13</f>
        <v>280476</v>
      </c>
      <c r="F12" s="107">
        <f>'Activos fijos'!F13</f>
        <v>337203</v>
      </c>
      <c r="G12" s="107">
        <f>'Activos fijos'!G13</f>
        <v>445140</v>
      </c>
      <c r="H12" s="107">
        <f>'Activos fijos'!H13</f>
        <v>546002</v>
      </c>
      <c r="I12" s="107">
        <f>'Activos fijos'!I13</f>
        <v>626064</v>
      </c>
      <c r="J12" s="107">
        <f>'Activos fijos'!J13</f>
        <v>579750.17374023516</v>
      </c>
      <c r="K12" s="107">
        <f>'Activos fijos'!K13</f>
        <v>576801</v>
      </c>
      <c r="L12" s="107">
        <f>'Activos fijos'!L13</f>
        <v>579750.17374023516</v>
      </c>
      <c r="M12" s="107">
        <f>'Activos fijos'!M13</f>
        <v>576801</v>
      </c>
      <c r="N12" s="107">
        <f>'Activos fijos'!N13</f>
        <v>580325</v>
      </c>
      <c r="O12" s="107">
        <f>'Activos fijos'!O13</f>
        <v>580325</v>
      </c>
      <c r="P12" s="107">
        <f>'Activos fijos'!P13</f>
        <v>502536</v>
      </c>
      <c r="Q12" s="107">
        <f>'Activos fijos'!Q13</f>
        <v>513647</v>
      </c>
      <c r="R12" s="107">
        <f>'Activos fijos'!R13</f>
        <v>514131</v>
      </c>
      <c r="S12" s="107">
        <f>'Activos fijos'!S13</f>
        <v>520387.10996706237</v>
      </c>
      <c r="T12" s="107">
        <f>'Activos fijos'!U13</f>
        <v>520404.91262813483</v>
      </c>
      <c r="U12" s="107">
        <f>'Activos fijos'!V13</f>
        <v>497132.40112758114</v>
      </c>
      <c r="V12" s="107">
        <f>'Activos fijos'!W13</f>
        <v>167110</v>
      </c>
      <c r="W12" s="107">
        <f>X12</f>
        <v>167184</v>
      </c>
      <c r="X12" s="107">
        <f>'Activos fijos'!X13</f>
        <v>167184</v>
      </c>
      <c r="Y12" s="107">
        <f>'Activos fijos'!Y13</f>
        <v>207256</v>
      </c>
      <c r="Z12" s="107">
        <f>'Activos fijos'!Z13</f>
        <v>194485</v>
      </c>
      <c r="AA12" s="107">
        <f>'Activos fijos'!AA13</f>
        <v>175726</v>
      </c>
      <c r="AB12" s="107">
        <f>'Activos fijos'!AB13</f>
        <v>142191</v>
      </c>
      <c r="AC12" s="107">
        <f>'Activos fijos'!AC13</f>
        <v>139247</v>
      </c>
      <c r="AD12" s="107">
        <f>'Activos fijos'!AD13</f>
        <v>147500</v>
      </c>
      <c r="AE12" s="107">
        <f>'Activos fijos'!AE13</f>
        <v>166186</v>
      </c>
      <c r="AF12" s="107">
        <f>'Activos fijos'!AF13</f>
        <v>145107.5598289505</v>
      </c>
      <c r="AG12" s="107">
        <f>'Activos fijos'!AG13</f>
        <v>145084.3733183156</v>
      </c>
      <c r="AH12" s="107">
        <f>'Activos fijos'!AH13</f>
        <v>156508.7874427487</v>
      </c>
      <c r="AI12" s="107">
        <f>'Activos fijos'!AI13</f>
        <v>129112.29676444488</v>
      </c>
      <c r="AJ12" s="257">
        <f>+'Activos fijos'!AJ13</f>
        <v>112285.13071458557</v>
      </c>
      <c r="AK12" s="100"/>
      <c r="AL12" s="8"/>
      <c r="AM12" s="8"/>
      <c r="AN12" s="8"/>
      <c r="AO12" s="8"/>
    </row>
    <row r="13" spans="1:41">
      <c r="A13" s="100"/>
      <c r="B13" s="173" t="s">
        <v>59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257"/>
      <c r="AK13" s="100"/>
      <c r="AL13" s="8"/>
      <c r="AM13" s="8"/>
      <c r="AN13" s="8"/>
      <c r="AO13" s="8"/>
    </row>
    <row r="14" spans="1:41">
      <c r="A14" s="100"/>
      <c r="B14" s="174" t="s">
        <v>60</v>
      </c>
      <c r="C14" s="107">
        <f>'Activos fijos'!C15</f>
        <v>459441.95549050061</v>
      </c>
      <c r="D14" s="107">
        <f>'Activos fijos'!D15</f>
        <v>842720</v>
      </c>
      <c r="E14" s="107">
        <f>'Activos fijos'!E15</f>
        <v>1410854.5008700001</v>
      </c>
      <c r="F14" s="107">
        <f>'Activos fijos'!F15</f>
        <v>1420186.5287599994</v>
      </c>
      <c r="G14" s="107">
        <f>'Activos fijos'!G15</f>
        <v>2008342.2621299999</v>
      </c>
      <c r="H14" s="107">
        <f>'Activos fijos'!H15</f>
        <v>2233694.67606</v>
      </c>
      <c r="I14" s="107">
        <f>'Activos fijos'!I15</f>
        <v>2596678.90398402</v>
      </c>
      <c r="J14" s="107">
        <f>'Activos fijos'!J15</f>
        <v>1497430.21355</v>
      </c>
      <c r="K14" s="107">
        <f>'Activos fijos'!K15</f>
        <v>1244763</v>
      </c>
      <c r="L14" s="107">
        <f>'Activos fijos'!L15</f>
        <v>1496317</v>
      </c>
      <c r="M14" s="107">
        <f>'Activos fijos'!M15</f>
        <v>1244763</v>
      </c>
      <c r="N14" s="107">
        <f>'Activos fijos'!N15</f>
        <v>1254348</v>
      </c>
      <c r="O14" s="107">
        <f>'Activos fijos'!O15</f>
        <v>1254348</v>
      </c>
      <c r="P14" s="107">
        <f>'Activos fijos'!P15</f>
        <v>1295605</v>
      </c>
      <c r="Q14" s="107">
        <f>'Activos fijos'!Q15</f>
        <v>1278919</v>
      </c>
      <c r="R14" s="107">
        <f>'Activos fijos'!R15</f>
        <v>1289677</v>
      </c>
      <c r="S14" s="107">
        <f>'Activos fijos'!S15</f>
        <v>1347926.9269059412</v>
      </c>
      <c r="T14" s="107">
        <f>'Activos fijos'!U15</f>
        <v>1348637.7969200592</v>
      </c>
      <c r="U14" s="107">
        <f>'Activos fijos'!V15</f>
        <v>1187323.5229637679</v>
      </c>
      <c r="V14" s="107">
        <f>'Activos fijos'!W15</f>
        <v>758971</v>
      </c>
      <c r="W14" s="107">
        <f>X14</f>
        <v>575467</v>
      </c>
      <c r="X14" s="107">
        <f>'Activos fijos'!X15</f>
        <v>575467</v>
      </c>
      <c r="Y14" s="107">
        <f>'Activos fijos'!Y15</f>
        <v>401877</v>
      </c>
      <c r="Z14" s="107">
        <f>'Activos fijos'!Z15</f>
        <v>260766</v>
      </c>
      <c r="AA14" s="107">
        <f>'Activos fijos'!AA15</f>
        <v>177247</v>
      </c>
      <c r="AB14" s="107">
        <f>'Activos fijos'!AB15</f>
        <v>130656</v>
      </c>
      <c r="AC14" s="107">
        <f>'Activos fijos'!AC15</f>
        <v>104982</v>
      </c>
      <c r="AD14" s="107">
        <f>'Activos fijos'!AD15</f>
        <v>98554</v>
      </c>
      <c r="AE14" s="107">
        <f>'Activos fijos'!AE15</f>
        <v>97108</v>
      </c>
      <c r="AF14" s="107">
        <f>'Activos fijos'!AF15</f>
        <v>127962.83968172106</v>
      </c>
      <c r="AG14" s="107">
        <f>'Activos fijos'!AG15</f>
        <v>94132.919876614425</v>
      </c>
      <c r="AH14" s="107">
        <f>'Activos fijos'!AH15</f>
        <v>106621.25776580005</v>
      </c>
      <c r="AI14" s="107">
        <f>'Activos fijos'!AI15</f>
        <v>100074.64685994148</v>
      </c>
      <c r="AJ14" s="257">
        <f>+'Activos fijos'!AJ15</f>
        <v>87410.520251749316</v>
      </c>
      <c r="AK14" s="100"/>
      <c r="AL14" s="8"/>
      <c r="AM14" s="8"/>
      <c r="AN14" s="8"/>
      <c r="AO14" s="8"/>
    </row>
    <row r="15" spans="1:41">
      <c r="A15" s="100"/>
      <c r="B15" s="174" t="s">
        <v>61</v>
      </c>
      <c r="C15" s="107">
        <f>'Activos fijos'!C16</f>
        <v>145943.40336438699</v>
      </c>
      <c r="D15" s="107">
        <f>'Activos fijos'!D16</f>
        <v>267693</v>
      </c>
      <c r="E15" s="107">
        <f>'Activos fijos'!E16</f>
        <v>398186.98561999993</v>
      </c>
      <c r="F15" s="107">
        <f>'Activos fijos'!F16</f>
        <v>558303.11966000008</v>
      </c>
      <c r="G15" s="107">
        <f>'Activos fijos'!G16</f>
        <v>808008.4330800001</v>
      </c>
      <c r="H15" s="107">
        <f>'Activos fijos'!H16</f>
        <v>1061233.2007899999</v>
      </c>
      <c r="I15" s="107">
        <f>'Activos fijos'!I16</f>
        <v>1123604.3927000002</v>
      </c>
      <c r="J15" s="107">
        <f>'Activos fijos'!J16</f>
        <v>1123604.3927000002</v>
      </c>
      <c r="K15" s="107">
        <f>'Activos fijos'!K16</f>
        <v>1030209</v>
      </c>
      <c r="L15" s="107">
        <f>'Activos fijos'!L16</f>
        <v>1090570</v>
      </c>
      <c r="M15" s="107">
        <f>'Activos fijos'!M16</f>
        <v>1030209</v>
      </c>
      <c r="N15" s="107">
        <f>'Activos fijos'!N16</f>
        <v>1015184</v>
      </c>
      <c r="O15" s="107">
        <f>'Activos fijos'!O16</f>
        <v>1015184</v>
      </c>
      <c r="P15" s="107">
        <f>'Activos fijos'!P16</f>
        <v>989898</v>
      </c>
      <c r="Q15" s="107">
        <f>'Activos fijos'!Q16</f>
        <v>923339</v>
      </c>
      <c r="R15" s="107">
        <f>'Activos fijos'!R16</f>
        <v>959977</v>
      </c>
      <c r="S15" s="107">
        <f>'Activos fijos'!S16</f>
        <v>824758.71872680914</v>
      </c>
      <c r="T15" s="107">
        <f>'Activos fijos'!U16</f>
        <v>827201.55470108194</v>
      </c>
      <c r="U15" s="107">
        <f>'Activos fijos'!V16</f>
        <v>691767.35605782829</v>
      </c>
      <c r="V15" s="107">
        <f>'Activos fijos'!W16</f>
        <v>38495</v>
      </c>
      <c r="W15" s="107">
        <f t="shared" ref="W15:W21" si="0">X15</f>
        <v>27393</v>
      </c>
      <c r="X15" s="107">
        <f>'Activos fijos'!X16</f>
        <v>27393</v>
      </c>
      <c r="Y15" s="107">
        <f>'Activos fijos'!Y16</f>
        <v>24709</v>
      </c>
      <c r="Z15" s="107">
        <f>'Activos fijos'!Z16</f>
        <v>34174</v>
      </c>
      <c r="AA15" s="107">
        <f>'Activos fijos'!AA16</f>
        <v>38450</v>
      </c>
      <c r="AB15" s="107">
        <f>'Activos fijos'!AB16</f>
        <v>37487</v>
      </c>
      <c r="AC15" s="107">
        <f>'Activos fijos'!AC16</f>
        <v>40673</v>
      </c>
      <c r="AD15" s="107">
        <f>'Activos fijos'!AD16</f>
        <v>39783</v>
      </c>
      <c r="AE15" s="107">
        <f>'Activos fijos'!AE16</f>
        <v>35640</v>
      </c>
      <c r="AF15" s="107">
        <f>'Activos fijos'!AF16</f>
        <v>40587.689917869502</v>
      </c>
      <c r="AG15" s="107">
        <f>'Activos fijos'!AG16</f>
        <v>43106.056617689595</v>
      </c>
      <c r="AH15" s="107">
        <f>'Activos fijos'!AH16</f>
        <v>53188.533214563511</v>
      </c>
      <c r="AI15" s="107">
        <f>'Activos fijos'!AI16</f>
        <v>47733.006849903803</v>
      </c>
      <c r="AJ15" s="257">
        <f>+'Activos fijos'!AJ16</f>
        <v>62270.423641585563</v>
      </c>
      <c r="AK15" s="100"/>
      <c r="AL15" s="8"/>
      <c r="AM15" s="8"/>
      <c r="AN15" s="8"/>
      <c r="AO15" s="8"/>
    </row>
    <row r="16" spans="1:41">
      <c r="A16" s="100"/>
      <c r="B16" s="174" t="s">
        <v>62</v>
      </c>
      <c r="C16" s="107">
        <f>'Activos fijos'!C17</f>
        <v>499534.86972357088</v>
      </c>
      <c r="D16" s="107">
        <f>'Activos fijos'!D17</f>
        <v>916260</v>
      </c>
      <c r="E16" s="107">
        <f>'Activos fijos'!E17</f>
        <v>1192570.7260000003</v>
      </c>
      <c r="F16" s="107">
        <f>'Activos fijos'!F17</f>
        <v>1711014.4781200001</v>
      </c>
      <c r="G16" s="107">
        <f>'Activos fijos'!G17</f>
        <v>2107185.3565800004</v>
      </c>
      <c r="H16" s="107">
        <f>'Activos fijos'!H17</f>
        <v>2275744.8881299999</v>
      </c>
      <c r="I16" s="107">
        <f>'Activos fijos'!I17</f>
        <v>2289000.6808399991</v>
      </c>
      <c r="J16" s="107">
        <f>'Activos fijos'!J17</f>
        <v>2289000.6808399991</v>
      </c>
      <c r="K16" s="107">
        <f>'Activos fijos'!K17</f>
        <v>2082102</v>
      </c>
      <c r="L16" s="107">
        <f>'Activos fijos'!L17</f>
        <v>2297679</v>
      </c>
      <c r="M16" s="107">
        <f>'Activos fijos'!M17</f>
        <v>2082102</v>
      </c>
      <c r="N16" s="107">
        <f>'Activos fijos'!N17</f>
        <v>1904253</v>
      </c>
      <c r="O16" s="107">
        <f>'Activos fijos'!O17</f>
        <v>1904253</v>
      </c>
      <c r="P16" s="107">
        <f>'Activos fijos'!P17</f>
        <v>1850420</v>
      </c>
      <c r="Q16" s="107">
        <f>'Activos fijos'!Q17</f>
        <v>1592102</v>
      </c>
      <c r="R16" s="107">
        <f>'Activos fijos'!R17</f>
        <v>1592232</v>
      </c>
      <c r="S16" s="107">
        <f>'Activos fijos'!S17</f>
        <v>1640483.2638688963</v>
      </c>
      <c r="T16" s="107">
        <f>'Activos fijos'!U17</f>
        <v>1640489.483487186</v>
      </c>
      <c r="U16" s="107">
        <f>'Activos fijos'!V17</f>
        <v>1510079.8107235888</v>
      </c>
      <c r="V16" s="107">
        <f>'Activos fijos'!W17</f>
        <v>35279</v>
      </c>
      <c r="W16" s="107">
        <f t="shared" si="0"/>
        <v>29335</v>
      </c>
      <c r="X16" s="107">
        <f>'Activos fijos'!X17</f>
        <v>29335</v>
      </c>
      <c r="Y16" s="107">
        <f>'Activos fijos'!Y17</f>
        <v>28671</v>
      </c>
      <c r="Z16" s="107">
        <f>'Activos fijos'!Z17</f>
        <v>17835</v>
      </c>
      <c r="AA16" s="107">
        <f>'Activos fijos'!AA17</f>
        <v>14075</v>
      </c>
      <c r="AB16" s="107">
        <f>'Activos fijos'!AB17</f>
        <v>10446</v>
      </c>
      <c r="AC16" s="107">
        <f>'Activos fijos'!AC17</f>
        <v>9199</v>
      </c>
      <c r="AD16" s="107">
        <f>'Activos fijos'!AD17</f>
        <v>7304</v>
      </c>
      <c r="AE16" s="107">
        <f>'Activos fijos'!AE17</f>
        <v>9646</v>
      </c>
      <c r="AF16" s="107">
        <f>'Activos fijos'!AF17</f>
        <v>99.071707236933904</v>
      </c>
      <c r="AG16" s="107">
        <f>'Activos fijos'!AG17</f>
        <v>0</v>
      </c>
      <c r="AH16" s="107">
        <f>'Activos fijos'!AH17</f>
        <v>0</v>
      </c>
      <c r="AI16" s="107">
        <f>'Activos fijos'!AI17</f>
        <v>47.572374300504698</v>
      </c>
      <c r="AJ16" s="257">
        <f>+'Activos fijos'!AJ17</f>
        <v>15.722264318820409</v>
      </c>
      <c r="AK16" s="100"/>
      <c r="AL16" s="8"/>
      <c r="AN16" s="8"/>
      <c r="AO16" s="8"/>
    </row>
    <row r="17" spans="1:43">
      <c r="A17" s="100"/>
      <c r="B17" s="174" t="s">
        <v>63</v>
      </c>
      <c r="C17" s="107">
        <f>'Activos fijos'!C18</f>
        <v>134083.45153167302</v>
      </c>
      <c r="D17" s="107">
        <f>'Activos fijos'!D18</f>
        <v>245939</v>
      </c>
      <c r="E17" s="107">
        <f>'Activos fijos'!E18</f>
        <v>326675.26354000001</v>
      </c>
      <c r="F17" s="107">
        <f>'Activos fijos'!F18</f>
        <v>366254.0777100001</v>
      </c>
      <c r="G17" s="107">
        <f>'Activos fijos'!G18</f>
        <v>602517.94820999913</v>
      </c>
      <c r="H17" s="107">
        <f>'Activos fijos'!H18</f>
        <v>841169.23502000049</v>
      </c>
      <c r="I17" s="107">
        <f>'Activos fijos'!I18</f>
        <v>906882.02247598022</v>
      </c>
      <c r="J17" s="107">
        <f>'Activos fijos'!J18</f>
        <v>822394.79713226575</v>
      </c>
      <c r="K17" s="107">
        <f>'Activos fijos'!K18</f>
        <v>803822</v>
      </c>
      <c r="L17" s="107">
        <f>'Activos fijos'!L18</f>
        <v>847864</v>
      </c>
      <c r="M17" s="107">
        <f>'Activos fijos'!M18</f>
        <v>865412</v>
      </c>
      <c r="N17" s="107">
        <f>'Activos fijos'!N18</f>
        <v>875293</v>
      </c>
      <c r="O17" s="107">
        <f>'Activos fijos'!O18</f>
        <v>875293</v>
      </c>
      <c r="P17" s="107">
        <f>'Activos fijos'!P18</f>
        <v>817797</v>
      </c>
      <c r="Q17" s="107">
        <f>'Activos fijos'!Q18</f>
        <v>927766</v>
      </c>
      <c r="R17" s="107">
        <f>'Activos fijos'!R18</f>
        <v>929617</v>
      </c>
      <c r="S17" s="107">
        <f>'Activos fijos'!S18</f>
        <v>932497.23342967639</v>
      </c>
      <c r="T17" s="107">
        <f>'Activos fijos'!U18</f>
        <v>932620.3315396416</v>
      </c>
      <c r="U17" s="107">
        <f>'Activos fijos'!V18</f>
        <v>886537.9609724232</v>
      </c>
      <c r="V17" s="107">
        <f>'Activos fijos'!W18</f>
        <v>1153853</v>
      </c>
      <c r="W17" s="107">
        <f t="shared" si="0"/>
        <v>1074008</v>
      </c>
      <c r="X17" s="107">
        <f>'Activos fijos'!X18</f>
        <v>1074008</v>
      </c>
      <c r="Y17" s="107">
        <f>'Activos fijos'!Y18</f>
        <v>964256</v>
      </c>
      <c r="Z17" s="107">
        <f>'Activos fijos'!Z18</f>
        <v>883734</v>
      </c>
      <c r="AA17" s="107">
        <f>'Activos fijos'!AA18</f>
        <v>906767</v>
      </c>
      <c r="AB17" s="107">
        <f>'Activos fijos'!AB18</f>
        <v>806760</v>
      </c>
      <c r="AC17" s="107">
        <f>'Activos fijos'!AC18</f>
        <v>834569</v>
      </c>
      <c r="AD17" s="107">
        <f>'Activos fijos'!AD18</f>
        <v>849655</v>
      </c>
      <c r="AE17" s="107">
        <f>'Activos fijos'!AE18</f>
        <v>873467</v>
      </c>
      <c r="AF17" s="107">
        <f>'Activos fijos'!AF18</f>
        <v>869903.02009383915</v>
      </c>
      <c r="AG17" s="107">
        <f>'Activos fijos'!AG18</f>
        <v>864167.29364583944</v>
      </c>
      <c r="AH17" s="107">
        <f>'Activos fijos'!AH18</f>
        <v>854637.66877988505</v>
      </c>
      <c r="AI17" s="107">
        <f>'Activos fijos'!AI18</f>
        <v>813823.24131501641</v>
      </c>
      <c r="AJ17" s="257">
        <f>+'Activos fijos'!AJ18</f>
        <v>808077.68074266752</v>
      </c>
      <c r="AK17" s="100"/>
      <c r="AL17" s="8"/>
      <c r="AN17" s="8"/>
      <c r="AO17" s="8"/>
    </row>
    <row r="18" spans="1:43">
      <c r="A18" s="100"/>
      <c r="B18" s="173" t="s">
        <v>64</v>
      </c>
      <c r="C18" s="107">
        <f>'Activos fijos'!C19</f>
        <v>3630</v>
      </c>
      <c r="D18" s="107">
        <f>'Activos fijos'!D19</f>
        <v>3333</v>
      </c>
      <c r="E18" s="107">
        <f>'Activos fijos'!E19</f>
        <v>5643.5501499999991</v>
      </c>
      <c r="F18" s="107">
        <f>'Activos fijos'!F19</f>
        <v>4734.8804299999974</v>
      </c>
      <c r="G18" s="107">
        <f>'Activos fijos'!G19</f>
        <v>17214</v>
      </c>
      <c r="H18" s="107">
        <f>'Activos fijos'!H19</f>
        <v>22981</v>
      </c>
      <c r="I18" s="107">
        <f>'Activos fijos'!I19</f>
        <v>24600</v>
      </c>
      <c r="J18" s="107">
        <f>'Activos fijos'!J19</f>
        <v>24179.639911384293</v>
      </c>
      <c r="K18" s="107">
        <f>'Activos fijos'!K19</f>
        <v>25049</v>
      </c>
      <c r="L18" s="107">
        <f>'Activos fijos'!L19</f>
        <v>24180</v>
      </c>
      <c r="M18" s="107">
        <f>'Activos fijos'!M19</f>
        <v>24954</v>
      </c>
      <c r="N18" s="107">
        <f>'Activos fijos'!N19</f>
        <v>8891</v>
      </c>
      <c r="O18" s="107">
        <f>'Activos fijos'!O19</f>
        <v>8891</v>
      </c>
      <c r="P18" s="107">
        <f>'Activos fijos'!P19</f>
        <v>18397</v>
      </c>
      <c r="Q18" s="107">
        <f>'Activos fijos'!Q19</f>
        <v>15659</v>
      </c>
      <c r="R18" s="107">
        <f>'Activos fijos'!R19</f>
        <v>16525</v>
      </c>
      <c r="S18" s="107">
        <f>'Activos fijos'!S19</f>
        <v>24410.807070005016</v>
      </c>
      <c r="T18" s="107">
        <f>'Activos fijos'!U19</f>
        <v>24416.734396216387</v>
      </c>
      <c r="U18" s="107">
        <f>'Activos fijos'!V19</f>
        <v>20284.997022786847</v>
      </c>
      <c r="V18" s="107">
        <f>'Activos fijos'!W19</f>
        <v>13020</v>
      </c>
      <c r="W18" s="107">
        <f t="shared" si="0"/>
        <v>8987</v>
      </c>
      <c r="X18" s="107">
        <f>'Activos fijos'!X19</f>
        <v>8987</v>
      </c>
      <c r="Y18" s="107">
        <f>'Activos fijos'!Y19</f>
        <v>1233</v>
      </c>
      <c r="Z18" s="107">
        <f>'Activos fijos'!Z19</f>
        <v>721</v>
      </c>
      <c r="AA18" s="107">
        <f>'Activos fijos'!AA19</f>
        <v>1141</v>
      </c>
      <c r="AB18" s="107">
        <f>'Activos fijos'!AB19</f>
        <v>997</v>
      </c>
      <c r="AC18" s="107">
        <f>'Activos fijos'!AC19</f>
        <v>1344</v>
      </c>
      <c r="AD18" s="107">
        <f>'Activos fijos'!AD19</f>
        <v>1601</v>
      </c>
      <c r="AE18" s="107">
        <f>'Activos fijos'!AE19</f>
        <v>2425</v>
      </c>
      <c r="AF18" s="107">
        <f>'Activos fijos'!AF19</f>
        <v>3316.4904673805681</v>
      </c>
      <c r="AG18" s="107">
        <f>'Activos fijos'!AG19</f>
        <v>3151.3083684398398</v>
      </c>
      <c r="AH18" s="107">
        <f>'Activos fijos'!AH19</f>
        <v>2043.7175601884408</v>
      </c>
      <c r="AI18" s="107">
        <f>'Activos fijos'!AI19</f>
        <v>1346.9086656686595</v>
      </c>
      <c r="AJ18" s="257">
        <f>+'Activos fijos'!AJ19</f>
        <v>1037.3195706983211</v>
      </c>
      <c r="AK18" s="100"/>
      <c r="AL18" s="8"/>
      <c r="AM18" s="8"/>
      <c r="AN18" s="8"/>
      <c r="AO18" s="8"/>
    </row>
    <row r="19" spans="1:43">
      <c r="A19" s="100"/>
      <c r="B19" s="173" t="s">
        <v>65</v>
      </c>
      <c r="C19" s="107">
        <f>'Activos fijos'!C20</f>
        <v>13063</v>
      </c>
      <c r="D19" s="107">
        <f>'Activos fijos'!D20</f>
        <v>10980</v>
      </c>
      <c r="E19" s="107">
        <f>'Activos fijos'!E20</f>
        <v>8725.6713300000119</v>
      </c>
      <c r="F19" s="107">
        <f>'Activos fijos'!F20</f>
        <v>5059.0392099999881</v>
      </c>
      <c r="G19" s="107">
        <f>'Activos fijos'!G20</f>
        <v>4958</v>
      </c>
      <c r="H19" s="107">
        <f>'Activos fijos'!H20</f>
        <v>4597</v>
      </c>
      <c r="I19" s="107">
        <f>'Activos fijos'!I20</f>
        <v>5361</v>
      </c>
      <c r="J19" s="107">
        <f>'Activos fijos'!J20</f>
        <v>5276.9044261902745</v>
      </c>
      <c r="K19" s="107">
        <f>'Activos fijos'!K20</f>
        <v>6274</v>
      </c>
      <c r="L19" s="107">
        <f>'Activos fijos'!L20</f>
        <v>5276.9044261902745</v>
      </c>
      <c r="M19" s="107">
        <f>'Activos fijos'!M20</f>
        <v>6273</v>
      </c>
      <c r="N19" s="107">
        <f>'Activos fijos'!N20</f>
        <v>5134</v>
      </c>
      <c r="O19" s="107">
        <f>'Activos fijos'!O20</f>
        <v>5134</v>
      </c>
      <c r="P19" s="107">
        <f>'Activos fijos'!P20</f>
        <v>2813</v>
      </c>
      <c r="Q19" s="107">
        <f>'Activos fijos'!Q20</f>
        <v>1066</v>
      </c>
      <c r="R19" s="107">
        <f>'Activos fijos'!R20</f>
        <v>1444</v>
      </c>
      <c r="S19" s="107">
        <f>'Activos fijos'!S20</f>
        <v>6047.5034768535406</v>
      </c>
      <c r="T19" s="107">
        <f>'Activos fijos'!U20</f>
        <v>6041.3913278727268</v>
      </c>
      <c r="U19" s="107">
        <f>'Activos fijos'!V20</f>
        <v>7138.6481734091358</v>
      </c>
      <c r="V19" s="107">
        <f>'Activos fijos'!W20</f>
        <v>185</v>
      </c>
      <c r="W19" s="107">
        <f t="shared" si="0"/>
        <v>38</v>
      </c>
      <c r="X19" s="107">
        <f>'Activos fijos'!X20</f>
        <v>38</v>
      </c>
      <c r="Y19" s="107">
        <f>'Activos fijos'!Y20</f>
        <v>18</v>
      </c>
      <c r="Z19" s="107">
        <f>'Activos fijos'!Z20</f>
        <v>0</v>
      </c>
      <c r="AA19" s="107">
        <f>'Activos fijos'!AA20</f>
        <v>0</v>
      </c>
      <c r="AB19" s="107">
        <f>'Activos fijos'!AB20</f>
        <v>0</v>
      </c>
      <c r="AC19" s="107">
        <f>'Activos fijos'!AC20</f>
        <v>0</v>
      </c>
      <c r="AD19" s="107">
        <f>'Activos fijos'!AD20</f>
        <v>0</v>
      </c>
      <c r="AE19" s="107">
        <f>'Activos fijos'!AE20</f>
        <v>0</v>
      </c>
      <c r="AF19" s="107">
        <f>'Activos fijos'!AF20</f>
        <v>0</v>
      </c>
      <c r="AG19" s="107">
        <f>'Activos fijos'!AG20</f>
        <v>0</v>
      </c>
      <c r="AH19" s="107">
        <f>'Activos fijos'!AH20</f>
        <v>83.886840356578091</v>
      </c>
      <c r="AI19" s="107">
        <f>'Activos fijos'!AI20</f>
        <v>53.123438707095524</v>
      </c>
      <c r="AJ19" s="257">
        <f>+'Activos fijos'!AJ20</f>
        <v>0</v>
      </c>
      <c r="AK19" s="100"/>
      <c r="AL19" s="8"/>
      <c r="AM19" s="8"/>
      <c r="AN19" s="8"/>
      <c r="AO19" s="8"/>
    </row>
    <row r="20" spans="1:43" ht="13.5" thickBot="1">
      <c r="A20" s="100"/>
      <c r="B20" s="211" t="s">
        <v>63</v>
      </c>
      <c r="C20" s="260">
        <f>'Activos fijos'!C21</f>
        <v>50251.319889868377</v>
      </c>
      <c r="D20" s="260">
        <f>'Activos fijos'!D21</f>
        <v>92172</v>
      </c>
      <c r="E20" s="260">
        <f>'Activos fijos'!E21</f>
        <v>68871</v>
      </c>
      <c r="F20" s="260">
        <f>'Activos fijos'!F21</f>
        <v>51932.721590000001</v>
      </c>
      <c r="G20" s="260">
        <f>'Activos fijos'!G21</f>
        <v>105855</v>
      </c>
      <c r="H20" s="260">
        <f>'Activos fijos'!H21</f>
        <v>169214</v>
      </c>
      <c r="I20" s="260">
        <f>'Activos fijos'!I21</f>
        <v>306952</v>
      </c>
      <c r="J20" s="260">
        <f>'Activos fijos'!J21</f>
        <v>291920.21001666063</v>
      </c>
      <c r="K20" s="260">
        <f>'Activos fijos'!K21</f>
        <v>285187</v>
      </c>
      <c r="L20" s="260">
        <f>'Activos fijos'!L21</f>
        <v>291920</v>
      </c>
      <c r="M20" s="260">
        <f>'Activos fijos'!M21</f>
        <v>283685</v>
      </c>
      <c r="N20" s="260">
        <f>'Activos fijos'!N21</f>
        <v>174089</v>
      </c>
      <c r="O20" s="260">
        <f>'Activos fijos'!O21</f>
        <v>174089</v>
      </c>
      <c r="P20" s="260">
        <f>'Activos fijos'!P21</f>
        <v>130938</v>
      </c>
      <c r="Q20" s="260">
        <f>'Activos fijos'!Q21</f>
        <v>97975</v>
      </c>
      <c r="R20" s="260">
        <f>'Activos fijos'!R21</f>
        <v>132694</v>
      </c>
      <c r="S20" s="260">
        <f>'Activos fijos'!S21</f>
        <v>149171.78693757404</v>
      </c>
      <c r="T20" s="260">
        <f>'Activos fijos'!U21</f>
        <v>151985.54014506086</v>
      </c>
      <c r="U20" s="260">
        <f>'Activos fijos'!V21</f>
        <v>124121.18768710946</v>
      </c>
      <c r="V20" s="260">
        <f>'Activos fijos'!W21</f>
        <v>8407</v>
      </c>
      <c r="W20" s="260">
        <f t="shared" si="0"/>
        <v>4752</v>
      </c>
      <c r="X20" s="260">
        <f>'Activos fijos'!X21</f>
        <v>4752</v>
      </c>
      <c r="Y20" s="260">
        <f>'Activos fijos'!Y21</f>
        <v>16857</v>
      </c>
      <c r="Z20" s="260">
        <f>'Activos fijos'!Z21</f>
        <v>17810</v>
      </c>
      <c r="AA20" s="260">
        <f>'Activos fijos'!AA21</f>
        <v>8983</v>
      </c>
      <c r="AB20" s="260">
        <f>'Activos fijos'!AB21</f>
        <v>8880</v>
      </c>
      <c r="AC20" s="260">
        <f>'Activos fijos'!AC21</f>
        <v>6799</v>
      </c>
      <c r="AD20" s="260">
        <f>'Activos fijos'!AD21</f>
        <v>5008</v>
      </c>
      <c r="AE20" s="260">
        <f>'Activos fijos'!AE21</f>
        <v>4101</v>
      </c>
      <c r="AF20" s="260">
        <f>'Activos fijos'!AF21</f>
        <v>6338.1628863964988</v>
      </c>
      <c r="AG20" s="260">
        <f>'Activos fijos'!AG21</f>
        <v>5235.0449704610537</v>
      </c>
      <c r="AH20" s="260">
        <f>'Activos fijos'!AH21</f>
        <v>5976.5679149710722</v>
      </c>
      <c r="AI20" s="260">
        <f>'Activos fijos'!AI21</f>
        <v>5126.7750363605028</v>
      </c>
      <c r="AJ20" s="261">
        <f>+'Activos fijos'!AJ21</f>
        <v>3412.3088840679043</v>
      </c>
      <c r="AK20" s="100"/>
      <c r="AL20" s="8"/>
      <c r="AM20" s="8"/>
      <c r="AN20" s="8"/>
      <c r="AO20" s="8"/>
    </row>
    <row r="21" spans="1:43" ht="13.5" thickBot="1">
      <c r="A21" s="100"/>
      <c r="B21" s="262" t="s">
        <v>67</v>
      </c>
      <c r="C21" s="249">
        <f>SUM(C11:C12)+SUM(C14:C20)</f>
        <v>1522821</v>
      </c>
      <c r="D21" s="249">
        <f t="shared" ref="D21:T21" si="1">SUM(D11:D12)+SUM(D14:D20)</f>
        <v>2672842</v>
      </c>
      <c r="E21" s="249">
        <f t="shared" si="1"/>
        <v>3809111.6975100003</v>
      </c>
      <c r="F21" s="249">
        <f t="shared" si="1"/>
        <v>4580091.8454799997</v>
      </c>
      <c r="G21" s="249">
        <f t="shared" si="1"/>
        <v>6238782</v>
      </c>
      <c r="H21" s="249">
        <f t="shared" si="1"/>
        <v>7308012</v>
      </c>
      <c r="I21" s="249">
        <f t="shared" si="1"/>
        <v>8037793</v>
      </c>
      <c r="J21" s="249">
        <f t="shared" si="1"/>
        <v>6776855.0123167355</v>
      </c>
      <c r="K21" s="249">
        <f t="shared" si="1"/>
        <v>6203496</v>
      </c>
      <c r="L21" s="249">
        <f t="shared" si="1"/>
        <v>6776855.3653548295</v>
      </c>
      <c r="M21" s="249">
        <f t="shared" si="1"/>
        <v>6263489</v>
      </c>
      <c r="N21" s="249">
        <f t="shared" si="1"/>
        <v>5969336</v>
      </c>
      <c r="O21" s="249">
        <f>SUM(O11:O12)+SUM(O14:O20)</f>
        <v>5969336</v>
      </c>
      <c r="P21" s="249">
        <f t="shared" si="1"/>
        <v>5757256</v>
      </c>
      <c r="Q21" s="249">
        <f t="shared" si="1"/>
        <v>5497480</v>
      </c>
      <c r="R21" s="249">
        <f t="shared" si="1"/>
        <v>5583304</v>
      </c>
      <c r="S21" s="249">
        <f>SUM(S11:S12)+SUM(S14:S20)</f>
        <v>5597890.480012387</v>
      </c>
      <c r="T21" s="249">
        <f t="shared" si="1"/>
        <v>5604004.874774823</v>
      </c>
      <c r="U21" s="249">
        <f t="shared" ref="U21:Z21" si="2">SUM(U11:U12)+SUM(U14:U20)</f>
        <v>5073367.8738908097</v>
      </c>
      <c r="V21" s="249">
        <f t="shared" si="2"/>
        <v>2228219</v>
      </c>
      <c r="W21" s="249">
        <f t="shared" si="0"/>
        <v>1946735</v>
      </c>
      <c r="X21" s="249">
        <f t="shared" si="2"/>
        <v>1946735</v>
      </c>
      <c r="Y21" s="249">
        <f t="shared" si="2"/>
        <v>1719076</v>
      </c>
      <c r="Z21" s="249">
        <f t="shared" si="2"/>
        <v>1476973</v>
      </c>
      <c r="AA21" s="249">
        <f t="shared" ref="AA21:AE21" si="3">SUM(AA11:AA12)+SUM(AA14:AA20)</f>
        <v>1382146</v>
      </c>
      <c r="AB21" s="249">
        <f t="shared" si="3"/>
        <v>1203756</v>
      </c>
      <c r="AC21" s="249">
        <f t="shared" si="3"/>
        <v>1206492</v>
      </c>
      <c r="AD21" s="249">
        <f t="shared" si="3"/>
        <v>1227303</v>
      </c>
      <c r="AE21" s="249">
        <f t="shared" si="3"/>
        <v>1272365</v>
      </c>
      <c r="AF21" s="249">
        <f t="shared" ref="AF21:AH21" si="4">SUM(AF11:AF12)+SUM(AF14:AF20)</f>
        <v>1238691.4109372809</v>
      </c>
      <c r="AG21" s="249">
        <f t="shared" si="4"/>
        <v>1200110.4113356008</v>
      </c>
      <c r="AH21" s="249">
        <f t="shared" si="4"/>
        <v>1239686.5034063407</v>
      </c>
      <c r="AI21" s="249">
        <f t="shared" ref="AI21:AJ21" si="5">SUM(AI11:AI12)+SUM(AI14:AI20)</f>
        <v>1144667.2522217084</v>
      </c>
      <c r="AJ21" s="250">
        <f t="shared" si="5"/>
        <v>1115673.1538783719</v>
      </c>
      <c r="AK21" s="100"/>
      <c r="AL21" s="8"/>
    </row>
    <row r="22" spans="1:43" ht="13.5" thickBot="1">
      <c r="A22" s="99"/>
      <c r="B22" s="232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100"/>
      <c r="AI22" s="100"/>
      <c r="AJ22" s="100"/>
      <c r="AK22" s="100"/>
      <c r="AL22" s="8"/>
    </row>
    <row r="23" spans="1:43">
      <c r="A23" s="100"/>
      <c r="B23" s="263" t="s">
        <v>80</v>
      </c>
      <c r="C23" s="264">
        <v>0</v>
      </c>
      <c r="D23" s="264">
        <v>1.0880000000000001</v>
      </c>
      <c r="E23" s="264">
        <v>1.1135199894701586</v>
      </c>
      <c r="F23" s="264">
        <v>1.0503333199415106</v>
      </c>
      <c r="G23" s="264">
        <v>1.0647103920250209</v>
      </c>
      <c r="H23" s="264">
        <v>1.0548022474029228</v>
      </c>
      <c r="I23" s="264">
        <v>1.0383738717593771</v>
      </c>
      <c r="J23" s="264">
        <v>1.0383738717593771</v>
      </c>
      <c r="K23" s="264">
        <v>0.97814047670760784</v>
      </c>
      <c r="L23" s="264">
        <v>1.0383738717593771</v>
      </c>
      <c r="M23" s="264">
        <v>0.97814047670760784</v>
      </c>
      <c r="N23" s="264">
        <v>1.0167204173927096</v>
      </c>
      <c r="O23" s="264">
        <f>+N23</f>
        <v>1.0167204173927096</v>
      </c>
      <c r="P23" s="264">
        <v>1.0200436748377413</v>
      </c>
      <c r="Q23" s="264">
        <v>1.0488690810599353</v>
      </c>
      <c r="R23" s="264">
        <v>1.0488690810599353</v>
      </c>
      <c r="S23" s="264">
        <v>1.0359515508075752</v>
      </c>
      <c r="T23" s="264">
        <v>1.0359515508075752</v>
      </c>
      <c r="U23" s="264">
        <v>1.0133427359</v>
      </c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64"/>
      <c r="AJ23" s="265"/>
      <c r="AK23" s="100"/>
      <c r="AL23" s="8"/>
    </row>
    <row r="24" spans="1:43" ht="13.5" thickBot="1">
      <c r="A24" s="100"/>
      <c r="B24" s="262" t="s">
        <v>81</v>
      </c>
      <c r="C24" s="266">
        <v>1</v>
      </c>
      <c r="D24" s="266">
        <f t="shared" ref="D24:I24" si="6">C24*D23</f>
        <v>1.0880000000000001</v>
      </c>
      <c r="E24" s="266">
        <f t="shared" si="6"/>
        <v>1.2115097485435327</v>
      </c>
      <c r="F24" s="266">
        <f t="shared" si="6"/>
        <v>1.2724890563292333</v>
      </c>
      <c r="G24" s="266">
        <f t="shared" si="6"/>
        <v>1.354832322011847</v>
      </c>
      <c r="H24" s="266">
        <f t="shared" si="6"/>
        <v>1.4290801781122167</v>
      </c>
      <c r="I24" s="266">
        <f t="shared" si="6"/>
        <v>1.4839195176009627</v>
      </c>
      <c r="J24" s="266">
        <f>H24*J23</f>
        <v>1.4839195176009627</v>
      </c>
      <c r="K24" s="266">
        <f>J24*K23</f>
        <v>1.4514817443419292</v>
      </c>
      <c r="L24" s="266">
        <f>H24*L23</f>
        <v>1.4839195176009627</v>
      </c>
      <c r="M24" s="266">
        <f>L24*M23</f>
        <v>1.4514817443419292</v>
      </c>
      <c r="N24" s="266">
        <f>M24*N23</f>
        <v>1.4757511249452244</v>
      </c>
      <c r="O24" s="266">
        <f>+N24</f>
        <v>1.4757511249452244</v>
      </c>
      <c r="P24" s="266">
        <f>N24*P23</f>
        <v>1.5053306006350573</v>
      </c>
      <c r="Q24" s="266">
        <f>P24*Q23</f>
        <v>1.578894723779493</v>
      </c>
      <c r="R24" s="266">
        <f>P24*R23</f>
        <v>1.578894723779493</v>
      </c>
      <c r="S24" s="266">
        <f>R24*S23</f>
        <v>1.6356584376612637</v>
      </c>
      <c r="T24" s="266">
        <f>R24*T23</f>
        <v>1.6356584376612637</v>
      </c>
      <c r="U24" s="266">
        <f>T24*U23</f>
        <v>1.6574825962175845</v>
      </c>
      <c r="V24" s="266"/>
      <c r="W24" s="266"/>
      <c r="X24" s="266"/>
      <c r="Y24" s="266"/>
      <c r="Z24" s="266"/>
      <c r="AA24" s="266"/>
      <c r="AB24" s="266"/>
      <c r="AC24" s="266"/>
      <c r="AD24" s="266"/>
      <c r="AE24" s="266"/>
      <c r="AF24" s="266"/>
      <c r="AG24" s="266"/>
      <c r="AH24" s="266"/>
      <c r="AI24" s="266"/>
      <c r="AJ24" s="267"/>
      <c r="AK24" s="100"/>
      <c r="AL24" s="8"/>
    </row>
    <row r="25" spans="1:43" ht="13.5" thickBot="1">
      <c r="A25" s="100"/>
      <c r="B25" s="100"/>
      <c r="C25" s="100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233"/>
      <c r="V25" s="233"/>
      <c r="W25" s="233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100"/>
      <c r="AI25" s="100"/>
      <c r="AJ25" s="100"/>
      <c r="AK25" s="100"/>
      <c r="AL25" s="8"/>
    </row>
    <row r="26" spans="1:43" ht="13.5" thickBot="1">
      <c r="A26" s="100"/>
      <c r="B26" s="209" t="s">
        <v>213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233"/>
      <c r="V26" s="233"/>
      <c r="W26" s="233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100"/>
      <c r="AI26" s="100"/>
      <c r="AJ26" s="100"/>
      <c r="AK26" s="100"/>
      <c r="AL26" s="8"/>
    </row>
    <row r="27" spans="1:43">
      <c r="A27" s="100"/>
      <c r="B27" s="176" t="s">
        <v>57</v>
      </c>
      <c r="C27" s="219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  <c r="Q27" s="268"/>
      <c r="R27" s="268"/>
      <c r="S27" s="269"/>
      <c r="T27" s="264">
        <v>1.0415402791403401</v>
      </c>
      <c r="U27" s="264"/>
      <c r="V27" s="264">
        <v>0.92274002384153786</v>
      </c>
      <c r="W27" s="264">
        <v>1.1271463241401762</v>
      </c>
      <c r="X27" s="264">
        <v>1.1271463241401762</v>
      </c>
      <c r="Y27" s="264">
        <v>1.266657054618171</v>
      </c>
      <c r="Z27" s="264">
        <v>1.0038352623779954</v>
      </c>
      <c r="AA27" s="264">
        <v>1.12773857339557</v>
      </c>
      <c r="AB27" s="264">
        <v>1.1278265044021669</v>
      </c>
      <c r="AC27" s="264">
        <v>1.1485895232975609</v>
      </c>
      <c r="AD27" s="264">
        <v>1.1217976135474395</v>
      </c>
      <c r="AE27" s="264">
        <v>1.0860054584183789</v>
      </c>
      <c r="AF27" s="264">
        <f>+AE27</f>
        <v>1.0860054584183789</v>
      </c>
      <c r="AG27" s="264">
        <v>1.0223995806472777</v>
      </c>
      <c r="AH27" s="270">
        <v>1.065156100401063</v>
      </c>
      <c r="AI27" s="270">
        <v>0.91611247434776688</v>
      </c>
      <c r="AJ27" s="271">
        <v>1.0009192685669539</v>
      </c>
      <c r="AK27" s="100"/>
      <c r="AL27" s="8"/>
      <c r="AO27" s="5"/>
      <c r="AP27" s="5"/>
      <c r="AQ27" s="5"/>
    </row>
    <row r="28" spans="1:43">
      <c r="A28" s="100"/>
      <c r="B28" s="173" t="s">
        <v>58</v>
      </c>
      <c r="C28" s="99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  <c r="O28" s="233"/>
      <c r="P28" s="233"/>
      <c r="Q28" s="233"/>
      <c r="R28" s="233"/>
      <c r="S28" s="234"/>
      <c r="T28" s="110">
        <v>1.0526100213232994</v>
      </c>
      <c r="U28" s="234"/>
      <c r="V28" s="110">
        <v>0.97625538283837199</v>
      </c>
      <c r="W28" s="110">
        <v>1.1019359374363233</v>
      </c>
      <c r="X28" s="110">
        <v>1.1019359374363233</v>
      </c>
      <c r="Y28" s="110">
        <v>1.1975022818243966</v>
      </c>
      <c r="Z28" s="110">
        <v>0.96160262305829491</v>
      </c>
      <c r="AA28" s="110">
        <v>1.0847299935971761</v>
      </c>
      <c r="AB28" s="110">
        <v>1.0740006042056502</v>
      </c>
      <c r="AC28" s="110">
        <v>1.066448767643029</v>
      </c>
      <c r="AD28" s="110">
        <v>1.073204105553097</v>
      </c>
      <c r="AE28" s="110">
        <v>1.0588770879775571</v>
      </c>
      <c r="AF28" s="110">
        <f t="shared" ref="AF28:AF36" si="7">+AE28</f>
        <v>1.0588770879775571</v>
      </c>
      <c r="AG28" s="110">
        <v>1.0249036898586599</v>
      </c>
      <c r="AH28" s="235">
        <v>1.0492032578297703</v>
      </c>
      <c r="AI28" s="235">
        <v>0.96887388184533951</v>
      </c>
      <c r="AJ28" s="272">
        <v>1.0166937373571536</v>
      </c>
      <c r="AK28" s="100"/>
      <c r="AL28" s="8"/>
      <c r="AO28" s="5"/>
      <c r="AP28" s="5"/>
      <c r="AQ28" s="5"/>
    </row>
    <row r="29" spans="1:43">
      <c r="A29" s="100"/>
      <c r="B29" s="173" t="s">
        <v>59</v>
      </c>
      <c r="C29" s="99"/>
      <c r="D29" s="233"/>
      <c r="E29" s="233"/>
      <c r="F29" s="233"/>
      <c r="G29" s="233"/>
      <c r="H29" s="233"/>
      <c r="I29" s="233"/>
      <c r="J29" s="233"/>
      <c r="K29" s="233"/>
      <c r="L29" s="233"/>
      <c r="M29" s="233"/>
      <c r="N29" s="233"/>
      <c r="O29" s="233"/>
      <c r="P29" s="233"/>
      <c r="Q29" s="233"/>
      <c r="R29" s="233"/>
      <c r="S29" s="234"/>
      <c r="T29" s="234"/>
      <c r="U29" s="234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110">
        <f t="shared" si="7"/>
        <v>0</v>
      </c>
      <c r="AG29" s="110"/>
      <c r="AH29" s="99"/>
      <c r="AI29" s="99"/>
      <c r="AJ29" s="273"/>
      <c r="AK29" s="100"/>
      <c r="AL29" s="8"/>
      <c r="AO29" s="5"/>
      <c r="AP29" s="5"/>
      <c r="AQ29" s="5"/>
    </row>
    <row r="30" spans="1:43">
      <c r="A30" s="100"/>
      <c r="B30" s="174" t="s">
        <v>60</v>
      </c>
      <c r="C30" s="99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3"/>
      <c r="S30" s="234"/>
      <c r="T30" s="110">
        <v>1.0114958276912744</v>
      </c>
      <c r="U30" s="110"/>
      <c r="V30" s="110">
        <v>0.96994856570750254</v>
      </c>
      <c r="W30" s="110">
        <v>0.95453020664176191</v>
      </c>
      <c r="X30" s="110">
        <v>0.95453020664176191</v>
      </c>
      <c r="Y30" s="110">
        <v>1.0301565125596088</v>
      </c>
      <c r="Z30" s="110">
        <v>0.96334953726098571</v>
      </c>
      <c r="AA30" s="110">
        <v>0.99568636051147252</v>
      </c>
      <c r="AB30" s="110">
        <v>0.98644185282145114</v>
      </c>
      <c r="AC30" s="110">
        <v>0.98099543987736759</v>
      </c>
      <c r="AD30" s="110">
        <v>1.0398560384886555</v>
      </c>
      <c r="AE30" s="110">
        <v>1.0293178461067767</v>
      </c>
      <c r="AF30" s="110">
        <f t="shared" si="7"/>
        <v>1.0293178461067767</v>
      </c>
      <c r="AG30" s="110">
        <v>1.0132869722433802</v>
      </c>
      <c r="AH30" s="235">
        <v>0.99952041882145359</v>
      </c>
      <c r="AI30" s="235">
        <v>0.97345123777121145</v>
      </c>
      <c r="AJ30" s="272">
        <v>1.0048454406288916</v>
      </c>
      <c r="AK30" s="100"/>
      <c r="AL30" s="8"/>
      <c r="AO30" s="5"/>
      <c r="AP30" s="5"/>
      <c r="AQ30" s="5"/>
    </row>
    <row r="31" spans="1:43">
      <c r="A31" s="100"/>
      <c r="B31" s="174" t="s">
        <v>61</v>
      </c>
      <c r="C31" s="99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4"/>
      <c r="T31" s="110">
        <v>1.0140319763211507</v>
      </c>
      <c r="U31" s="110"/>
      <c r="V31" s="110">
        <v>0.96773559308726242</v>
      </c>
      <c r="W31" s="110">
        <v>0.94988790972064574</v>
      </c>
      <c r="X31" s="110">
        <v>0.94988790972064574</v>
      </c>
      <c r="Y31" s="110">
        <v>1.0306330357903095</v>
      </c>
      <c r="Z31" s="110">
        <v>0.9553332372097445</v>
      </c>
      <c r="AA31" s="110">
        <v>0.99491940910507204</v>
      </c>
      <c r="AB31" s="110">
        <v>0.98037520711557369</v>
      </c>
      <c r="AC31" s="110">
        <v>0.97477352394584005</v>
      </c>
      <c r="AD31" s="110">
        <v>1.0405643747735922</v>
      </c>
      <c r="AE31" s="110">
        <v>1.0289979702213552</v>
      </c>
      <c r="AF31" s="110">
        <f t="shared" si="7"/>
        <v>1.0289979702213552</v>
      </c>
      <c r="AG31" s="110">
        <v>1.0100346072744073</v>
      </c>
      <c r="AH31" s="235">
        <v>0.99687263437092366</v>
      </c>
      <c r="AI31" s="235">
        <v>0.97066031530994545</v>
      </c>
      <c r="AJ31" s="272">
        <v>1.0039391784209479</v>
      </c>
      <c r="AK31" s="100"/>
      <c r="AL31" s="8"/>
      <c r="AO31" s="5"/>
      <c r="AP31" s="5"/>
      <c r="AQ31" s="5"/>
    </row>
    <row r="32" spans="1:43">
      <c r="A32" s="100"/>
      <c r="B32" s="174" t="s">
        <v>62</v>
      </c>
      <c r="C32" s="99"/>
      <c r="D32" s="233"/>
      <c r="E32" s="233"/>
      <c r="F32" s="233"/>
      <c r="G32" s="233"/>
      <c r="H32" s="233"/>
      <c r="I32" s="233"/>
      <c r="J32" s="233"/>
      <c r="K32" s="233"/>
      <c r="L32" s="233"/>
      <c r="M32" s="233"/>
      <c r="N32" s="233"/>
      <c r="O32" s="233"/>
      <c r="P32" s="233"/>
      <c r="Q32" s="233"/>
      <c r="R32" s="233"/>
      <c r="S32" s="234"/>
      <c r="T32" s="110">
        <v>1.1167734516182026</v>
      </c>
      <c r="U32" s="110"/>
      <c r="V32" s="110">
        <v>0.855217864603254</v>
      </c>
      <c r="W32" s="110">
        <v>1.039596807485895</v>
      </c>
      <c r="X32" s="110">
        <v>1.039596807485895</v>
      </c>
      <c r="Y32" s="110">
        <v>0.77348687911578806</v>
      </c>
      <c r="Z32" s="110">
        <v>1.0818858560794045</v>
      </c>
      <c r="AA32" s="110">
        <v>1.1591268585890542</v>
      </c>
      <c r="AB32" s="110">
        <v>0.96370087336244548</v>
      </c>
      <c r="AC32" s="110">
        <v>0.94360662701784193</v>
      </c>
      <c r="AD32" s="110">
        <v>1.0303132620521478</v>
      </c>
      <c r="AE32" s="110">
        <v>1.0488293340130359</v>
      </c>
      <c r="AF32" s="110">
        <f t="shared" si="7"/>
        <v>1.0488293340130359</v>
      </c>
      <c r="AG32" s="110">
        <v>0.96896264407721155</v>
      </c>
      <c r="AH32" s="235">
        <v>1.1332855607309207</v>
      </c>
      <c r="AI32" s="235">
        <v>1.1000316155548528</v>
      </c>
      <c r="AJ32" s="272">
        <v>0.96582744151290456</v>
      </c>
      <c r="AK32" s="100"/>
      <c r="AL32" s="8"/>
      <c r="AO32" s="5"/>
      <c r="AP32" s="5"/>
      <c r="AQ32" s="5"/>
    </row>
    <row r="33" spans="1:43">
      <c r="A33" s="100"/>
      <c r="B33" s="174" t="s">
        <v>63</v>
      </c>
      <c r="C33" s="99"/>
      <c r="D33" s="233"/>
      <c r="E33" s="233"/>
      <c r="F33" s="233"/>
      <c r="G33" s="233"/>
      <c r="H33" s="233"/>
      <c r="I33" s="233"/>
      <c r="J33" s="233"/>
      <c r="K33" s="233"/>
      <c r="L33" s="233"/>
      <c r="M33" s="233"/>
      <c r="N33" s="233"/>
      <c r="O33" s="233"/>
      <c r="P33" s="233"/>
      <c r="Q33" s="233"/>
      <c r="R33" s="233"/>
      <c r="S33" s="234"/>
      <c r="T33" s="110">
        <v>1.069395150671268</v>
      </c>
      <c r="U33" s="110"/>
      <c r="V33" s="110">
        <v>0.94605912305064099</v>
      </c>
      <c r="W33" s="110">
        <v>1.0178467998753733</v>
      </c>
      <c r="X33" s="110">
        <v>1.0178467998753733</v>
      </c>
      <c r="Y33" s="110">
        <v>0.97664436701511992</v>
      </c>
      <c r="Z33" s="110">
        <v>1.0305749977048304</v>
      </c>
      <c r="AA33" s="110">
        <v>1.0618461983881264</v>
      </c>
      <c r="AB33" s="110">
        <v>0.98706075405188709</v>
      </c>
      <c r="AC33" s="110">
        <v>0.96269077846340945</v>
      </c>
      <c r="AD33" s="110">
        <v>1.0316214159178712</v>
      </c>
      <c r="AE33" s="110">
        <v>1.0397385553783478</v>
      </c>
      <c r="AF33" s="110">
        <f t="shared" si="7"/>
        <v>1.0397385553783478</v>
      </c>
      <c r="AG33" s="110">
        <v>1.0304048156046159</v>
      </c>
      <c r="AH33" s="235">
        <v>1.0598865045970969</v>
      </c>
      <c r="AI33" s="235">
        <v>1.0336675774526598</v>
      </c>
      <c r="AJ33" s="272">
        <v>1.0017177845902474</v>
      </c>
      <c r="AK33" s="100"/>
      <c r="AL33" s="8"/>
      <c r="AO33" s="5"/>
      <c r="AP33" s="5"/>
      <c r="AQ33" s="5"/>
    </row>
    <row r="34" spans="1:43">
      <c r="A34" s="100"/>
      <c r="B34" s="173" t="s">
        <v>64</v>
      </c>
      <c r="C34" s="99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4"/>
      <c r="T34" s="110">
        <v>1.0336100070142624</v>
      </c>
      <c r="U34" s="110"/>
      <c r="V34" s="110">
        <v>1.005711700503308</v>
      </c>
      <c r="W34" s="110">
        <v>1.0568488529014843</v>
      </c>
      <c r="X34" s="110">
        <v>1.0568488529014843</v>
      </c>
      <c r="Y34" s="110">
        <v>1.0664538441074753</v>
      </c>
      <c r="Z34" s="110">
        <v>0.95340251446817015</v>
      </c>
      <c r="AA34" s="110">
        <v>1.043171114599686</v>
      </c>
      <c r="AB34" s="110">
        <v>1.0534737898169049</v>
      </c>
      <c r="AC34" s="110">
        <v>0.99795247845340718</v>
      </c>
      <c r="AD34" s="110">
        <v>1.0181315010974328</v>
      </c>
      <c r="AE34" s="110">
        <v>1.006</v>
      </c>
      <c r="AF34" s="110">
        <f t="shared" si="7"/>
        <v>1.006</v>
      </c>
      <c r="AG34" s="110">
        <v>1.009145129224652</v>
      </c>
      <c r="AH34" s="235">
        <v>1.0218676122931443</v>
      </c>
      <c r="AI34" s="235">
        <v>1.0076151918257181</v>
      </c>
      <c r="AJ34" s="272">
        <v>1.0301348895054052</v>
      </c>
      <c r="AK34" s="100"/>
      <c r="AL34" s="8"/>
      <c r="AO34" s="5"/>
      <c r="AP34" s="5"/>
      <c r="AQ34" s="5"/>
    </row>
    <row r="35" spans="1:43">
      <c r="A35" s="100"/>
      <c r="B35" s="173" t="s">
        <v>65</v>
      </c>
      <c r="C35" s="99"/>
      <c r="D35" s="233"/>
      <c r="E35" s="233"/>
      <c r="F35" s="233"/>
      <c r="G35" s="233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4"/>
      <c r="T35" s="110">
        <v>1.0336100070142624</v>
      </c>
      <c r="U35" s="110"/>
      <c r="V35" s="110">
        <v>1.005711700503308</v>
      </c>
      <c r="W35" s="110">
        <v>1.0568488529014843</v>
      </c>
      <c r="X35" s="110">
        <v>1.0568488529014843</v>
      </c>
      <c r="Y35" s="110">
        <v>1.0664538441074753</v>
      </c>
      <c r="Z35" s="110">
        <v>0.95340251446817015</v>
      </c>
      <c r="AA35" s="110">
        <v>1.043171114599686</v>
      </c>
      <c r="AB35" s="110">
        <v>1.0534737898169049</v>
      </c>
      <c r="AC35" s="110">
        <v>0.99795247845340718</v>
      </c>
      <c r="AD35" s="110">
        <v>1.0181315010974328</v>
      </c>
      <c r="AE35" s="110">
        <v>1.006</v>
      </c>
      <c r="AF35" s="110">
        <f t="shared" si="7"/>
        <v>1.006</v>
      </c>
      <c r="AG35" s="110">
        <v>1.009145129224652</v>
      </c>
      <c r="AH35" s="235">
        <v>1.0218676122931443</v>
      </c>
      <c r="AI35" s="235">
        <v>1.0076151918257181</v>
      </c>
      <c r="AJ35" s="272">
        <v>1.0301348895054052</v>
      </c>
      <c r="AK35" s="100"/>
      <c r="AL35" s="8"/>
      <c r="AO35" s="5"/>
      <c r="AP35" s="5"/>
      <c r="AQ35" s="5"/>
    </row>
    <row r="36" spans="1:43" ht="13.5" thickBot="1">
      <c r="A36" s="100"/>
      <c r="B36" s="211" t="s">
        <v>63</v>
      </c>
      <c r="C36" s="274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6"/>
      <c r="T36" s="266">
        <v>1.0120248585921723</v>
      </c>
      <c r="U36" s="266"/>
      <c r="V36" s="266">
        <v>0.96479009559470896</v>
      </c>
      <c r="W36" s="266">
        <v>0.94543982707755192</v>
      </c>
      <c r="X36" s="266">
        <v>0.94543982707755192</v>
      </c>
      <c r="Y36" s="266">
        <v>1.0258794469504424</v>
      </c>
      <c r="Z36" s="266">
        <v>0.95629670708155912</v>
      </c>
      <c r="AA36" s="266">
        <v>0.99385372866803068</v>
      </c>
      <c r="AB36" s="266">
        <v>0.97957936433747106</v>
      </c>
      <c r="AC36" s="266">
        <v>0.9742118579869633</v>
      </c>
      <c r="AD36" s="266">
        <v>1.0406593822283106</v>
      </c>
      <c r="AE36" s="266">
        <v>1.02766</v>
      </c>
      <c r="AF36" s="266">
        <f t="shared" si="7"/>
        <v>1.02766</v>
      </c>
      <c r="AG36" s="266">
        <v>1.0079368443305952</v>
      </c>
      <c r="AH36" s="277">
        <v>0.99495489088565736</v>
      </c>
      <c r="AI36" s="277">
        <v>0.9681976883429847</v>
      </c>
      <c r="AJ36" s="278">
        <v>1.0027475763852471</v>
      </c>
      <c r="AK36" s="100"/>
      <c r="AL36" s="8"/>
      <c r="AO36" s="5"/>
      <c r="AP36" s="5"/>
      <c r="AQ36" s="5"/>
    </row>
    <row r="37" spans="1:43" ht="13.5" thickBot="1">
      <c r="A37" s="100"/>
      <c r="B37" s="196"/>
      <c r="C37" s="100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233"/>
      <c r="V37" s="233"/>
      <c r="W37" s="233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0"/>
      <c r="AK37" s="100"/>
      <c r="AL37" s="8"/>
    </row>
    <row r="38" spans="1:43" ht="13.5" thickBot="1">
      <c r="A38" s="100"/>
      <c r="B38" s="209" t="s">
        <v>214</v>
      </c>
      <c r="C38" s="196"/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233"/>
      <c r="V38" s="233"/>
      <c r="W38" s="233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  <c r="AK38" s="100"/>
      <c r="AL38" s="8"/>
    </row>
    <row r="39" spans="1:43">
      <c r="A39" s="100"/>
      <c r="B39" s="176" t="s">
        <v>57</v>
      </c>
      <c r="C39" s="219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9"/>
      <c r="T39" s="264">
        <f>$R$24*T27</f>
        <v>1.6444824513385032</v>
      </c>
      <c r="U39" s="264"/>
      <c r="V39" s="264">
        <f>T39*V27</f>
        <v>1.517429776355081</v>
      </c>
      <c r="W39" s="264">
        <f>X39</f>
        <v>1.7103653945594792</v>
      </c>
      <c r="X39" s="264">
        <f>V39*X27</f>
        <v>1.7103653945594792</v>
      </c>
      <c r="Y39" s="264">
        <f>X39*Y27</f>
        <v>2.166446392993556</v>
      </c>
      <c r="Z39" s="264">
        <f t="shared" ref="Z39:AD39" si="8">Y39*Z27</f>
        <v>2.174755283338548</v>
      </c>
      <c r="AA39" s="264">
        <f t="shared" si="8"/>
        <v>2.4525554207166929</v>
      </c>
      <c r="AB39" s="264">
        <f t="shared" si="8"/>
        <v>2.7660570069994934</v>
      </c>
      <c r="AC39" s="264">
        <f t="shared" si="8"/>
        <v>3.1770640990834265</v>
      </c>
      <c r="AD39" s="264">
        <f t="shared" si="8"/>
        <v>3.5640229244390333</v>
      </c>
      <c r="AE39" s="264">
        <f>AD39*AE27</f>
        <v>3.8705483498690239</v>
      </c>
      <c r="AF39" s="264">
        <f t="shared" ref="AF39:AF48" si="9">+AD39*AF27</f>
        <v>3.8705483498690239</v>
      </c>
      <c r="AG39" s="264">
        <f>+AF39*AG27</f>
        <v>3.9572470097811023</v>
      </c>
      <c r="AH39" s="264">
        <f>+AG39*AH27</f>
        <v>4.2150857932622063</v>
      </c>
      <c r="AI39" s="264">
        <f>+AH39*AI27</f>
        <v>3.8614926756535595</v>
      </c>
      <c r="AJ39" s="265">
        <f>+AI39*AJ27</f>
        <v>3.8650424244918105</v>
      </c>
      <c r="AK39" s="100"/>
      <c r="AL39" s="8"/>
      <c r="AM39" s="16"/>
      <c r="AN39" s="16"/>
      <c r="AO39" s="16"/>
    </row>
    <row r="40" spans="1:43">
      <c r="A40" s="100"/>
      <c r="B40" s="173" t="s">
        <v>58</v>
      </c>
      <c r="C40" s="99"/>
      <c r="D40" s="233"/>
      <c r="E40" s="233"/>
      <c r="F40" s="233"/>
      <c r="G40" s="233"/>
      <c r="H40" s="233"/>
      <c r="I40" s="233"/>
      <c r="J40" s="233"/>
      <c r="K40" s="233"/>
      <c r="L40" s="233"/>
      <c r="M40" s="233"/>
      <c r="N40" s="233"/>
      <c r="O40" s="233"/>
      <c r="P40" s="233"/>
      <c r="Q40" s="233"/>
      <c r="R40" s="233"/>
      <c r="S40" s="234"/>
      <c r="T40" s="110">
        <f t="shared" ref="T40:T48" si="10">$R$24*T28</f>
        <v>1.661960408864777</v>
      </c>
      <c r="U40" s="234"/>
      <c r="V40" s="110">
        <f t="shared" ref="V40:V48" si="11">T40*V28</f>
        <v>1.6224977952185002</v>
      </c>
      <c r="W40" s="110">
        <f>X40</f>
        <v>1.7878886289624658</v>
      </c>
      <c r="X40" s="110">
        <f>V40*X28</f>
        <v>1.7878886289624658</v>
      </c>
      <c r="Y40" s="110">
        <f>X40*Y28</f>
        <v>2.1410007128304449</v>
      </c>
      <c r="Z40" s="110">
        <f t="shared" ref="Z40:AD40" si="12">Y40*Z28</f>
        <v>2.0587919014274352</v>
      </c>
      <c r="AA40" s="110">
        <f t="shared" si="12"/>
        <v>2.2332333260532997</v>
      </c>
      <c r="AB40" s="110">
        <f t="shared" si="12"/>
        <v>2.3984939415134376</v>
      </c>
      <c r="AC40" s="110">
        <f t="shared" si="12"/>
        <v>2.5578709081262767</v>
      </c>
      <c r="AD40" s="110">
        <f t="shared" si="12"/>
        <v>2.7451175600759488</v>
      </c>
      <c r="AE40" s="110">
        <f>AD40*AE28</f>
        <v>2.9067420881692771</v>
      </c>
      <c r="AF40" s="110">
        <f t="shared" si="9"/>
        <v>2.9067420881692771</v>
      </c>
      <c r="AG40" s="110">
        <f t="shared" ref="AG40" si="13">+AF40*AG28</f>
        <v>2.9791306916321583</v>
      </c>
      <c r="AH40" s="110">
        <f t="shared" ref="AH40" si="14">+AG40*AH28</f>
        <v>3.1257136271611174</v>
      </c>
      <c r="AI40" s="110">
        <f t="shared" ref="AI40" si="15">+AH40*AI28</f>
        <v>3.028422295484468</v>
      </c>
      <c r="AJ40" s="279">
        <f t="shared" ref="AJ40" si="16">+AI40*AJ28</f>
        <v>3.0789779818918341</v>
      </c>
      <c r="AK40" s="100"/>
      <c r="AL40" s="8"/>
      <c r="AM40" s="16"/>
      <c r="AN40" s="16"/>
      <c r="AO40" s="16"/>
    </row>
    <row r="41" spans="1:43">
      <c r="A41" s="100"/>
      <c r="B41" s="173" t="s">
        <v>59</v>
      </c>
      <c r="C41" s="99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4"/>
      <c r="T41" s="234"/>
      <c r="U41" s="234"/>
      <c r="V41" s="236"/>
      <c r="W41" s="236"/>
      <c r="X41" s="236"/>
      <c r="Y41" s="236"/>
      <c r="Z41" s="236"/>
      <c r="AA41" s="236"/>
      <c r="AB41" s="236"/>
      <c r="AC41" s="236"/>
      <c r="AD41" s="236"/>
      <c r="AE41" s="236"/>
      <c r="AF41" s="110">
        <f t="shared" si="9"/>
        <v>0</v>
      </c>
      <c r="AG41" s="110">
        <f t="shared" ref="AG41:AG48" si="17">+AF41*AG29</f>
        <v>0</v>
      </c>
      <c r="AH41" s="110">
        <f t="shared" ref="AH41:AH48" si="18">+AG41*AH29</f>
        <v>0</v>
      </c>
      <c r="AI41" s="110">
        <f t="shared" ref="AI41:AI48" si="19">+AH41*AI29</f>
        <v>0</v>
      </c>
      <c r="AJ41" s="279">
        <f t="shared" ref="AJ41:AJ48" si="20">+AI41*AJ29</f>
        <v>0</v>
      </c>
      <c r="AK41" s="100"/>
      <c r="AL41" s="8"/>
      <c r="AM41" s="16"/>
      <c r="AN41" s="16"/>
      <c r="AO41" s="16"/>
    </row>
    <row r="42" spans="1:43">
      <c r="A42" s="100"/>
      <c r="B42" s="174" t="s">
        <v>60</v>
      </c>
      <c r="C42" s="99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4"/>
      <c r="T42" s="110">
        <f t="shared" si="10"/>
        <v>1.5970454254667243</v>
      </c>
      <c r="U42" s="110"/>
      <c r="V42" s="110">
        <f t="shared" si="11"/>
        <v>1.5490519198011774</v>
      </c>
      <c r="W42" s="110">
        <f>X42</f>
        <v>1.4786168491066358</v>
      </c>
      <c r="X42" s="110">
        <f t="shared" ref="X42:X48" si="21">V42*X30</f>
        <v>1.4786168491066358</v>
      </c>
      <c r="Y42" s="110">
        <f t="shared" ref="Y42:Y48" si="22">X42*Y30</f>
        <v>1.5232067766875692</v>
      </c>
      <c r="Z42" s="110">
        <f t="shared" ref="Z42:AE48" si="23">Y42*Z30</f>
        <v>1.4673805434747673</v>
      </c>
      <c r="AA42" s="110">
        <f t="shared" si="23"/>
        <v>1.4610507928177376</v>
      </c>
      <c r="AB42" s="110">
        <f t="shared" si="23"/>
        <v>1.4412416511333792</v>
      </c>
      <c r="AC42" s="110">
        <f t="shared" si="23"/>
        <v>1.4138514875231729</v>
      </c>
      <c r="AD42" s="110">
        <f t="shared" si="23"/>
        <v>1.4702020068271393</v>
      </c>
      <c r="AE42" s="110">
        <f>AD42*AE30</f>
        <v>1.5133051630091716</v>
      </c>
      <c r="AF42" s="110">
        <f t="shared" si="9"/>
        <v>1.5133051630091716</v>
      </c>
      <c r="AG42" s="110">
        <f t="shared" si="17"/>
        <v>1.5334124067058383</v>
      </c>
      <c r="AH42" s="110">
        <f t="shared" si="18"/>
        <v>1.5326770109766328</v>
      </c>
      <c r="AI42" s="110">
        <f t="shared" si="19"/>
        <v>1.4919863334386838</v>
      </c>
      <c r="AJ42" s="279">
        <f t="shared" si="20"/>
        <v>1.4992156646364785</v>
      </c>
      <c r="AK42" s="100"/>
      <c r="AL42" s="8"/>
      <c r="AM42" s="16"/>
      <c r="AN42" s="16"/>
      <c r="AO42" s="16"/>
    </row>
    <row r="43" spans="1:43">
      <c r="A43" s="100"/>
      <c r="B43" s="174" t="s">
        <v>61</v>
      </c>
      <c r="C43" s="99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4"/>
      <c r="T43" s="110">
        <f t="shared" si="10"/>
        <v>1.6010497371571566</v>
      </c>
      <c r="U43" s="110"/>
      <c r="V43" s="110">
        <f t="shared" si="11"/>
        <v>1.5493928169499867</v>
      </c>
      <c r="W43" s="110">
        <f t="shared" ref="W43:W48" si="24">X43</f>
        <v>1.471749504228806</v>
      </c>
      <c r="X43" s="110">
        <f t="shared" si="21"/>
        <v>1.471749504228806</v>
      </c>
      <c r="Y43" s="110">
        <f t="shared" si="22"/>
        <v>1.5168336594662173</v>
      </c>
      <c r="Z43" s="110">
        <f t="shared" si="23"/>
        <v>1.4490816102065647</v>
      </c>
      <c r="AA43" s="110">
        <f t="shared" si="23"/>
        <v>1.4417194193717418</v>
      </c>
      <c r="AB43" s="110">
        <f t="shared" si="23"/>
        <v>1.413425974369116</v>
      </c>
      <c r="AC43" s="110">
        <f t="shared" si="23"/>
        <v>1.3777702178723659</v>
      </c>
      <c r="AD43" s="110">
        <f t="shared" si="23"/>
        <v>1.4336586053420344</v>
      </c>
      <c r="AE43" s="110">
        <f t="shared" si="23"/>
        <v>1.4752317948873324</v>
      </c>
      <c r="AF43" s="110">
        <f t="shared" si="9"/>
        <v>1.4752317948873324</v>
      </c>
      <c r="AG43" s="110">
        <f t="shared" si="17"/>
        <v>1.4900351665877458</v>
      </c>
      <c r="AH43" s="110">
        <f t="shared" si="18"/>
        <v>1.4853752818216444</v>
      </c>
      <c r="AI43" s="110">
        <f t="shared" si="19"/>
        <v>1.4417948394065965</v>
      </c>
      <c r="AJ43" s="279">
        <f t="shared" si="20"/>
        <v>1.4474743265254211</v>
      </c>
      <c r="AK43" s="100"/>
      <c r="AL43" s="8"/>
      <c r="AM43" s="16"/>
      <c r="AN43" s="16"/>
      <c r="AO43" s="16"/>
    </row>
    <row r="44" spans="1:43">
      <c r="A44" s="100"/>
      <c r="B44" s="174" t="s">
        <v>62</v>
      </c>
      <c r="C44" s="99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4"/>
      <c r="T44" s="110">
        <f t="shared" si="10"/>
        <v>1.7632677104169932</v>
      </c>
      <c r="U44" s="110"/>
      <c r="V44" s="110">
        <f t="shared" si="11"/>
        <v>1.5079780460266898</v>
      </c>
      <c r="W44" s="110">
        <f t="shared" si="24"/>
        <v>1.5676891624081648</v>
      </c>
      <c r="X44" s="110">
        <f t="shared" si="21"/>
        <v>1.5676891624081648</v>
      </c>
      <c r="Y44" s="110">
        <f t="shared" si="22"/>
        <v>1.2125869976547352</v>
      </c>
      <c r="Z44" s="110">
        <f t="shared" si="23"/>
        <v>1.3118807220284481</v>
      </c>
      <c r="AA44" s="110">
        <f t="shared" si="23"/>
        <v>1.5206361801683752</v>
      </c>
      <c r="AB44" s="110">
        <f t="shared" si="23"/>
        <v>1.4654384148947961</v>
      </c>
      <c r="AC44" s="110">
        <f t="shared" si="23"/>
        <v>1.3827973997812513</v>
      </c>
      <c r="AD44" s="110">
        <f t="shared" si="23"/>
        <v>1.424714499725849</v>
      </c>
      <c r="AE44" s="110">
        <f t="shared" si="23"/>
        <v>1.4942823599061779</v>
      </c>
      <c r="AF44" s="110">
        <f t="shared" si="9"/>
        <v>1.4942823599061779</v>
      </c>
      <c r="AG44" s="110">
        <f t="shared" si="17"/>
        <v>1.4479037864526256</v>
      </c>
      <c r="AH44" s="110">
        <f t="shared" si="18"/>
        <v>1.6408884545143871</v>
      </c>
      <c r="AI44" s="110">
        <f t="shared" si="19"/>
        <v>1.8050291775647669</v>
      </c>
      <c r="AJ44" s="279">
        <f t="shared" si="20"/>
        <v>1.7433467124235211</v>
      </c>
      <c r="AK44" s="100"/>
      <c r="AL44" s="8"/>
      <c r="AN44" s="16"/>
      <c r="AO44" s="16"/>
    </row>
    <row r="45" spans="1:43">
      <c r="A45" s="100"/>
      <c r="B45" s="174" t="s">
        <v>63</v>
      </c>
      <c r="C45" s="99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4"/>
      <c r="T45" s="110">
        <f t="shared" si="10"/>
        <v>1.6884623610302409</v>
      </c>
      <c r="U45" s="110"/>
      <c r="V45" s="110">
        <f t="shared" si="11"/>
        <v>1.5973852205802845</v>
      </c>
      <c r="W45" s="110">
        <f t="shared" si="24"/>
        <v>1.6258934349358598</v>
      </c>
      <c r="X45" s="110">
        <f t="shared" si="21"/>
        <v>1.6258934349358598</v>
      </c>
      <c r="Y45" s="110">
        <f t="shared" si="22"/>
        <v>1.5879196645969718</v>
      </c>
      <c r="Z45" s="110">
        <f t="shared" si="23"/>
        <v>1.6364703046974793</v>
      </c>
      <c r="AA45" s="110">
        <f t="shared" si="23"/>
        <v>1.7376797718180774</v>
      </c>
      <c r="AB45" s="110">
        <f t="shared" si="23"/>
        <v>1.7151955058714625</v>
      </c>
      <c r="AC45" s="110">
        <f t="shared" si="23"/>
        <v>1.6512028967643397</v>
      </c>
      <c r="AD45" s="110">
        <f t="shared" si="23"/>
        <v>1.7034162703277187</v>
      </c>
      <c r="AE45" s="110">
        <f t="shared" si="23"/>
        <v>1.7711075721185154</v>
      </c>
      <c r="AF45" s="110">
        <f t="shared" si="9"/>
        <v>1.7711075721185154</v>
      </c>
      <c r="AG45" s="110">
        <f t="shared" si="17"/>
        <v>1.824957771264718</v>
      </c>
      <c r="AH45" s="110">
        <f t="shared" si="18"/>
        <v>1.9342481132230702</v>
      </c>
      <c r="AI45" s="110">
        <f t="shared" si="19"/>
        <v>1.999369561387669</v>
      </c>
      <c r="AJ45" s="279">
        <f t="shared" si="20"/>
        <v>2.0028040476104305</v>
      </c>
      <c r="AK45" s="100"/>
      <c r="AL45" s="8"/>
      <c r="AM45" s="16"/>
      <c r="AN45" s="16"/>
      <c r="AO45" s="16"/>
    </row>
    <row r="46" spans="1:43">
      <c r="A46" s="100"/>
      <c r="B46" s="173" t="s">
        <v>64</v>
      </c>
      <c r="C46" s="99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4"/>
      <c r="T46" s="110">
        <f t="shared" si="10"/>
        <v>1.6319613865205038</v>
      </c>
      <c r="U46" s="110"/>
      <c r="V46" s="110">
        <f t="shared" si="11"/>
        <v>1.6412826611932723</v>
      </c>
      <c r="W46" s="110">
        <f t="shared" si="24"/>
        <v>1.7345876977692054</v>
      </c>
      <c r="X46" s="110">
        <f t="shared" si="21"/>
        <v>1.7345876977692054</v>
      </c>
      <c r="Y46" s="110">
        <f t="shared" si="22"/>
        <v>1.8498577182275047</v>
      </c>
      <c r="Z46" s="110">
        <f t="shared" si="23"/>
        <v>1.7636589999664547</v>
      </c>
      <c r="AA46" s="110">
        <f t="shared" si="23"/>
        <v>1.8397981247687742</v>
      </c>
      <c r="AB46" s="110">
        <f t="shared" si="23"/>
        <v>1.9381791029981954</v>
      </c>
      <c r="AC46" s="110">
        <f t="shared" si="23"/>
        <v>1.9342106395236507</v>
      </c>
      <c r="AD46" s="110">
        <f t="shared" si="23"/>
        <v>1.9692807818568399</v>
      </c>
      <c r="AE46" s="110">
        <f t="shared" si="23"/>
        <v>1.9810964665479809</v>
      </c>
      <c r="AF46" s="110">
        <f t="shared" si="9"/>
        <v>1.9810964665479809</v>
      </c>
      <c r="AG46" s="110">
        <f t="shared" si="17"/>
        <v>1.9992138497410636</v>
      </c>
      <c r="AH46" s="110">
        <f t="shared" si="18"/>
        <v>2.0429318830982854</v>
      </c>
      <c r="AI46" s="110">
        <f t="shared" si="19"/>
        <v>2.0584892012749543</v>
      </c>
      <c r="AJ46" s="279">
        <f t="shared" si="20"/>
        <v>2.1205215459034448</v>
      </c>
      <c r="AK46" s="100"/>
      <c r="AL46" s="8"/>
      <c r="AM46" s="16"/>
      <c r="AN46" s="16"/>
      <c r="AO46" s="16"/>
    </row>
    <row r="47" spans="1:43">
      <c r="A47" s="100"/>
      <c r="B47" s="173" t="s">
        <v>65</v>
      </c>
      <c r="C47" s="99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4"/>
      <c r="T47" s="110">
        <f t="shared" si="10"/>
        <v>1.6319613865205038</v>
      </c>
      <c r="U47" s="110"/>
      <c r="V47" s="110">
        <f t="shared" si="11"/>
        <v>1.6412826611932723</v>
      </c>
      <c r="W47" s="110">
        <f t="shared" si="24"/>
        <v>1.7345876977692054</v>
      </c>
      <c r="X47" s="110">
        <f t="shared" si="21"/>
        <v>1.7345876977692054</v>
      </c>
      <c r="Y47" s="110">
        <f t="shared" si="22"/>
        <v>1.8498577182275047</v>
      </c>
      <c r="Z47" s="110">
        <f t="shared" si="23"/>
        <v>1.7636589999664547</v>
      </c>
      <c r="AA47" s="110">
        <f t="shared" si="23"/>
        <v>1.8397981247687742</v>
      </c>
      <c r="AB47" s="110">
        <f t="shared" si="23"/>
        <v>1.9381791029981954</v>
      </c>
      <c r="AC47" s="110">
        <f t="shared" si="23"/>
        <v>1.9342106395236507</v>
      </c>
      <c r="AD47" s="110">
        <f t="shared" si="23"/>
        <v>1.9692807818568399</v>
      </c>
      <c r="AE47" s="110">
        <f t="shared" si="23"/>
        <v>1.9810964665479809</v>
      </c>
      <c r="AF47" s="110">
        <f t="shared" si="9"/>
        <v>1.9810964665479809</v>
      </c>
      <c r="AG47" s="110">
        <f t="shared" si="17"/>
        <v>1.9992138497410636</v>
      </c>
      <c r="AH47" s="110">
        <f t="shared" si="18"/>
        <v>2.0429318830982854</v>
      </c>
      <c r="AI47" s="110">
        <f t="shared" si="19"/>
        <v>2.0584892012749543</v>
      </c>
      <c r="AJ47" s="279">
        <f t="shared" si="20"/>
        <v>2.1205215459034448</v>
      </c>
      <c r="AK47" s="100"/>
      <c r="AL47" s="8"/>
      <c r="AM47" s="16"/>
      <c r="AN47" s="16"/>
      <c r="AO47" s="16"/>
    </row>
    <row r="48" spans="1:43" ht="13.5" thickBot="1">
      <c r="A48" s="100"/>
      <c r="B48" s="211" t="s">
        <v>63</v>
      </c>
      <c r="C48" s="274"/>
      <c r="D48" s="275"/>
      <c r="E48" s="275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5"/>
      <c r="R48" s="275"/>
      <c r="S48" s="276"/>
      <c r="T48" s="266">
        <f t="shared" si="10"/>
        <v>1.5978807095648684</v>
      </c>
      <c r="U48" s="266"/>
      <c r="V48" s="266">
        <f t="shared" si="11"/>
        <v>1.5416194825300307</v>
      </c>
      <c r="W48" s="266">
        <f t="shared" si="24"/>
        <v>1.4575084569825774</v>
      </c>
      <c r="X48" s="266">
        <f t="shared" si="21"/>
        <v>1.4575084569825774</v>
      </c>
      <c r="Y48" s="266">
        <f t="shared" si="22"/>
        <v>1.4952279697748792</v>
      </c>
      <c r="Z48" s="266">
        <f t="shared" si="23"/>
        <v>1.4298815838319618</v>
      </c>
      <c r="AA48" s="266">
        <f t="shared" si="23"/>
        <v>1.4210931436451446</v>
      </c>
      <c r="AB48" s="266">
        <f t="shared" si="23"/>
        <v>1.3920735183162491</v>
      </c>
      <c r="AC48" s="266">
        <f t="shared" si="23"/>
        <v>1.356174528733322</v>
      </c>
      <c r="AD48" s="266">
        <f t="shared" si="23"/>
        <v>1.411315747265389</v>
      </c>
      <c r="AE48" s="266">
        <f t="shared" si="23"/>
        <v>1.4503527408347496</v>
      </c>
      <c r="AF48" s="266">
        <f t="shared" si="9"/>
        <v>1.4503527408347496</v>
      </c>
      <c r="AG48" s="266">
        <f t="shared" si="17"/>
        <v>1.461863964763207</v>
      </c>
      <c r="AH48" s="266">
        <f t="shared" si="18"/>
        <v>1.4544887015506511</v>
      </c>
      <c r="AI48" s="266">
        <f t="shared" si="19"/>
        <v>1.4082325985623299</v>
      </c>
      <c r="AJ48" s="267">
        <f t="shared" si="20"/>
        <v>1.412101825195075</v>
      </c>
      <c r="AK48" s="100"/>
      <c r="AL48" s="8"/>
      <c r="AM48" s="16"/>
      <c r="AN48" s="16"/>
      <c r="AO48" s="16"/>
    </row>
    <row r="49" spans="1:41" ht="13.5" thickBot="1">
      <c r="A49" s="100"/>
      <c r="B49" s="268"/>
      <c r="C49" s="100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233"/>
      <c r="V49" s="233"/>
      <c r="W49" s="233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100"/>
      <c r="AI49" s="100"/>
      <c r="AJ49" s="100"/>
      <c r="AK49" s="100"/>
      <c r="AL49" s="8"/>
    </row>
    <row r="50" spans="1:41">
      <c r="A50" s="231"/>
      <c r="B50" s="251" t="s">
        <v>82</v>
      </c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100"/>
      <c r="AI50" s="100"/>
      <c r="AJ50" s="100"/>
      <c r="AK50" s="100"/>
      <c r="AL50" s="8"/>
    </row>
    <row r="51" spans="1:41" ht="13.5" thickBot="1">
      <c r="A51" s="100"/>
      <c r="B51" s="157" t="s">
        <v>79</v>
      </c>
      <c r="C51" s="196"/>
      <c r="D51" s="196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100"/>
      <c r="AI51" s="100"/>
      <c r="AJ51" s="100"/>
      <c r="AK51" s="100"/>
      <c r="AL51" s="8"/>
    </row>
    <row r="52" spans="1:41">
      <c r="A52" s="100"/>
      <c r="B52" s="253" t="s">
        <v>57</v>
      </c>
      <c r="C52" s="282">
        <f t="shared" ref="C52:R52" si="25">C11/C$24</f>
        <v>88166</v>
      </c>
      <c r="D52" s="283">
        <f t="shared" si="25"/>
        <v>93113.970588235286</v>
      </c>
      <c r="E52" s="283">
        <f t="shared" si="25"/>
        <v>96662.862301179412</v>
      </c>
      <c r="F52" s="283">
        <f t="shared" si="25"/>
        <v>98550.159921810759</v>
      </c>
      <c r="G52" s="283">
        <f t="shared" si="25"/>
        <v>103009.79518466171</v>
      </c>
      <c r="H52" s="283">
        <f t="shared" si="25"/>
        <v>107324.97892637928</v>
      </c>
      <c r="I52" s="283">
        <f t="shared" si="25"/>
        <v>106912.80633365332</v>
      </c>
      <c r="J52" s="283">
        <f t="shared" si="25"/>
        <v>96567.231780648304</v>
      </c>
      <c r="K52" s="283">
        <f t="shared" si="25"/>
        <v>102852.82648710435</v>
      </c>
      <c r="L52" s="283">
        <f t="shared" si="25"/>
        <v>96567.425314327906</v>
      </c>
      <c r="M52" s="254">
        <f t="shared" si="25"/>
        <v>102853.51543824266</v>
      </c>
      <c r="N52" s="254">
        <f t="shared" si="25"/>
        <v>102875.74743040434</v>
      </c>
      <c r="O52" s="254">
        <f t="shared" si="25"/>
        <v>102875.74743040434</v>
      </c>
      <c r="P52" s="254">
        <f t="shared" si="25"/>
        <v>98883.261880947262</v>
      </c>
      <c r="Q52" s="254">
        <f t="shared" si="25"/>
        <v>93107.537688200464</v>
      </c>
      <c r="R52" s="254">
        <f t="shared" si="25"/>
        <v>93107.537688200464</v>
      </c>
      <c r="S52" s="254">
        <f>S11/S$24</f>
        <v>93055.570848398915</v>
      </c>
      <c r="T52" s="254">
        <f>T11/T$24</f>
        <v>93055.570848398915</v>
      </c>
      <c r="U52" s="254">
        <f t="shared" ref="U52" si="26">U11/U$24</f>
        <v>89884.496828077798</v>
      </c>
      <c r="V52" s="254">
        <f t="shared" ref="V52:AE52" si="27">V11/V39</f>
        <v>34860.92129222957</v>
      </c>
      <c r="W52" s="254">
        <f>X52</f>
        <v>34829.399723293085</v>
      </c>
      <c r="X52" s="254">
        <f t="shared" si="27"/>
        <v>34829.399723293085</v>
      </c>
      <c r="Y52" s="254">
        <f t="shared" si="27"/>
        <v>34249.174242189845</v>
      </c>
      <c r="Z52" s="254">
        <f t="shared" si="27"/>
        <v>31014.064210690438</v>
      </c>
      <c r="AA52" s="254">
        <f t="shared" si="27"/>
        <v>24365.198639440994</v>
      </c>
      <c r="AB52" s="254">
        <f t="shared" si="27"/>
        <v>23983.236727272608</v>
      </c>
      <c r="AC52" s="254">
        <f t="shared" si="27"/>
        <v>21931.883596589123</v>
      </c>
      <c r="AD52" s="254">
        <f t="shared" si="27"/>
        <v>21856.761769359528</v>
      </c>
      <c r="AE52" s="254">
        <f t="shared" si="27"/>
        <v>21648.612141180318</v>
      </c>
      <c r="AF52" s="254">
        <f>AF11/AF39</f>
        <v>11723.552389010214</v>
      </c>
      <c r="AG52" s="254">
        <f>AG11/AG39</f>
        <v>11430.525925330854</v>
      </c>
      <c r="AH52" s="254">
        <f t="shared" ref="AH52:AJ53" si="28">AH11/AH39</f>
        <v>14383.119789575267</v>
      </c>
      <c r="AI52" s="254">
        <f t="shared" si="28"/>
        <v>12262.014949789078</v>
      </c>
      <c r="AJ52" s="255">
        <f t="shared" si="28"/>
        <v>10650.348246594303</v>
      </c>
      <c r="AK52" s="100"/>
      <c r="AL52" s="8"/>
      <c r="AM52" s="8"/>
      <c r="AN52" s="8"/>
      <c r="AO52" s="8"/>
    </row>
    <row r="53" spans="1:41">
      <c r="A53" s="100"/>
      <c r="B53" s="256" t="s">
        <v>58</v>
      </c>
      <c r="C53" s="237">
        <f t="shared" ref="C53:R53" si="29">C12/C$24</f>
        <v>128707</v>
      </c>
      <c r="D53" s="238">
        <f t="shared" si="29"/>
        <v>176872.24264705883</v>
      </c>
      <c r="E53" s="238">
        <f t="shared" si="29"/>
        <v>231509.48668567132</v>
      </c>
      <c r="F53" s="238">
        <f t="shared" si="29"/>
        <v>264994.81337209622</v>
      </c>
      <c r="G53" s="238">
        <f t="shared" si="29"/>
        <v>328557.26333646441</v>
      </c>
      <c r="H53" s="238">
        <f t="shared" si="29"/>
        <v>382065.33710463787</v>
      </c>
      <c r="I53" s="238">
        <f t="shared" si="29"/>
        <v>421898.89180253597</v>
      </c>
      <c r="J53" s="238">
        <f t="shared" si="29"/>
        <v>390688.42134882841</v>
      </c>
      <c r="K53" s="238">
        <f t="shared" si="29"/>
        <v>397387.70552812517</v>
      </c>
      <c r="L53" s="238">
        <f t="shared" si="29"/>
        <v>390688.42134882841</v>
      </c>
      <c r="M53" s="107">
        <f t="shared" si="29"/>
        <v>397387.70552812517</v>
      </c>
      <c r="N53" s="107">
        <f t="shared" si="29"/>
        <v>393240.4252929436</v>
      </c>
      <c r="O53" s="107">
        <f t="shared" si="29"/>
        <v>393240.4252929436</v>
      </c>
      <c r="P53" s="107">
        <f t="shared" si="29"/>
        <v>333837.62994520535</v>
      </c>
      <c r="Q53" s="107">
        <f t="shared" si="29"/>
        <v>325320.61337848607</v>
      </c>
      <c r="R53" s="107">
        <f t="shared" si="29"/>
        <v>325627.15693247388</v>
      </c>
      <c r="S53" s="107">
        <f>S12/S$24</f>
        <v>318151.4538641299</v>
      </c>
      <c r="T53" s="107">
        <f t="shared" ref="T53:U61" si="30">T12/T$24</f>
        <v>318162.33795867104</v>
      </c>
      <c r="U53" s="107">
        <f t="shared" si="30"/>
        <v>299932.19974800904</v>
      </c>
      <c r="V53" s="107">
        <f t="shared" ref="V53:AG53" si="31">V12/V40</f>
        <v>102995.51746231831</v>
      </c>
      <c r="W53" s="107">
        <f>X53</f>
        <v>93509.180209406535</v>
      </c>
      <c r="X53" s="107">
        <f t="shared" si="31"/>
        <v>93509.180209406535</v>
      </c>
      <c r="Y53" s="107">
        <f t="shared" si="31"/>
        <v>96803.330684558023</v>
      </c>
      <c r="Z53" s="107">
        <f t="shared" si="31"/>
        <v>94465.594053073786</v>
      </c>
      <c r="AA53" s="107">
        <f t="shared" si="31"/>
        <v>78686.807128457658</v>
      </c>
      <c r="AB53" s="107">
        <f t="shared" si="31"/>
        <v>59283.451810713428</v>
      </c>
      <c r="AC53" s="107">
        <f t="shared" si="31"/>
        <v>54438.634708896599</v>
      </c>
      <c r="AD53" s="107">
        <f t="shared" si="31"/>
        <v>53731.760761429519</v>
      </c>
      <c r="AE53" s="107">
        <f t="shared" si="31"/>
        <v>57172.599067661758</v>
      </c>
      <c r="AF53" s="107">
        <f t="shared" ref="AF53" si="32">AF12/AF40</f>
        <v>49921.030290080562</v>
      </c>
      <c r="AG53" s="107">
        <f t="shared" si="31"/>
        <v>48700.237866647301</v>
      </c>
      <c r="AH53" s="107">
        <f t="shared" si="28"/>
        <v>50071.377647252819</v>
      </c>
      <c r="AI53" s="107">
        <f t="shared" si="28"/>
        <v>42633.518105106377</v>
      </c>
      <c r="AJ53" s="257">
        <f t="shared" ref="AJ53" si="33">AJ12/AJ40</f>
        <v>36468.312334469367</v>
      </c>
      <c r="AK53" s="100"/>
      <c r="AL53" s="8"/>
      <c r="AM53" s="8"/>
      <c r="AN53" s="8"/>
      <c r="AO53" s="8"/>
    </row>
    <row r="54" spans="1:41">
      <c r="A54" s="100"/>
      <c r="B54" s="256" t="s">
        <v>59</v>
      </c>
      <c r="C54" s="237"/>
      <c r="D54" s="238"/>
      <c r="E54" s="238"/>
      <c r="F54" s="238"/>
      <c r="G54" s="238"/>
      <c r="H54" s="238"/>
      <c r="I54" s="238"/>
      <c r="J54" s="238"/>
      <c r="K54" s="238"/>
      <c r="L54" s="238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257"/>
      <c r="AK54" s="100"/>
      <c r="AL54" s="8"/>
      <c r="AM54" s="8"/>
      <c r="AN54" s="8"/>
      <c r="AO54" s="8"/>
    </row>
    <row r="55" spans="1:41">
      <c r="A55" s="100"/>
      <c r="B55" s="258" t="s">
        <v>60</v>
      </c>
      <c r="C55" s="237">
        <f t="shared" ref="C55:R55" si="34">C14/C$24</f>
        <v>459441.95549050061</v>
      </c>
      <c r="D55" s="238">
        <f t="shared" si="34"/>
        <v>774558.82352941169</v>
      </c>
      <c r="E55" s="238">
        <f t="shared" si="34"/>
        <v>1164542.4253218912</v>
      </c>
      <c r="F55" s="238">
        <f t="shared" si="34"/>
        <v>1116069.7388288989</v>
      </c>
      <c r="G55" s="238">
        <f t="shared" si="34"/>
        <v>1482354.8490101926</v>
      </c>
      <c r="H55" s="238">
        <f t="shared" si="34"/>
        <v>1563029.6398139545</v>
      </c>
      <c r="I55" s="238">
        <f t="shared" si="34"/>
        <v>1749878.5299232695</v>
      </c>
      <c r="J55" s="238">
        <f t="shared" si="34"/>
        <v>1009104.7363342723</v>
      </c>
      <c r="K55" s="238">
        <f t="shared" si="34"/>
        <v>857580.88577569323</v>
      </c>
      <c r="L55" s="238">
        <f t="shared" si="34"/>
        <v>1008354.5517475774</v>
      </c>
      <c r="M55" s="107">
        <f t="shared" si="34"/>
        <v>857580.88577569323</v>
      </c>
      <c r="N55" s="107">
        <f t="shared" si="34"/>
        <v>849972.58602568076</v>
      </c>
      <c r="O55" s="107">
        <f t="shared" si="34"/>
        <v>849972.58602568076</v>
      </c>
      <c r="P55" s="107">
        <f t="shared" si="34"/>
        <v>860678.04604079667</v>
      </c>
      <c r="Q55" s="107">
        <f t="shared" si="34"/>
        <v>810009.04033587268</v>
      </c>
      <c r="R55" s="107">
        <f t="shared" si="34"/>
        <v>816822.66751314769</v>
      </c>
      <c r="S55" s="107">
        <f t="shared" ref="S55:S61" si="35">S14/S$24</f>
        <v>824088.26676140667</v>
      </c>
      <c r="T55" s="107">
        <f t="shared" si="30"/>
        <v>824522.87462191726</v>
      </c>
      <c r="U55" s="107">
        <f t="shared" si="30"/>
        <v>716341.47210551042</v>
      </c>
      <c r="V55" s="107">
        <f t="shared" ref="V55:AH55" si="36">V14/V42</f>
        <v>489958.39990787063</v>
      </c>
      <c r="W55" s="107">
        <f>X55</f>
        <v>389192.77860771766</v>
      </c>
      <c r="X55" s="107">
        <f t="shared" si="36"/>
        <v>389192.77860771766</v>
      </c>
      <c r="Y55" s="107">
        <f t="shared" si="36"/>
        <v>263836.14237453626</v>
      </c>
      <c r="Z55" s="107">
        <f t="shared" si="36"/>
        <v>177708.50319611319</v>
      </c>
      <c r="AA55" s="107">
        <f t="shared" si="36"/>
        <v>121314.74201397672</v>
      </c>
      <c r="AB55" s="107">
        <f t="shared" si="36"/>
        <v>90655.165216224021</v>
      </c>
      <c r="AC55" s="107">
        <f t="shared" si="36"/>
        <v>74252.494640657475</v>
      </c>
      <c r="AD55" s="107">
        <f t="shared" si="36"/>
        <v>67034.325584067585</v>
      </c>
      <c r="AE55" s="107">
        <f t="shared" si="36"/>
        <v>64169.476437193298</v>
      </c>
      <c r="AF55" s="107">
        <f t="shared" ref="AF55" si="37">AF14/AF42</f>
        <v>84558.516556746545</v>
      </c>
      <c r="AG55" s="107">
        <f t="shared" si="36"/>
        <v>61387.868954859958</v>
      </c>
      <c r="AH55" s="107">
        <f t="shared" si="36"/>
        <v>69565.379399708108</v>
      </c>
      <c r="AI55" s="107">
        <f t="shared" ref="AI55:AJ55" si="38">AI14/AI42</f>
        <v>67074.774491595061</v>
      </c>
      <c r="AJ55" s="257">
        <f t="shared" si="38"/>
        <v>58304.166847765788</v>
      </c>
      <c r="AK55" s="100"/>
      <c r="AL55" s="8"/>
      <c r="AM55" s="8"/>
      <c r="AN55" s="8"/>
      <c r="AO55" s="8"/>
    </row>
    <row r="56" spans="1:41">
      <c r="A56" s="100"/>
      <c r="B56" s="258" t="s">
        <v>61</v>
      </c>
      <c r="C56" s="237">
        <f t="shared" ref="C56:R56" si="39">C15/C$24</f>
        <v>145943.40336438699</v>
      </c>
      <c r="D56" s="238">
        <f t="shared" si="39"/>
        <v>246041.36029411762</v>
      </c>
      <c r="E56" s="238">
        <f t="shared" si="39"/>
        <v>328670.0631989938</v>
      </c>
      <c r="F56" s="238">
        <f t="shared" si="39"/>
        <v>438748.85751123453</v>
      </c>
      <c r="G56" s="238">
        <f t="shared" si="39"/>
        <v>596389.98860032705</v>
      </c>
      <c r="H56" s="238">
        <f t="shared" si="39"/>
        <v>742598.78280018235</v>
      </c>
      <c r="I56" s="238">
        <f t="shared" si="39"/>
        <v>757186.88201939664</v>
      </c>
      <c r="J56" s="238">
        <f t="shared" si="39"/>
        <v>757186.88201939664</v>
      </c>
      <c r="K56" s="238">
        <f t="shared" si="39"/>
        <v>709763.66324681183</v>
      </c>
      <c r="L56" s="238">
        <f t="shared" si="39"/>
        <v>734925.30225838209</v>
      </c>
      <c r="M56" s="107">
        <f t="shared" si="39"/>
        <v>709763.66324681183</v>
      </c>
      <c r="N56" s="107">
        <f t="shared" si="39"/>
        <v>687910.02957065718</v>
      </c>
      <c r="O56" s="107">
        <f t="shared" si="39"/>
        <v>687910.02957065718</v>
      </c>
      <c r="P56" s="107">
        <f t="shared" si="39"/>
        <v>657595.08215829101</v>
      </c>
      <c r="Q56" s="107">
        <f t="shared" si="39"/>
        <v>584800.8648668793</v>
      </c>
      <c r="R56" s="107">
        <f t="shared" si="39"/>
        <v>608005.70522019779</v>
      </c>
      <c r="S56" s="107">
        <f t="shared" si="35"/>
        <v>504236.52012952371</v>
      </c>
      <c r="T56" s="107">
        <f t="shared" si="30"/>
        <v>505730.0079617179</v>
      </c>
      <c r="U56" s="107">
        <f t="shared" si="30"/>
        <v>417360.25321560429</v>
      </c>
      <c r="V56" s="107">
        <f t="shared" ref="V56:AH56" si="40">V15/V43</f>
        <v>24845.216512477604</v>
      </c>
      <c r="W56" s="107">
        <f t="shared" ref="W56:W61" si="41">X56</f>
        <v>18612.542366273043</v>
      </c>
      <c r="X56" s="107">
        <f t="shared" si="40"/>
        <v>18612.542366273043</v>
      </c>
      <c r="Y56" s="107">
        <f t="shared" si="40"/>
        <v>16289.854754868271</v>
      </c>
      <c r="Z56" s="107">
        <f t="shared" si="40"/>
        <v>23583.212815135059</v>
      </c>
      <c r="AA56" s="107">
        <f t="shared" si="40"/>
        <v>26669.544353335659</v>
      </c>
      <c r="AB56" s="107">
        <f t="shared" si="40"/>
        <v>26522.082287848403</v>
      </c>
      <c r="AC56" s="107">
        <f t="shared" si="40"/>
        <v>29520.88778839308</v>
      </c>
      <c r="AD56" s="107">
        <f t="shared" si="40"/>
        <v>27749.284140423926</v>
      </c>
      <c r="AE56" s="107">
        <f t="shared" si="40"/>
        <v>24158.915313184345</v>
      </c>
      <c r="AF56" s="107">
        <f t="shared" ref="AF56" si="42">AF15/AF43</f>
        <v>27512.754306498187</v>
      </c>
      <c r="AG56" s="107">
        <f t="shared" si="40"/>
        <v>28929.556552953443</v>
      </c>
      <c r="AH56" s="107">
        <f t="shared" si="40"/>
        <v>35808.144827436343</v>
      </c>
      <c r="AI56" s="107">
        <f t="shared" ref="AI56:AJ56" si="43">AI15/AI43</f>
        <v>33106.656748438225</v>
      </c>
      <c r="AJ56" s="257">
        <f t="shared" si="43"/>
        <v>43020.053966043139</v>
      </c>
      <c r="AK56" s="100"/>
      <c r="AL56" s="8"/>
      <c r="AM56" s="8"/>
      <c r="AN56" s="8"/>
      <c r="AO56" s="8"/>
    </row>
    <row r="57" spans="1:41">
      <c r="A57" s="100"/>
      <c r="B57" s="258" t="s">
        <v>62</v>
      </c>
      <c r="C57" s="237">
        <f t="shared" ref="C57:R57" si="44">C16/C$24</f>
        <v>499534.86972357088</v>
      </c>
      <c r="D57" s="238">
        <f t="shared" si="44"/>
        <v>842150.73529411759</v>
      </c>
      <c r="E57" s="238">
        <f t="shared" si="44"/>
        <v>984367.4204303344</v>
      </c>
      <c r="F57" s="238">
        <f t="shared" si="44"/>
        <v>1344620.1911203756</v>
      </c>
      <c r="G57" s="238">
        <f t="shared" si="44"/>
        <v>1555310.8103082108</v>
      </c>
      <c r="H57" s="238">
        <f t="shared" si="44"/>
        <v>1592454.3094119523</v>
      </c>
      <c r="I57" s="238">
        <f t="shared" si="44"/>
        <v>1542536.946033706</v>
      </c>
      <c r="J57" s="238">
        <f t="shared" si="44"/>
        <v>1542536.946033706</v>
      </c>
      <c r="K57" s="238">
        <f t="shared" si="44"/>
        <v>1434466.5429767293</v>
      </c>
      <c r="L57" s="238">
        <f t="shared" si="44"/>
        <v>1548385.1871661029</v>
      </c>
      <c r="M57" s="107">
        <f t="shared" si="44"/>
        <v>1434466.5429767293</v>
      </c>
      <c r="N57" s="107">
        <f t="shared" si="44"/>
        <v>1290361.8827129002</v>
      </c>
      <c r="O57" s="107">
        <f t="shared" si="44"/>
        <v>1290361.8827129002</v>
      </c>
      <c r="P57" s="107">
        <f t="shared" si="44"/>
        <v>1229244.9241511193</v>
      </c>
      <c r="Q57" s="107">
        <f t="shared" si="44"/>
        <v>1008364.8871717628</v>
      </c>
      <c r="R57" s="107">
        <f t="shared" si="44"/>
        <v>1008447.2232503132</v>
      </c>
      <c r="S57" s="107">
        <f t="shared" si="35"/>
        <v>1002949.7761247337</v>
      </c>
      <c r="T57" s="107">
        <f t="shared" si="30"/>
        <v>1002953.5786412901</v>
      </c>
      <c r="U57" s="107">
        <f t="shared" si="30"/>
        <v>911068.2755702096</v>
      </c>
      <c r="V57" s="107">
        <f t="shared" ref="V57:AH57" si="45">V16/V44</f>
        <v>23394.902925115657</v>
      </c>
      <c r="W57" s="107">
        <f t="shared" si="41"/>
        <v>18712.255403321029</v>
      </c>
      <c r="X57" s="107">
        <f t="shared" si="45"/>
        <v>18712.255403321029</v>
      </c>
      <c r="Y57" s="107">
        <f t="shared" si="45"/>
        <v>23644.489059714964</v>
      </c>
      <c r="Z57" s="107">
        <f t="shared" si="45"/>
        <v>13594.98596215613</v>
      </c>
      <c r="AA57" s="107">
        <f t="shared" si="45"/>
        <v>9255.9944209939295</v>
      </c>
      <c r="AB57" s="107">
        <f t="shared" si="45"/>
        <v>7128.2422337413063</v>
      </c>
      <c r="AC57" s="107">
        <f t="shared" si="45"/>
        <v>6652.4568251684714</v>
      </c>
      <c r="AD57" s="107">
        <f t="shared" si="45"/>
        <v>5126.6411631281035</v>
      </c>
      <c r="AE57" s="107">
        <f t="shared" si="45"/>
        <v>6455.2726170210881</v>
      </c>
      <c r="AF57" s="107">
        <f t="shared" ref="AF57" si="46">AF16/AF44</f>
        <v>66.300526523751756</v>
      </c>
      <c r="AG57" s="107">
        <f t="shared" si="45"/>
        <v>0</v>
      </c>
      <c r="AH57" s="107">
        <f t="shared" si="45"/>
        <v>0</v>
      </c>
      <c r="AI57" s="107">
        <f t="shared" ref="AI57:AJ57" si="47">AI16/AI44</f>
        <v>26.355460006849523</v>
      </c>
      <c r="AJ57" s="257">
        <f t="shared" si="47"/>
        <v>9.0184380460752038</v>
      </c>
      <c r="AK57" s="100"/>
      <c r="AL57" s="8"/>
      <c r="AM57" s="8"/>
      <c r="AN57" s="8"/>
      <c r="AO57" s="8"/>
    </row>
    <row r="58" spans="1:41">
      <c r="A58" s="100"/>
      <c r="B58" s="258" t="s">
        <v>63</v>
      </c>
      <c r="C58" s="237">
        <f t="shared" ref="C58:R58" si="48">C17/C$24</f>
        <v>134083.45153167302</v>
      </c>
      <c r="D58" s="238">
        <f t="shared" si="48"/>
        <v>226046.87499999997</v>
      </c>
      <c r="E58" s="238">
        <f t="shared" si="48"/>
        <v>269643.11589958431</v>
      </c>
      <c r="F58" s="238">
        <f t="shared" si="48"/>
        <v>287824.93325839541</v>
      </c>
      <c r="G58" s="238">
        <f t="shared" si="48"/>
        <v>444717.72515383683</v>
      </c>
      <c r="H58" s="238">
        <f t="shared" si="48"/>
        <v>588608.84637779137</v>
      </c>
      <c r="I58" s="238">
        <f t="shared" si="48"/>
        <v>611139.62834192452</v>
      </c>
      <c r="J58" s="238">
        <f t="shared" si="48"/>
        <v>554204.44800255937</v>
      </c>
      <c r="K58" s="238">
        <f t="shared" si="48"/>
        <v>553794.08189831267</v>
      </c>
      <c r="L58" s="238">
        <f t="shared" si="48"/>
        <v>571367.91446124576</v>
      </c>
      <c r="M58" s="107">
        <f t="shared" si="48"/>
        <v>596226.58250680193</v>
      </c>
      <c r="N58" s="107">
        <f t="shared" si="48"/>
        <v>593116.945807843</v>
      </c>
      <c r="O58" s="107">
        <f t="shared" si="48"/>
        <v>593116.945807843</v>
      </c>
      <c r="P58" s="107">
        <f t="shared" si="48"/>
        <v>543267.37239978649</v>
      </c>
      <c r="Q58" s="107">
        <f t="shared" si="48"/>
        <v>587604.72501874727</v>
      </c>
      <c r="R58" s="107">
        <f t="shared" si="48"/>
        <v>588777.06410641561</v>
      </c>
      <c r="S58" s="107">
        <f t="shared" si="35"/>
        <v>570105.10994153633</v>
      </c>
      <c r="T58" s="107">
        <f t="shared" si="30"/>
        <v>570180.36899754149</v>
      </c>
      <c r="U58" s="107">
        <f t="shared" si="30"/>
        <v>534870.14765375177</v>
      </c>
      <c r="V58" s="107">
        <f t="shared" ref="V58:AH58" si="49">V17/V45</f>
        <v>722338.59756185685</v>
      </c>
      <c r="W58" s="107">
        <f t="shared" si="41"/>
        <v>660564.81742443889</v>
      </c>
      <c r="X58" s="107">
        <f t="shared" si="49"/>
        <v>660564.81742443889</v>
      </c>
      <c r="Y58" s="107">
        <f t="shared" si="49"/>
        <v>607244.82572910062</v>
      </c>
      <c r="Z58" s="107">
        <f t="shared" si="49"/>
        <v>540024.46452174918</v>
      </c>
      <c r="AA58" s="107">
        <f t="shared" si="49"/>
        <v>521826.29659737559</v>
      </c>
      <c r="AB58" s="107">
        <f t="shared" si="49"/>
        <v>470360.37421873875</v>
      </c>
      <c r="AC58" s="107">
        <f t="shared" si="49"/>
        <v>505430.92047343351</v>
      </c>
      <c r="AD58" s="107">
        <f t="shared" si="49"/>
        <v>498794.69557757344</v>
      </c>
      <c r="AE58" s="107">
        <f t="shared" si="49"/>
        <v>493175.57767267624</v>
      </c>
      <c r="AF58" s="107">
        <f t="shared" ref="AF58" si="50">AF17/AF45</f>
        <v>491163.28888668359</v>
      </c>
      <c r="AG58" s="107">
        <f t="shared" si="49"/>
        <v>473527.28224881663</v>
      </c>
      <c r="AH58" s="107">
        <f t="shared" si="49"/>
        <v>441844.90238730953</v>
      </c>
      <c r="AI58" s="107">
        <f t="shared" ref="AI58:AJ58" si="51">AI17/AI45</f>
        <v>407039.92750103673</v>
      </c>
      <c r="AJ58" s="257">
        <f t="shared" si="51"/>
        <v>403473.16139429348</v>
      </c>
      <c r="AK58" s="100"/>
      <c r="AL58" s="8"/>
      <c r="AM58" s="8"/>
      <c r="AN58" s="8"/>
      <c r="AO58" s="8"/>
    </row>
    <row r="59" spans="1:41">
      <c r="A59" s="100"/>
      <c r="B59" s="256" t="s">
        <v>64</v>
      </c>
      <c r="C59" s="237">
        <f t="shared" ref="C59:R59" si="52">C18/C$24</f>
        <v>3630</v>
      </c>
      <c r="D59" s="238">
        <f t="shared" si="52"/>
        <v>3063.4191176470586</v>
      </c>
      <c r="E59" s="238">
        <f t="shared" si="52"/>
        <v>4658.278777190716</v>
      </c>
      <c r="F59" s="238">
        <f t="shared" si="52"/>
        <v>3720.9596471177301</v>
      </c>
      <c r="G59" s="238">
        <f t="shared" si="52"/>
        <v>12705.631331881877</v>
      </c>
      <c r="H59" s="238">
        <f t="shared" si="52"/>
        <v>16080.973168599534</v>
      </c>
      <c r="I59" s="238">
        <f t="shared" si="52"/>
        <v>16577.71847341867</v>
      </c>
      <c r="J59" s="238">
        <f t="shared" si="52"/>
        <v>16294.441595104339</v>
      </c>
      <c r="K59" s="238">
        <f t="shared" si="52"/>
        <v>17257.537063517586</v>
      </c>
      <c r="L59" s="238">
        <f t="shared" si="52"/>
        <v>16294.684255579814</v>
      </c>
      <c r="M59" s="107">
        <f t="shared" si="52"/>
        <v>17192.086705378173</v>
      </c>
      <c r="N59" s="107">
        <f t="shared" si="52"/>
        <v>6024.7285939422936</v>
      </c>
      <c r="O59" s="107">
        <f t="shared" si="52"/>
        <v>6024.7285939422936</v>
      </c>
      <c r="P59" s="107">
        <f t="shared" si="52"/>
        <v>12221.235648992199</v>
      </c>
      <c r="Q59" s="107">
        <f t="shared" si="52"/>
        <v>9917.6973386269419</v>
      </c>
      <c r="R59" s="107">
        <f t="shared" si="52"/>
        <v>10466.182292663019</v>
      </c>
      <c r="S59" s="107">
        <f t="shared" si="35"/>
        <v>14924.147063924091</v>
      </c>
      <c r="T59" s="107">
        <f t="shared" si="30"/>
        <v>14927.770880532067</v>
      </c>
      <c r="U59" s="107">
        <f t="shared" si="30"/>
        <v>12238.437416524132</v>
      </c>
      <c r="V59" s="107">
        <f t="shared" ref="V59:AH59" si="53">V18/V46</f>
        <v>7932.8200485186298</v>
      </c>
      <c r="W59" s="107">
        <f t="shared" si="41"/>
        <v>5181.0583065692654</v>
      </c>
      <c r="X59" s="107">
        <f t="shared" si="53"/>
        <v>5181.0583065692654</v>
      </c>
      <c r="Y59" s="107">
        <f t="shared" si="53"/>
        <v>666.53774928237999</v>
      </c>
      <c r="Z59" s="107">
        <f t="shared" si="53"/>
        <v>408.80918591049272</v>
      </c>
      <c r="AA59" s="107">
        <f t="shared" si="53"/>
        <v>620.17673821871131</v>
      </c>
      <c r="AB59" s="107">
        <f t="shared" si="53"/>
        <v>514.4003453848652</v>
      </c>
      <c r="AC59" s="107">
        <f t="shared" si="53"/>
        <v>694.85710218768872</v>
      </c>
      <c r="AD59" s="107">
        <f t="shared" si="53"/>
        <v>812.98716503515209</v>
      </c>
      <c r="AE59" s="107">
        <f t="shared" si="53"/>
        <v>1224.0696205094503</v>
      </c>
      <c r="AF59" s="107">
        <f t="shared" ref="AF59" si="54">AF18/AF46</f>
        <v>1674.0681351875223</v>
      </c>
      <c r="AG59" s="107">
        <f t="shared" si="53"/>
        <v>1576.2737782393785</v>
      </c>
      <c r="AH59" s="107">
        <f t="shared" si="53"/>
        <v>1000.3845831065908</v>
      </c>
      <c r="AI59" s="107">
        <f t="shared" ref="AI59:AJ59" si="55">AI18/AI46</f>
        <v>654.31903399562782</v>
      </c>
      <c r="AJ59" s="257">
        <f t="shared" si="55"/>
        <v>489.18133970497939</v>
      </c>
      <c r="AK59" s="100"/>
      <c r="AL59" s="8"/>
      <c r="AM59" s="8"/>
      <c r="AN59" s="8"/>
      <c r="AO59" s="8"/>
    </row>
    <row r="60" spans="1:41">
      <c r="A60" s="100"/>
      <c r="B60" s="256" t="s">
        <v>65</v>
      </c>
      <c r="C60" s="237">
        <f t="shared" ref="C60:R60" si="56">C19/C$24</f>
        <v>13063</v>
      </c>
      <c r="D60" s="238">
        <f t="shared" si="56"/>
        <v>10091.911764705881</v>
      </c>
      <c r="E60" s="238">
        <f t="shared" si="56"/>
        <v>7202.312107261163</v>
      </c>
      <c r="F60" s="238">
        <f t="shared" si="56"/>
        <v>3975.7035118194794</v>
      </c>
      <c r="G60" s="238">
        <f t="shared" si="56"/>
        <v>3659.4934439102094</v>
      </c>
      <c r="H60" s="238">
        <f t="shared" si="56"/>
        <v>3216.7544343610834</v>
      </c>
      <c r="I60" s="238">
        <f t="shared" si="56"/>
        <v>3612.7296234145319</v>
      </c>
      <c r="J60" s="238">
        <f t="shared" si="56"/>
        <v>3556.058373517043</v>
      </c>
      <c r="K60" s="238">
        <f t="shared" si="56"/>
        <v>4322.4794417545345</v>
      </c>
      <c r="L60" s="238">
        <f t="shared" si="56"/>
        <v>3556.058373517043</v>
      </c>
      <c r="M60" s="107">
        <f t="shared" si="56"/>
        <v>4321.7904906162248</v>
      </c>
      <c r="N60" s="107">
        <f t="shared" si="56"/>
        <v>3478.9063773815919</v>
      </c>
      <c r="O60" s="107">
        <f t="shared" si="56"/>
        <v>3478.9063773815919</v>
      </c>
      <c r="P60" s="107">
        <f t="shared" si="56"/>
        <v>1868.6924977232729</v>
      </c>
      <c r="Q60" s="107">
        <f t="shared" si="56"/>
        <v>675.15584411369321</v>
      </c>
      <c r="R60" s="107">
        <f t="shared" si="56"/>
        <v>914.56382636038734</v>
      </c>
      <c r="S60" s="107">
        <f t="shared" si="35"/>
        <v>3697.2899338938555</v>
      </c>
      <c r="T60" s="107">
        <f t="shared" si="30"/>
        <v>3693.5531213417476</v>
      </c>
      <c r="U60" s="107">
        <f t="shared" si="30"/>
        <v>4306.9219488033868</v>
      </c>
      <c r="V60" s="107">
        <f t="shared" ref="V60:AH60" si="57">V19/V47</f>
        <v>112.71672111950434</v>
      </c>
      <c r="W60" s="107">
        <f t="shared" si="41"/>
        <v>21.907223283590973</v>
      </c>
      <c r="X60" s="107">
        <f t="shared" si="57"/>
        <v>21.907223283590973</v>
      </c>
      <c r="Y60" s="107">
        <f t="shared" si="57"/>
        <v>9.7304780917135769</v>
      </c>
      <c r="Z60" s="107">
        <f t="shared" si="57"/>
        <v>0</v>
      </c>
      <c r="AA60" s="107">
        <f t="shared" si="57"/>
        <v>0</v>
      </c>
      <c r="AB60" s="107">
        <f t="shared" si="57"/>
        <v>0</v>
      </c>
      <c r="AC60" s="107">
        <f t="shared" si="57"/>
        <v>0</v>
      </c>
      <c r="AD60" s="107">
        <f t="shared" si="57"/>
        <v>0</v>
      </c>
      <c r="AE60" s="107">
        <f t="shared" si="57"/>
        <v>0</v>
      </c>
      <c r="AF60" s="107">
        <f t="shared" ref="AF60" si="58">AF19/AF47</f>
        <v>0</v>
      </c>
      <c r="AG60" s="107">
        <f t="shared" si="57"/>
        <v>0</v>
      </c>
      <c r="AH60" s="107">
        <f t="shared" si="57"/>
        <v>41.061985987196174</v>
      </c>
      <c r="AI60" s="107">
        <f t="shared" ref="AI60:AJ60" si="59">AI19/AI47</f>
        <v>25.807003832807467</v>
      </c>
      <c r="AJ60" s="257">
        <f t="shared" si="59"/>
        <v>0</v>
      </c>
      <c r="AK60" s="100"/>
      <c r="AL60" s="8"/>
      <c r="AM60" s="8"/>
      <c r="AN60" s="8"/>
      <c r="AO60" s="8"/>
    </row>
    <row r="61" spans="1:41" ht="13.5" thickBot="1">
      <c r="A61" s="100"/>
      <c r="B61" s="259" t="s">
        <v>63</v>
      </c>
      <c r="C61" s="284">
        <f t="shared" ref="C61:R61" si="60">C20/C$24</f>
        <v>50251.319889868377</v>
      </c>
      <c r="D61" s="285">
        <f t="shared" si="60"/>
        <v>84716.911764705874</v>
      </c>
      <c r="E61" s="285">
        <f t="shared" si="60"/>
        <v>56847.252019883592</v>
      </c>
      <c r="F61" s="285">
        <f t="shared" si="60"/>
        <v>40811.920017458571</v>
      </c>
      <c r="G61" s="285">
        <f t="shared" si="60"/>
        <v>78131.439795303595</v>
      </c>
      <c r="H61" s="285">
        <f t="shared" si="60"/>
        <v>118407.63212007318</v>
      </c>
      <c r="I61" s="285">
        <f t="shared" si="60"/>
        <v>206852.18865255313</v>
      </c>
      <c r="J61" s="285">
        <f t="shared" si="60"/>
        <v>196722.40074623789</v>
      </c>
      <c r="K61" s="285">
        <f t="shared" si="60"/>
        <v>196479.90828110461</v>
      </c>
      <c r="L61" s="285">
        <f t="shared" si="60"/>
        <v>196722.25921790153</v>
      </c>
      <c r="M61" s="260">
        <f t="shared" si="60"/>
        <v>195445.10367136358</v>
      </c>
      <c r="N61" s="260">
        <f t="shared" si="60"/>
        <v>117966.36780911258</v>
      </c>
      <c r="O61" s="260">
        <f t="shared" si="60"/>
        <v>117966.36780911258</v>
      </c>
      <c r="P61" s="260">
        <f t="shared" si="60"/>
        <v>86982.885981830754</v>
      </c>
      <c r="Q61" s="260">
        <f t="shared" si="60"/>
        <v>62052.902276772125</v>
      </c>
      <c r="R61" s="260">
        <f t="shared" si="60"/>
        <v>84042.335439795876</v>
      </c>
      <c r="S61" s="260">
        <f t="shared" si="35"/>
        <v>91199.83946701391</v>
      </c>
      <c r="T61" s="260">
        <f t="shared" si="30"/>
        <v>92920.096669067701</v>
      </c>
      <c r="U61" s="260">
        <f t="shared" si="30"/>
        <v>74885.364087898735</v>
      </c>
      <c r="V61" s="260">
        <f t="shared" ref="V61:AH61" si="61">V20/V48</f>
        <v>5453.3560942048043</v>
      </c>
      <c r="W61" s="260">
        <f t="shared" si="41"/>
        <v>3260.3584406212499</v>
      </c>
      <c r="X61" s="260">
        <f t="shared" si="61"/>
        <v>3260.3584406212499</v>
      </c>
      <c r="Y61" s="260">
        <f t="shared" si="61"/>
        <v>11273.866153358529</v>
      </c>
      <c r="Z61" s="260">
        <f t="shared" si="61"/>
        <v>12455.576882297277</v>
      </c>
      <c r="AA61" s="260">
        <f t="shared" si="61"/>
        <v>6321.1901627773304</v>
      </c>
      <c r="AB61" s="260">
        <f t="shared" si="61"/>
        <v>6378.9734400957514</v>
      </c>
      <c r="AC61" s="260">
        <f t="shared" si="61"/>
        <v>5013.3665364960962</v>
      </c>
      <c r="AD61" s="260">
        <f t="shared" si="61"/>
        <v>3548.4617880184946</v>
      </c>
      <c r="AE61" s="260">
        <f t="shared" si="61"/>
        <v>2827.5879960344487</v>
      </c>
      <c r="AF61" s="260">
        <f t="shared" ref="AF61" si="62">AF20/AF48</f>
        <v>4370.0837099453292</v>
      </c>
      <c r="AG61" s="260">
        <f t="shared" si="61"/>
        <v>3581.0753234546191</v>
      </c>
      <c r="AH61" s="260">
        <f t="shared" si="61"/>
        <v>4109.0507671866881</v>
      </c>
      <c r="AI61" s="260">
        <f t="shared" ref="AI61:AJ61" si="63">AI20/AI48</f>
        <v>3640.5740369839809</v>
      </c>
      <c r="AJ61" s="261">
        <f t="shared" si="63"/>
        <v>2416.4750892496795</v>
      </c>
      <c r="AK61" s="100"/>
      <c r="AL61" s="8"/>
      <c r="AM61" s="8"/>
      <c r="AN61" s="8"/>
      <c r="AO61" s="8"/>
    </row>
    <row r="62" spans="1:41" ht="13.5" thickBot="1">
      <c r="A62" s="100"/>
      <c r="B62" s="183" t="s">
        <v>67</v>
      </c>
      <c r="C62" s="287">
        <f>SUM(C52:C53)+SUM(C55:C61)</f>
        <v>1522821</v>
      </c>
      <c r="D62" s="287">
        <f t="shared" ref="D62:U62" si="64">SUM(D52:D53)+SUM(D55:D61)</f>
        <v>2456656.2499999995</v>
      </c>
      <c r="E62" s="287">
        <f t="shared" si="64"/>
        <v>3144103.2167419894</v>
      </c>
      <c r="F62" s="287">
        <f t="shared" si="64"/>
        <v>3599317.2771892073</v>
      </c>
      <c r="G62" s="287">
        <f t="shared" si="64"/>
        <v>4604836.9961647885</v>
      </c>
      <c r="H62" s="287">
        <f t="shared" si="64"/>
        <v>5113787.2541579315</v>
      </c>
      <c r="I62" s="287">
        <f t="shared" si="64"/>
        <v>5416596.3212038716</v>
      </c>
      <c r="J62" s="287">
        <f t="shared" si="64"/>
        <v>4566861.566234271</v>
      </c>
      <c r="K62" s="287">
        <f t="shared" si="64"/>
        <v>4273905.6306991531</v>
      </c>
      <c r="L62" s="287">
        <f t="shared" si="64"/>
        <v>4566861.8041434623</v>
      </c>
      <c r="M62" s="287">
        <f t="shared" si="64"/>
        <v>4315237.8763397625</v>
      </c>
      <c r="N62" s="287">
        <f t="shared" si="64"/>
        <v>4044947.6196208652</v>
      </c>
      <c r="O62" s="286">
        <f>SUM(O52:O53)+SUM(O55:O61)</f>
        <v>4044947.6196208652</v>
      </c>
      <c r="P62" s="287">
        <f t="shared" si="64"/>
        <v>3824579.1307046926</v>
      </c>
      <c r="Q62" s="287">
        <f t="shared" si="64"/>
        <v>3481853.4239194612</v>
      </c>
      <c r="R62" s="287">
        <f t="shared" si="64"/>
        <v>3536210.4362695683</v>
      </c>
      <c r="S62" s="287">
        <f>SUM(S52:S53)+SUM(S55:S61)</f>
        <v>3422407.9741345607</v>
      </c>
      <c r="T62" s="287">
        <f t="shared" si="64"/>
        <v>3426146.1597004784</v>
      </c>
      <c r="U62" s="287">
        <f t="shared" si="64"/>
        <v>3060887.5685743894</v>
      </c>
      <c r="V62" s="287">
        <f t="shared" ref="V62:AE62" si="65">SUM(V52:V53)+SUM(V55:V61)</f>
        <v>1411892.4485257117</v>
      </c>
      <c r="W62" s="287">
        <f t="shared" si="65"/>
        <v>1223884.2977049244</v>
      </c>
      <c r="X62" s="287">
        <f t="shared" si="65"/>
        <v>1223884.2977049244</v>
      </c>
      <c r="Y62" s="287">
        <f t="shared" si="65"/>
        <v>1054017.9512257006</v>
      </c>
      <c r="Z62" s="287">
        <f t="shared" si="65"/>
        <v>893255.21082712559</v>
      </c>
      <c r="AA62" s="287">
        <f t="shared" si="65"/>
        <v>789059.95005457662</v>
      </c>
      <c r="AB62" s="287">
        <f t="shared" si="65"/>
        <v>684825.92628001911</v>
      </c>
      <c r="AC62" s="287">
        <f t="shared" si="65"/>
        <v>697935.50167182204</v>
      </c>
      <c r="AD62" s="287">
        <f t="shared" si="65"/>
        <v>678654.91794903565</v>
      </c>
      <c r="AE62" s="287">
        <f t="shared" si="65"/>
        <v>670832.11086546094</v>
      </c>
      <c r="AF62" s="287">
        <f t="shared" ref="AF62:AH62" si="66">SUM(AF52:AF53)+SUM(AF55:AF61)</f>
        <v>670989.59480067564</v>
      </c>
      <c r="AG62" s="287">
        <f t="shared" si="66"/>
        <v>629132.82065030211</v>
      </c>
      <c r="AH62" s="287">
        <f t="shared" si="66"/>
        <v>616823.42138756264</v>
      </c>
      <c r="AI62" s="287">
        <f t="shared" ref="AI62:AJ62" si="67">SUM(AI52:AI53)+SUM(AI55:AI61)</f>
        <v>566463.94733078475</v>
      </c>
      <c r="AJ62" s="288">
        <f t="shared" si="67"/>
        <v>554830.71765616676</v>
      </c>
      <c r="AK62" s="100"/>
      <c r="AL62" s="8"/>
      <c r="AM62" s="8"/>
      <c r="AN62" s="8"/>
      <c r="AO62" s="8"/>
    </row>
    <row r="63" spans="1:41" ht="13.5" thickBot="1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100"/>
      <c r="AI63" s="100"/>
      <c r="AJ63" s="100"/>
      <c r="AK63" s="100"/>
      <c r="AL63" s="8"/>
    </row>
    <row r="64" spans="1:41">
      <c r="A64" s="100"/>
      <c r="B64" s="251" t="s">
        <v>83</v>
      </c>
      <c r="C64" s="231"/>
      <c r="D64" s="231"/>
      <c r="E64" s="231"/>
      <c r="F64" s="231"/>
      <c r="G64" s="231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100"/>
      <c r="AI64" s="100"/>
      <c r="AJ64" s="100"/>
      <c r="AK64" s="100"/>
      <c r="AL64" s="8"/>
    </row>
    <row r="65" spans="1:41" ht="13.5" thickBot="1">
      <c r="A65" s="100"/>
      <c r="B65" s="157" t="s">
        <v>79</v>
      </c>
      <c r="C65" s="196"/>
      <c r="D65" s="196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100"/>
      <c r="AI65" s="100"/>
      <c r="AJ65" s="100"/>
      <c r="AK65" s="100"/>
      <c r="AL65" s="8"/>
    </row>
    <row r="66" spans="1:41">
      <c r="A66" s="100"/>
      <c r="B66" s="176" t="s">
        <v>57</v>
      </c>
      <c r="C66" s="219"/>
      <c r="D66" s="254">
        <f t="shared" ref="D66:I67" si="68">(C52+D52)/2</f>
        <v>90639.98529411765</v>
      </c>
      <c r="E66" s="254">
        <f t="shared" si="68"/>
        <v>94888.416444707342</v>
      </c>
      <c r="F66" s="254">
        <f t="shared" si="68"/>
        <v>97606.511111495085</v>
      </c>
      <c r="G66" s="254">
        <f t="shared" si="68"/>
        <v>100779.97755323624</v>
      </c>
      <c r="H66" s="254">
        <f t="shared" si="68"/>
        <v>105167.38705552049</v>
      </c>
      <c r="I66" s="254">
        <f t="shared" si="68"/>
        <v>107118.8926300163</v>
      </c>
      <c r="J66" s="254">
        <f>J52</f>
        <v>96567.231780648304</v>
      </c>
      <c r="K66" s="254">
        <f>K52</f>
        <v>102852.82648710435</v>
      </c>
      <c r="L66" s="254"/>
      <c r="M66" s="254">
        <f>M52</f>
        <v>102853.51543824266</v>
      </c>
      <c r="N66" s="254">
        <f>N52</f>
        <v>102875.74743040434</v>
      </c>
      <c r="O66" s="254">
        <f>(M52+O52)/2</f>
        <v>102864.6314343235</v>
      </c>
      <c r="P66" s="254">
        <f>(N52+P52)/2</f>
        <v>100879.5046556758</v>
      </c>
      <c r="Q66" s="254">
        <f>(P52+Q52)/2</f>
        <v>95995.399784573863</v>
      </c>
      <c r="R66" s="254">
        <f>+R52</f>
        <v>93107.537688200464</v>
      </c>
      <c r="S66" s="254">
        <f>+S52</f>
        <v>93055.570848398915</v>
      </c>
      <c r="T66" s="254">
        <f>T52</f>
        <v>93055.570848398915</v>
      </c>
      <c r="U66" s="254">
        <f>U52</f>
        <v>89884.496828077798</v>
      </c>
      <c r="V66" s="254">
        <f>V52</f>
        <v>34860.92129222957</v>
      </c>
      <c r="W66" s="254">
        <f>W52</f>
        <v>34829.399723293085</v>
      </c>
      <c r="X66" s="254">
        <f>(V52+X52)/2</f>
        <v>34845.160507761328</v>
      </c>
      <c r="Y66" s="254">
        <f>(X52+Y52)/2</f>
        <v>34539.286982741469</v>
      </c>
      <c r="Z66" s="254">
        <f t="shared" ref="Z66:Z75" si="69">+(Y52+Z52)/2</f>
        <v>32631.61922644014</v>
      </c>
      <c r="AA66" s="254">
        <f t="shared" ref="AA66:AB75" si="70">+(AA52+Z52)/2</f>
        <v>27689.631425065716</v>
      </c>
      <c r="AB66" s="254">
        <f t="shared" si="70"/>
        <v>24174.217683356801</v>
      </c>
      <c r="AC66" s="254">
        <f t="shared" ref="AC66:AE75" si="71">(AC52+AB52)/2</f>
        <v>22957.560161930865</v>
      </c>
      <c r="AD66" s="254">
        <f t="shared" si="71"/>
        <v>21894.322682974325</v>
      </c>
      <c r="AE66" s="254">
        <f>(AE52+AD52)/2</f>
        <v>21752.686955269921</v>
      </c>
      <c r="AF66" s="254">
        <f>AF52</f>
        <v>11723.552389010214</v>
      </c>
      <c r="AG66" s="254">
        <f>+(AF52+AG52)/2</f>
        <v>11577.039157170533</v>
      </c>
      <c r="AH66" s="254">
        <f>+(AG52+AH52)/2</f>
        <v>12906.82285745306</v>
      </c>
      <c r="AI66" s="254">
        <f>+(AH52+AI52)/2</f>
        <v>13322.567369682172</v>
      </c>
      <c r="AJ66" s="255">
        <f>+(AI52+AJ52)/2</f>
        <v>11456.181598191692</v>
      </c>
      <c r="AK66" s="100"/>
      <c r="AL66" s="8"/>
      <c r="AM66" s="8"/>
      <c r="AN66" s="8"/>
      <c r="AO66" s="8"/>
    </row>
    <row r="67" spans="1:41">
      <c r="A67" s="100"/>
      <c r="B67" s="173" t="s">
        <v>58</v>
      </c>
      <c r="C67" s="99"/>
      <c r="D67" s="107">
        <f t="shared" si="68"/>
        <v>152789.6213235294</v>
      </c>
      <c r="E67" s="107">
        <f t="shared" si="68"/>
        <v>204190.86466636509</v>
      </c>
      <c r="F67" s="107">
        <f t="shared" si="68"/>
        <v>248252.15002888377</v>
      </c>
      <c r="G67" s="107">
        <f t="shared" si="68"/>
        <v>296776.03835428029</v>
      </c>
      <c r="H67" s="107">
        <f t="shared" si="68"/>
        <v>355311.30022055114</v>
      </c>
      <c r="I67" s="107">
        <f t="shared" si="68"/>
        <v>401982.11445358692</v>
      </c>
      <c r="J67" s="107">
        <f>J53</f>
        <v>390688.42134882841</v>
      </c>
      <c r="K67" s="107">
        <f>K53</f>
        <v>397387.70552812517</v>
      </c>
      <c r="L67" s="107"/>
      <c r="M67" s="107">
        <f>M53</f>
        <v>397387.70552812517</v>
      </c>
      <c r="N67" s="107">
        <f>N53</f>
        <v>393240.4252929436</v>
      </c>
      <c r="O67" s="107">
        <f>(M53+O53)/2</f>
        <v>395314.06541053439</v>
      </c>
      <c r="P67" s="107">
        <f>(N53+P53)/2</f>
        <v>363539.02761907445</v>
      </c>
      <c r="Q67" s="107">
        <f>(P53+Q53)/2</f>
        <v>329579.12166184571</v>
      </c>
      <c r="R67" s="107">
        <f>+R53</f>
        <v>325627.15693247388</v>
      </c>
      <c r="S67" s="107">
        <f>+S53</f>
        <v>318151.4538641299</v>
      </c>
      <c r="T67" s="107">
        <f>T53</f>
        <v>318162.33795867104</v>
      </c>
      <c r="U67" s="107">
        <f>U53</f>
        <v>299932.19974800904</v>
      </c>
      <c r="V67" s="107">
        <f t="shared" ref="V67:W75" si="72">V53</f>
        <v>102995.51746231831</v>
      </c>
      <c r="W67" s="107">
        <f>W53</f>
        <v>93509.180209406535</v>
      </c>
      <c r="X67" s="107">
        <f>(V53+X53)/2</f>
        <v>98252.348835862416</v>
      </c>
      <c r="Y67" s="107">
        <f>(X53+Y53)/2</f>
        <v>95156.255446982279</v>
      </c>
      <c r="Z67" s="107">
        <f t="shared" si="69"/>
        <v>95634.462368815904</v>
      </c>
      <c r="AA67" s="107">
        <f t="shared" si="70"/>
        <v>86576.200590765715</v>
      </c>
      <c r="AB67" s="107">
        <f t="shared" si="70"/>
        <v>68985.129469585547</v>
      </c>
      <c r="AC67" s="107">
        <f t="shared" si="71"/>
        <v>56861.04325980501</v>
      </c>
      <c r="AD67" s="107">
        <f t="shared" si="71"/>
        <v>54085.197735163063</v>
      </c>
      <c r="AE67" s="107">
        <f t="shared" si="71"/>
        <v>55452.179914545639</v>
      </c>
      <c r="AF67" s="107">
        <f t="shared" ref="AF67" si="73">AF53</f>
        <v>49921.030290080562</v>
      </c>
      <c r="AG67" s="107">
        <f t="shared" ref="AG67:AG75" si="74">+(AF53+AG53)/2</f>
        <v>49310.634078363932</v>
      </c>
      <c r="AH67" s="107">
        <f>+(AG53+AH53)/2</f>
        <v>49385.80775695006</v>
      </c>
      <c r="AI67" s="107">
        <f>+(AH53+AI53)/2</f>
        <v>46352.447876179598</v>
      </c>
      <c r="AJ67" s="257">
        <f>+(AI53+AJ53)/2</f>
        <v>39550.915219787872</v>
      </c>
      <c r="AK67" s="100"/>
      <c r="AL67" s="8"/>
      <c r="AM67" s="8"/>
      <c r="AN67" s="8"/>
      <c r="AO67" s="8"/>
    </row>
    <row r="68" spans="1:41">
      <c r="A68" s="100"/>
      <c r="B68" s="173" t="s">
        <v>59</v>
      </c>
      <c r="C68" s="99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>
        <f t="shared" ref="AF68:AF75" si="75">AF54</f>
        <v>0</v>
      </c>
      <c r="AG68" s="107">
        <f t="shared" si="74"/>
        <v>0</v>
      </c>
      <c r="AH68" s="107"/>
      <c r="AI68" s="107">
        <v>0</v>
      </c>
      <c r="AJ68" s="257">
        <f t="shared" ref="AJ68:AJ75" si="76">+(AI54+AJ54)/2</f>
        <v>0</v>
      </c>
      <c r="AK68" s="100"/>
      <c r="AL68" s="8"/>
      <c r="AM68" s="8"/>
      <c r="AN68" s="8"/>
      <c r="AO68" s="8"/>
    </row>
    <row r="69" spans="1:41">
      <c r="A69" s="100"/>
      <c r="B69" s="174" t="s">
        <v>60</v>
      </c>
      <c r="C69" s="99"/>
      <c r="D69" s="107">
        <f t="shared" ref="D69:I75" si="77">(C55+D55)/2</f>
        <v>617000.38950995612</v>
      </c>
      <c r="E69" s="107">
        <f t="shared" si="77"/>
        <v>969550.62442565151</v>
      </c>
      <c r="F69" s="107">
        <f t="shared" si="77"/>
        <v>1140306.0820753952</v>
      </c>
      <c r="G69" s="107">
        <f t="shared" si="77"/>
        <v>1299212.2939195456</v>
      </c>
      <c r="H69" s="107">
        <f t="shared" si="77"/>
        <v>1522692.2444120734</v>
      </c>
      <c r="I69" s="107">
        <f t="shared" si="77"/>
        <v>1656454.084868612</v>
      </c>
      <c r="J69" s="107">
        <f t="shared" ref="J69:K75" si="78">J55</f>
        <v>1009104.7363342723</v>
      </c>
      <c r="K69" s="107">
        <f t="shared" si="78"/>
        <v>857580.88577569323</v>
      </c>
      <c r="L69" s="107"/>
      <c r="M69" s="107">
        <f t="shared" ref="M69:N75" si="79">M55</f>
        <v>857580.88577569323</v>
      </c>
      <c r="N69" s="107">
        <f t="shared" si="79"/>
        <v>849972.58602568076</v>
      </c>
      <c r="O69" s="107">
        <f t="shared" ref="O69:P75" si="80">(M55+O55)/2</f>
        <v>853776.73590068705</v>
      </c>
      <c r="P69" s="107">
        <f t="shared" si="80"/>
        <v>855325.31603323878</v>
      </c>
      <c r="Q69" s="107">
        <f t="shared" ref="Q69:Q75" si="81">(P55+Q55)/2</f>
        <v>835343.54318833468</v>
      </c>
      <c r="R69" s="107">
        <f t="shared" ref="R69:S75" si="82">+R55</f>
        <v>816822.66751314769</v>
      </c>
      <c r="S69" s="107">
        <f t="shared" si="82"/>
        <v>824088.26676140667</v>
      </c>
      <c r="T69" s="107">
        <f t="shared" ref="T69:U75" si="83">T55</f>
        <v>824522.87462191726</v>
      </c>
      <c r="U69" s="107">
        <f t="shared" si="83"/>
        <v>716341.47210551042</v>
      </c>
      <c r="V69" s="107">
        <f t="shared" si="72"/>
        <v>489958.39990787063</v>
      </c>
      <c r="W69" s="107">
        <f>W55</f>
        <v>389192.77860771766</v>
      </c>
      <c r="X69" s="107">
        <f t="shared" ref="X69:X75" si="84">(V55+X55)/2</f>
        <v>439575.58925779414</v>
      </c>
      <c r="Y69" s="107">
        <f t="shared" ref="Y69:Y75" si="85">(X55+Y55)/2</f>
        <v>326514.46049112699</v>
      </c>
      <c r="Z69" s="107">
        <f t="shared" si="69"/>
        <v>220772.32278532471</v>
      </c>
      <c r="AA69" s="107">
        <f t="shared" si="70"/>
        <v>149511.62260504495</v>
      </c>
      <c r="AB69" s="107">
        <f t="shared" si="70"/>
        <v>105984.95361510037</v>
      </c>
      <c r="AC69" s="107">
        <f t="shared" si="71"/>
        <v>82453.82992844074</v>
      </c>
      <c r="AD69" s="107">
        <f t="shared" si="71"/>
        <v>70643.41011236253</v>
      </c>
      <c r="AE69" s="107">
        <f t="shared" si="71"/>
        <v>65601.901010630449</v>
      </c>
      <c r="AF69" s="107">
        <f t="shared" si="75"/>
        <v>84558.516556746545</v>
      </c>
      <c r="AG69" s="107">
        <f t="shared" si="74"/>
        <v>72973.192755803248</v>
      </c>
      <c r="AH69" s="107">
        <f>+(AG55+AH55)/2</f>
        <v>65476.624177284029</v>
      </c>
      <c r="AI69" s="107">
        <f>+(AH55+AI55)/2</f>
        <v>68320.076945651585</v>
      </c>
      <c r="AJ69" s="257">
        <f t="shared" si="76"/>
        <v>62689.470669680421</v>
      </c>
      <c r="AK69" s="100"/>
      <c r="AL69" s="8"/>
      <c r="AM69" s="8"/>
      <c r="AN69" s="8"/>
      <c r="AO69" s="8"/>
    </row>
    <row r="70" spans="1:41">
      <c r="A70" s="100"/>
      <c r="B70" s="174" t="s">
        <v>61</v>
      </c>
      <c r="C70" s="99"/>
      <c r="D70" s="107">
        <f t="shared" si="77"/>
        <v>195992.38182925229</v>
      </c>
      <c r="E70" s="107">
        <f t="shared" si="77"/>
        <v>287355.71174655569</v>
      </c>
      <c r="F70" s="107">
        <f t="shared" si="77"/>
        <v>383709.46035511419</v>
      </c>
      <c r="G70" s="107">
        <f t="shared" si="77"/>
        <v>517569.42305578082</v>
      </c>
      <c r="H70" s="107">
        <f t="shared" si="77"/>
        <v>669494.3857002547</v>
      </c>
      <c r="I70" s="107">
        <f t="shared" si="77"/>
        <v>749892.83240978955</v>
      </c>
      <c r="J70" s="107">
        <f t="shared" si="78"/>
        <v>757186.88201939664</v>
      </c>
      <c r="K70" s="107">
        <f t="shared" si="78"/>
        <v>709763.66324681183</v>
      </c>
      <c r="L70" s="107"/>
      <c r="M70" s="107">
        <f t="shared" si="79"/>
        <v>709763.66324681183</v>
      </c>
      <c r="N70" s="107">
        <f t="shared" si="79"/>
        <v>687910.02957065718</v>
      </c>
      <c r="O70" s="107">
        <f t="shared" si="80"/>
        <v>698836.84640873456</v>
      </c>
      <c r="P70" s="107">
        <f t="shared" si="80"/>
        <v>672752.55586447404</v>
      </c>
      <c r="Q70" s="107">
        <f t="shared" si="81"/>
        <v>621197.97351258516</v>
      </c>
      <c r="R70" s="107">
        <f t="shared" si="82"/>
        <v>608005.70522019779</v>
      </c>
      <c r="S70" s="107">
        <f t="shared" si="82"/>
        <v>504236.52012952371</v>
      </c>
      <c r="T70" s="107">
        <f t="shared" si="83"/>
        <v>505730.0079617179</v>
      </c>
      <c r="U70" s="107">
        <f t="shared" si="83"/>
        <v>417360.25321560429</v>
      </c>
      <c r="V70" s="107">
        <f t="shared" si="72"/>
        <v>24845.216512477604</v>
      </c>
      <c r="W70" s="107">
        <f t="shared" si="72"/>
        <v>18612.542366273043</v>
      </c>
      <c r="X70" s="107">
        <f t="shared" si="84"/>
        <v>21728.879439375323</v>
      </c>
      <c r="Y70" s="107">
        <f t="shared" si="85"/>
        <v>17451.198560570658</v>
      </c>
      <c r="Z70" s="107">
        <f t="shared" si="69"/>
        <v>19936.533785001666</v>
      </c>
      <c r="AA70" s="107">
        <f t="shared" si="70"/>
        <v>25126.378584235361</v>
      </c>
      <c r="AB70" s="107">
        <f t="shared" si="70"/>
        <v>26595.813320592031</v>
      </c>
      <c r="AC70" s="107">
        <f t="shared" si="71"/>
        <v>28021.485038120743</v>
      </c>
      <c r="AD70" s="107">
        <f t="shared" si="71"/>
        <v>28635.085964408503</v>
      </c>
      <c r="AE70" s="107">
        <f t="shared" si="71"/>
        <v>25954.099726804136</v>
      </c>
      <c r="AF70" s="107">
        <f t="shared" si="75"/>
        <v>27512.754306498187</v>
      </c>
      <c r="AG70" s="107">
        <f t="shared" si="74"/>
        <v>28221.155429725815</v>
      </c>
      <c r="AH70" s="107">
        <f t="shared" ref="AH70:AI70" si="86">+(AG56+AH56)/2</f>
        <v>32368.850690194893</v>
      </c>
      <c r="AI70" s="107">
        <f t="shared" si="86"/>
        <v>34457.40078793728</v>
      </c>
      <c r="AJ70" s="257">
        <f t="shared" si="76"/>
        <v>38063.355357240682</v>
      </c>
      <c r="AK70" s="100"/>
      <c r="AL70" s="8"/>
      <c r="AM70" s="8"/>
      <c r="AN70" s="8"/>
      <c r="AO70" s="8"/>
    </row>
    <row r="71" spans="1:41">
      <c r="A71" s="100"/>
      <c r="B71" s="174" t="s">
        <v>62</v>
      </c>
      <c r="C71" s="99"/>
      <c r="D71" s="107">
        <f t="shared" si="77"/>
        <v>670842.8025088443</v>
      </c>
      <c r="E71" s="107">
        <f t="shared" si="77"/>
        <v>913259.07786222594</v>
      </c>
      <c r="F71" s="107">
        <f t="shared" si="77"/>
        <v>1164493.8057753551</v>
      </c>
      <c r="G71" s="107">
        <f t="shared" si="77"/>
        <v>1449965.5007142932</v>
      </c>
      <c r="H71" s="107">
        <f t="shared" si="77"/>
        <v>1573882.5598600814</v>
      </c>
      <c r="I71" s="107">
        <f t="shared" si="77"/>
        <v>1567495.6277228291</v>
      </c>
      <c r="J71" s="107">
        <f t="shared" si="78"/>
        <v>1542536.946033706</v>
      </c>
      <c r="K71" s="107">
        <f t="shared" si="78"/>
        <v>1434466.5429767293</v>
      </c>
      <c r="L71" s="107"/>
      <c r="M71" s="107">
        <f t="shared" si="79"/>
        <v>1434466.5429767293</v>
      </c>
      <c r="N71" s="107">
        <f t="shared" si="79"/>
        <v>1290361.8827129002</v>
      </c>
      <c r="O71" s="107">
        <f t="shared" si="80"/>
        <v>1362414.2128448146</v>
      </c>
      <c r="P71" s="107">
        <f t="shared" si="80"/>
        <v>1259803.4034320097</v>
      </c>
      <c r="Q71" s="107">
        <f t="shared" si="81"/>
        <v>1118804.9056614409</v>
      </c>
      <c r="R71" s="107">
        <f t="shared" si="82"/>
        <v>1008447.2232503132</v>
      </c>
      <c r="S71" s="107">
        <f t="shared" si="82"/>
        <v>1002949.7761247337</v>
      </c>
      <c r="T71" s="107">
        <f t="shared" si="83"/>
        <v>1002953.5786412901</v>
      </c>
      <c r="U71" s="107">
        <f t="shared" si="83"/>
        <v>911068.2755702096</v>
      </c>
      <c r="V71" s="107">
        <f t="shared" si="72"/>
        <v>23394.902925115657</v>
      </c>
      <c r="W71" s="107">
        <f t="shared" si="72"/>
        <v>18712.255403321029</v>
      </c>
      <c r="X71" s="107">
        <f t="shared" si="84"/>
        <v>21053.579164218343</v>
      </c>
      <c r="Y71" s="107">
        <f t="shared" si="85"/>
        <v>21178.372231517998</v>
      </c>
      <c r="Z71" s="107">
        <f t="shared" si="69"/>
        <v>18619.737510935549</v>
      </c>
      <c r="AA71" s="107">
        <f t="shared" si="70"/>
        <v>11425.490191575031</v>
      </c>
      <c r="AB71" s="107">
        <f t="shared" si="70"/>
        <v>8192.1183273676179</v>
      </c>
      <c r="AC71" s="107">
        <f t="shared" si="71"/>
        <v>6890.3495294548884</v>
      </c>
      <c r="AD71" s="107">
        <f t="shared" si="71"/>
        <v>5889.5489941482874</v>
      </c>
      <c r="AE71" s="107">
        <f t="shared" si="71"/>
        <v>5790.9568900745962</v>
      </c>
      <c r="AF71" s="107">
        <f t="shared" si="75"/>
        <v>66.300526523751756</v>
      </c>
      <c r="AG71" s="107">
        <f t="shared" si="74"/>
        <v>33.150263261875878</v>
      </c>
      <c r="AH71" s="107">
        <f t="shared" ref="AH71:AI71" si="87">+(AG57+AH57)/2</f>
        <v>0</v>
      </c>
      <c r="AI71" s="107">
        <f t="shared" si="87"/>
        <v>13.177730003424761</v>
      </c>
      <c r="AJ71" s="257">
        <f t="shared" si="76"/>
        <v>17.686949026462365</v>
      </c>
      <c r="AK71" s="100"/>
      <c r="AL71" s="8"/>
      <c r="AN71" s="8"/>
      <c r="AO71" s="8"/>
    </row>
    <row r="72" spans="1:41">
      <c r="A72" s="100"/>
      <c r="B72" s="174" t="s">
        <v>63</v>
      </c>
      <c r="C72" s="99"/>
      <c r="D72" s="107">
        <f t="shared" si="77"/>
        <v>180065.16326583648</v>
      </c>
      <c r="E72" s="107">
        <f t="shared" si="77"/>
        <v>247844.99544979213</v>
      </c>
      <c r="F72" s="107">
        <f t="shared" si="77"/>
        <v>278734.02457898983</v>
      </c>
      <c r="G72" s="107">
        <f t="shared" si="77"/>
        <v>366271.32920611615</v>
      </c>
      <c r="H72" s="107">
        <f t="shared" si="77"/>
        <v>516663.28576581413</v>
      </c>
      <c r="I72" s="107">
        <f t="shared" si="77"/>
        <v>599874.23735985789</v>
      </c>
      <c r="J72" s="107">
        <f t="shared" si="78"/>
        <v>554204.44800255937</v>
      </c>
      <c r="K72" s="107">
        <f t="shared" si="78"/>
        <v>553794.08189831267</v>
      </c>
      <c r="L72" s="107"/>
      <c r="M72" s="107">
        <f t="shared" si="79"/>
        <v>596226.58250680193</v>
      </c>
      <c r="N72" s="107">
        <f t="shared" si="79"/>
        <v>593116.945807843</v>
      </c>
      <c r="O72" s="107">
        <f t="shared" si="80"/>
        <v>594671.76415732247</v>
      </c>
      <c r="P72" s="107">
        <f t="shared" si="80"/>
        <v>568192.15910381475</v>
      </c>
      <c r="Q72" s="107">
        <f t="shared" si="81"/>
        <v>565436.04870926682</v>
      </c>
      <c r="R72" s="107">
        <f t="shared" si="82"/>
        <v>588777.06410641561</v>
      </c>
      <c r="S72" s="107">
        <f t="shared" si="82"/>
        <v>570105.10994153633</v>
      </c>
      <c r="T72" s="107">
        <f t="shared" si="83"/>
        <v>570180.36899754149</v>
      </c>
      <c r="U72" s="107">
        <f t="shared" si="83"/>
        <v>534870.14765375177</v>
      </c>
      <c r="V72" s="107">
        <f t="shared" si="72"/>
        <v>722338.59756185685</v>
      </c>
      <c r="W72" s="107">
        <f t="shared" si="72"/>
        <v>660564.81742443889</v>
      </c>
      <c r="X72" s="107">
        <f t="shared" si="84"/>
        <v>691451.70749314781</v>
      </c>
      <c r="Y72" s="107">
        <f t="shared" si="85"/>
        <v>633904.8215767697</v>
      </c>
      <c r="Z72" s="107">
        <f t="shared" si="69"/>
        <v>573634.64512542496</v>
      </c>
      <c r="AA72" s="107">
        <f t="shared" si="70"/>
        <v>530925.38055956236</v>
      </c>
      <c r="AB72" s="107">
        <f t="shared" si="70"/>
        <v>496093.3354080572</v>
      </c>
      <c r="AC72" s="107">
        <f t="shared" si="71"/>
        <v>487895.6473460861</v>
      </c>
      <c r="AD72" s="107">
        <f t="shared" si="71"/>
        <v>502112.80802550347</v>
      </c>
      <c r="AE72" s="107">
        <f t="shared" si="71"/>
        <v>495985.13662512484</v>
      </c>
      <c r="AF72" s="107">
        <f t="shared" si="75"/>
        <v>491163.28888668359</v>
      </c>
      <c r="AG72" s="107">
        <f t="shared" si="74"/>
        <v>482345.28556775011</v>
      </c>
      <c r="AH72" s="107">
        <f t="shared" ref="AH72:AI72" si="88">+(AG58+AH58)/2</f>
        <v>457686.09231806308</v>
      </c>
      <c r="AI72" s="107">
        <f t="shared" si="88"/>
        <v>424442.41494417313</v>
      </c>
      <c r="AJ72" s="257">
        <f t="shared" si="76"/>
        <v>405256.5444476651</v>
      </c>
      <c r="AK72" s="100"/>
      <c r="AL72" s="8"/>
      <c r="AM72" s="8"/>
      <c r="AN72" s="8"/>
      <c r="AO72" s="8"/>
    </row>
    <row r="73" spans="1:41">
      <c r="A73" s="100"/>
      <c r="B73" s="173" t="s">
        <v>64</v>
      </c>
      <c r="C73" s="99"/>
      <c r="D73" s="107">
        <f t="shared" si="77"/>
        <v>3346.7095588235293</v>
      </c>
      <c r="E73" s="107">
        <f t="shared" si="77"/>
        <v>3860.8489474188873</v>
      </c>
      <c r="F73" s="107">
        <f t="shared" si="77"/>
        <v>4189.6192121542226</v>
      </c>
      <c r="G73" s="107">
        <f t="shared" si="77"/>
        <v>8213.2954894998038</v>
      </c>
      <c r="H73" s="107">
        <f t="shared" si="77"/>
        <v>14393.302250240706</v>
      </c>
      <c r="I73" s="107">
        <f t="shared" si="77"/>
        <v>16329.345821009101</v>
      </c>
      <c r="J73" s="107">
        <f t="shared" si="78"/>
        <v>16294.441595104339</v>
      </c>
      <c r="K73" s="107">
        <f t="shared" si="78"/>
        <v>17257.537063517586</v>
      </c>
      <c r="L73" s="107"/>
      <c r="M73" s="107">
        <f t="shared" si="79"/>
        <v>17192.086705378173</v>
      </c>
      <c r="N73" s="107">
        <f t="shared" si="79"/>
        <v>6024.7285939422936</v>
      </c>
      <c r="O73" s="107">
        <f t="shared" si="80"/>
        <v>11608.407649660234</v>
      </c>
      <c r="P73" s="107">
        <f t="shared" si="80"/>
        <v>9122.9821214672465</v>
      </c>
      <c r="Q73" s="107">
        <f t="shared" si="81"/>
        <v>11069.46649380957</v>
      </c>
      <c r="R73" s="107">
        <f t="shared" si="82"/>
        <v>10466.182292663019</v>
      </c>
      <c r="S73" s="107">
        <f t="shared" si="82"/>
        <v>14924.147063924091</v>
      </c>
      <c r="T73" s="107">
        <f t="shared" si="83"/>
        <v>14927.770880532067</v>
      </c>
      <c r="U73" s="107">
        <f t="shared" si="83"/>
        <v>12238.437416524132</v>
      </c>
      <c r="V73" s="107">
        <f t="shared" si="72"/>
        <v>7932.8200485186298</v>
      </c>
      <c r="W73" s="107">
        <f t="shared" si="72"/>
        <v>5181.0583065692654</v>
      </c>
      <c r="X73" s="107">
        <f t="shared" si="84"/>
        <v>6556.9391775439472</v>
      </c>
      <c r="Y73" s="107">
        <f t="shared" si="85"/>
        <v>2923.7980279258227</v>
      </c>
      <c r="Z73" s="107">
        <f t="shared" si="69"/>
        <v>537.67346759643635</v>
      </c>
      <c r="AA73" s="107">
        <f t="shared" si="70"/>
        <v>514.49296206460201</v>
      </c>
      <c r="AB73" s="107">
        <f t="shared" si="70"/>
        <v>567.28854180178826</v>
      </c>
      <c r="AC73" s="107">
        <f t="shared" si="71"/>
        <v>604.62872378627696</v>
      </c>
      <c r="AD73" s="107">
        <f t="shared" si="71"/>
        <v>753.92213361142035</v>
      </c>
      <c r="AE73" s="107">
        <f t="shared" si="71"/>
        <v>1018.5283927723012</v>
      </c>
      <c r="AF73" s="107">
        <f t="shared" si="75"/>
        <v>1674.0681351875223</v>
      </c>
      <c r="AG73" s="107">
        <f t="shared" si="74"/>
        <v>1625.1709567134503</v>
      </c>
      <c r="AH73" s="107">
        <f t="shared" ref="AH73:AI73" si="89">+(AG59+AH59)/2</f>
        <v>1288.3291806729846</v>
      </c>
      <c r="AI73" s="107">
        <f t="shared" si="89"/>
        <v>827.35180855110934</v>
      </c>
      <c r="AJ73" s="257">
        <f t="shared" si="76"/>
        <v>571.75018685030363</v>
      </c>
      <c r="AK73" s="100"/>
      <c r="AL73" s="8"/>
      <c r="AM73" s="8"/>
      <c r="AN73" s="8"/>
      <c r="AO73" s="8"/>
    </row>
    <row r="74" spans="1:41">
      <c r="A74" s="100"/>
      <c r="B74" s="173" t="s">
        <v>65</v>
      </c>
      <c r="C74" s="99"/>
      <c r="D74" s="107">
        <f t="shared" si="77"/>
        <v>11577.455882352941</v>
      </c>
      <c r="E74" s="107">
        <f t="shared" si="77"/>
        <v>8647.1119359835211</v>
      </c>
      <c r="F74" s="107">
        <f t="shared" si="77"/>
        <v>5589.0078095403214</v>
      </c>
      <c r="G74" s="107">
        <f t="shared" si="77"/>
        <v>3817.5984778648444</v>
      </c>
      <c r="H74" s="107">
        <f t="shared" si="77"/>
        <v>3438.1239391356467</v>
      </c>
      <c r="I74" s="107">
        <f t="shared" si="77"/>
        <v>3414.7420288878075</v>
      </c>
      <c r="J74" s="107">
        <f t="shared" si="78"/>
        <v>3556.058373517043</v>
      </c>
      <c r="K74" s="107">
        <f t="shared" si="78"/>
        <v>4322.4794417545345</v>
      </c>
      <c r="L74" s="107"/>
      <c r="M74" s="107">
        <f t="shared" si="79"/>
        <v>4321.7904906162248</v>
      </c>
      <c r="N74" s="107">
        <f t="shared" si="79"/>
        <v>3478.9063773815919</v>
      </c>
      <c r="O74" s="107">
        <f t="shared" si="80"/>
        <v>3900.3484339989081</v>
      </c>
      <c r="P74" s="107">
        <f t="shared" si="80"/>
        <v>2673.7994375524322</v>
      </c>
      <c r="Q74" s="107">
        <f t="shared" si="81"/>
        <v>1271.924170918483</v>
      </c>
      <c r="R74" s="107">
        <f t="shared" si="82"/>
        <v>914.56382636038734</v>
      </c>
      <c r="S74" s="107">
        <f t="shared" si="82"/>
        <v>3697.2899338938555</v>
      </c>
      <c r="T74" s="107">
        <f t="shared" si="83"/>
        <v>3693.5531213417476</v>
      </c>
      <c r="U74" s="107">
        <f t="shared" si="83"/>
        <v>4306.9219488033868</v>
      </c>
      <c r="V74" s="107">
        <f t="shared" si="72"/>
        <v>112.71672111950434</v>
      </c>
      <c r="W74" s="107">
        <f t="shared" si="72"/>
        <v>21.907223283590973</v>
      </c>
      <c r="X74" s="107">
        <f t="shared" si="84"/>
        <v>67.311972201547661</v>
      </c>
      <c r="Y74" s="107">
        <f t="shared" si="85"/>
        <v>15.818850687652276</v>
      </c>
      <c r="Z74" s="107">
        <f t="shared" si="69"/>
        <v>4.8652390458567885</v>
      </c>
      <c r="AA74" s="107">
        <f t="shared" si="70"/>
        <v>0</v>
      </c>
      <c r="AB74" s="107">
        <f t="shared" si="70"/>
        <v>0</v>
      </c>
      <c r="AC74" s="107">
        <f t="shared" si="71"/>
        <v>0</v>
      </c>
      <c r="AD74" s="107">
        <f t="shared" si="71"/>
        <v>0</v>
      </c>
      <c r="AE74" s="107">
        <f t="shared" si="71"/>
        <v>0</v>
      </c>
      <c r="AF74" s="107">
        <f t="shared" si="75"/>
        <v>0</v>
      </c>
      <c r="AG74" s="107">
        <f t="shared" si="74"/>
        <v>0</v>
      </c>
      <c r="AH74" s="107">
        <f t="shared" ref="AH74:AI74" si="90">+(AG60+AH60)/2</f>
        <v>20.530992993598087</v>
      </c>
      <c r="AI74" s="107">
        <f t="shared" si="90"/>
        <v>33.434494910001817</v>
      </c>
      <c r="AJ74" s="257">
        <f t="shared" si="76"/>
        <v>12.903501916403734</v>
      </c>
      <c r="AK74" s="100"/>
      <c r="AL74" s="8"/>
      <c r="AM74" s="8"/>
      <c r="AN74" s="8"/>
      <c r="AO74" s="8"/>
    </row>
    <row r="75" spans="1:41" ht="13.5" thickBot="1">
      <c r="A75" s="100"/>
      <c r="B75" s="211" t="s">
        <v>63</v>
      </c>
      <c r="C75" s="274"/>
      <c r="D75" s="260">
        <f t="shared" si="77"/>
        <v>67484.115827287125</v>
      </c>
      <c r="E75" s="260">
        <f t="shared" si="77"/>
        <v>70782.081892294736</v>
      </c>
      <c r="F75" s="260">
        <f t="shared" si="77"/>
        <v>48829.586018671078</v>
      </c>
      <c r="G75" s="260">
        <f t="shared" si="77"/>
        <v>59471.679906381083</v>
      </c>
      <c r="H75" s="260">
        <f t="shared" si="77"/>
        <v>98269.535957688378</v>
      </c>
      <c r="I75" s="260">
        <f t="shared" si="77"/>
        <v>162629.91038631316</v>
      </c>
      <c r="J75" s="260">
        <f t="shared" si="78"/>
        <v>196722.40074623789</v>
      </c>
      <c r="K75" s="260">
        <f t="shared" si="78"/>
        <v>196479.90828110461</v>
      </c>
      <c r="L75" s="260"/>
      <c r="M75" s="260">
        <f t="shared" si="79"/>
        <v>195445.10367136358</v>
      </c>
      <c r="N75" s="260">
        <f t="shared" si="79"/>
        <v>117966.36780911258</v>
      </c>
      <c r="O75" s="260">
        <f t="shared" si="80"/>
        <v>156705.73574023807</v>
      </c>
      <c r="P75" s="260">
        <f t="shared" si="80"/>
        <v>102474.62689547167</v>
      </c>
      <c r="Q75" s="260">
        <f t="shared" si="81"/>
        <v>74517.894129301436</v>
      </c>
      <c r="R75" s="260">
        <f t="shared" si="82"/>
        <v>84042.335439795876</v>
      </c>
      <c r="S75" s="260">
        <f t="shared" si="82"/>
        <v>91199.83946701391</v>
      </c>
      <c r="T75" s="260">
        <f t="shared" si="83"/>
        <v>92920.096669067701</v>
      </c>
      <c r="U75" s="260">
        <f t="shared" si="83"/>
        <v>74885.364087898735</v>
      </c>
      <c r="V75" s="260">
        <f t="shared" si="72"/>
        <v>5453.3560942048043</v>
      </c>
      <c r="W75" s="260">
        <f t="shared" si="72"/>
        <v>3260.3584406212499</v>
      </c>
      <c r="X75" s="260">
        <f t="shared" si="84"/>
        <v>4356.8572674130273</v>
      </c>
      <c r="Y75" s="260">
        <f t="shared" si="85"/>
        <v>7267.1122969898897</v>
      </c>
      <c r="Z75" s="260">
        <f t="shared" si="69"/>
        <v>11864.721517827904</v>
      </c>
      <c r="AA75" s="260">
        <f t="shared" si="70"/>
        <v>9388.3835225373041</v>
      </c>
      <c r="AB75" s="260">
        <f t="shared" si="70"/>
        <v>6350.0818014365414</v>
      </c>
      <c r="AC75" s="260">
        <f t="shared" si="71"/>
        <v>5696.1699882959238</v>
      </c>
      <c r="AD75" s="260">
        <f t="shared" si="71"/>
        <v>4280.9141622572952</v>
      </c>
      <c r="AE75" s="260">
        <f t="shared" si="71"/>
        <v>3188.0248920264717</v>
      </c>
      <c r="AF75" s="260">
        <f t="shared" si="75"/>
        <v>4370.0837099453292</v>
      </c>
      <c r="AG75" s="260">
        <f t="shared" si="74"/>
        <v>3975.5795166999742</v>
      </c>
      <c r="AH75" s="260">
        <f t="shared" ref="AH75:AI75" si="91">+(AG61+AH61)/2</f>
        <v>3845.0630453206536</v>
      </c>
      <c r="AI75" s="260">
        <f t="shared" si="91"/>
        <v>3874.8124020853347</v>
      </c>
      <c r="AJ75" s="261">
        <f t="shared" si="76"/>
        <v>3028.52456311683</v>
      </c>
      <c r="AK75" s="100"/>
      <c r="AL75" s="8"/>
      <c r="AM75" s="8"/>
      <c r="AN75" s="8"/>
      <c r="AO75" s="8"/>
    </row>
    <row r="76" spans="1:41" ht="13.5" thickBot="1">
      <c r="A76" s="100"/>
      <c r="B76" s="183" t="s">
        <v>67</v>
      </c>
      <c r="C76" s="289"/>
      <c r="D76" s="287">
        <f>SUM(D66:D67)+SUM(D69:D75)</f>
        <v>1989738.6249999998</v>
      </c>
      <c r="E76" s="287">
        <f t="shared" ref="E76:T76" si="92">SUM(E66:E67)+SUM(E69:E75)</f>
        <v>2800379.7333709947</v>
      </c>
      <c r="F76" s="287">
        <f t="shared" si="92"/>
        <v>3371710.2469655992</v>
      </c>
      <c r="G76" s="287">
        <f t="shared" si="92"/>
        <v>4102077.1366769979</v>
      </c>
      <c r="H76" s="287">
        <f t="shared" si="92"/>
        <v>4859312.1251613609</v>
      </c>
      <c r="I76" s="287">
        <f t="shared" si="92"/>
        <v>5265191.7876809007</v>
      </c>
      <c r="J76" s="287">
        <f t="shared" si="92"/>
        <v>4566861.566234271</v>
      </c>
      <c r="K76" s="287">
        <f t="shared" si="92"/>
        <v>4273905.6306991531</v>
      </c>
      <c r="L76" s="287"/>
      <c r="M76" s="287">
        <f t="shared" si="92"/>
        <v>4315237.8763397625</v>
      </c>
      <c r="N76" s="287">
        <f t="shared" si="92"/>
        <v>4044947.6196208652</v>
      </c>
      <c r="O76" s="287">
        <f>SUM(O66:O67)+SUM(O69:O75)</f>
        <v>4180092.7479803134</v>
      </c>
      <c r="P76" s="287">
        <f t="shared" si="92"/>
        <v>3934763.3751627784</v>
      </c>
      <c r="Q76" s="287">
        <f>SUM(Q66:Q67)+SUM(Q69:Q75)</f>
        <v>3653216.2773120762</v>
      </c>
      <c r="R76" s="287">
        <f t="shared" si="92"/>
        <v>3536210.4362695683</v>
      </c>
      <c r="S76" s="287">
        <f t="shared" si="92"/>
        <v>3422407.9741345607</v>
      </c>
      <c r="T76" s="287">
        <f t="shared" si="92"/>
        <v>3426146.1597004784</v>
      </c>
      <c r="U76" s="287">
        <f>SUM(U66:U67)+SUM(U69:U75)</f>
        <v>3060887.5685743894</v>
      </c>
      <c r="V76" s="287">
        <f t="shared" ref="V76:AE76" si="93">SUM(V66:V67)+SUM(V69:V75)</f>
        <v>1411892.4485257117</v>
      </c>
      <c r="W76" s="287">
        <f t="shared" ref="W76" si="94">W62</f>
        <v>1223884.2977049244</v>
      </c>
      <c r="X76" s="287">
        <f t="shared" si="93"/>
        <v>1317888.3731153177</v>
      </c>
      <c r="Y76" s="287">
        <f t="shared" si="93"/>
        <v>1138951.1244653123</v>
      </c>
      <c r="Z76" s="287">
        <f t="shared" si="93"/>
        <v>973636.58102641301</v>
      </c>
      <c r="AA76" s="287">
        <f t="shared" si="93"/>
        <v>841157.58044085093</v>
      </c>
      <c r="AB76" s="287">
        <f t="shared" si="93"/>
        <v>736942.93816729775</v>
      </c>
      <c r="AC76" s="287">
        <f t="shared" si="93"/>
        <v>691380.71397592057</v>
      </c>
      <c r="AD76" s="287">
        <f t="shared" si="93"/>
        <v>688295.2098104289</v>
      </c>
      <c r="AE76" s="287">
        <f t="shared" si="93"/>
        <v>674743.51440724824</v>
      </c>
      <c r="AF76" s="287">
        <f t="shared" ref="AF76:AH76" si="95">SUM(AF66:AF67)+SUM(AF69:AF75)</f>
        <v>670989.59480067564</v>
      </c>
      <c r="AG76" s="287">
        <f t="shared" si="95"/>
        <v>650061.20772548905</v>
      </c>
      <c r="AH76" s="287">
        <f t="shared" si="95"/>
        <v>622978.12101893243</v>
      </c>
      <c r="AI76" s="287">
        <f t="shared" ref="AI76:AJ76" si="96">SUM(AI66:AI67)+SUM(AI69:AI75)</f>
        <v>591643.68435917352</v>
      </c>
      <c r="AJ76" s="288">
        <f t="shared" si="96"/>
        <v>560647.33249347575</v>
      </c>
      <c r="AK76" s="100"/>
      <c r="AL76" s="8"/>
    </row>
    <row r="77" spans="1:41" ht="13.5" thickBot="1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100"/>
      <c r="AI77" s="100"/>
      <c r="AJ77" s="100"/>
      <c r="AK77" s="100"/>
      <c r="AL77" s="8"/>
    </row>
    <row r="78" spans="1:41">
      <c r="A78" s="100"/>
      <c r="B78" s="251" t="s">
        <v>84</v>
      </c>
      <c r="C78" s="290"/>
      <c r="D78" s="239"/>
      <c r="E78" s="239"/>
      <c r="F78" s="239"/>
      <c r="G78" s="239"/>
      <c r="H78" s="239"/>
      <c r="I78" s="239"/>
      <c r="J78" s="239"/>
      <c r="K78" s="239"/>
      <c r="L78" s="239"/>
      <c r="M78" s="239"/>
      <c r="N78" s="239"/>
      <c r="O78" s="239"/>
      <c r="P78" s="239"/>
      <c r="Q78" s="239"/>
      <c r="R78" s="239"/>
      <c r="S78" s="239"/>
      <c r="T78" s="239"/>
      <c r="U78" s="239"/>
      <c r="V78" s="239"/>
      <c r="W78" s="239"/>
      <c r="X78" s="239"/>
      <c r="Y78" s="239"/>
      <c r="Z78" s="239"/>
      <c r="AA78" s="99"/>
      <c r="AB78" s="99"/>
      <c r="AC78" s="99"/>
      <c r="AD78" s="99"/>
      <c r="AE78" s="99"/>
      <c r="AF78" s="99"/>
      <c r="AG78" s="99"/>
      <c r="AH78" s="100"/>
      <c r="AI78" s="100"/>
      <c r="AJ78" s="100"/>
      <c r="AK78" s="100"/>
      <c r="AL78" s="8"/>
    </row>
    <row r="79" spans="1:41" ht="13.5" thickBot="1">
      <c r="A79" s="100"/>
      <c r="B79" s="291" t="s">
        <v>79</v>
      </c>
      <c r="C79" s="186"/>
      <c r="D79" s="186"/>
      <c r="E79" s="186"/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7"/>
      <c r="V79" s="187"/>
      <c r="W79" s="187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100"/>
      <c r="AI79" s="100"/>
      <c r="AJ79" s="100"/>
      <c r="AK79" s="100"/>
      <c r="AL79" s="8"/>
    </row>
    <row r="80" spans="1:41">
      <c r="A80" s="100"/>
      <c r="B80" s="176" t="s">
        <v>57</v>
      </c>
      <c r="C80" s="297"/>
      <c r="D80" s="292">
        <f>Depreciación!$C41</f>
        <v>0</v>
      </c>
      <c r="E80" s="292">
        <f>Depreciación!$C41</f>
        <v>0</v>
      </c>
      <c r="F80" s="292">
        <f>Depreciación!$C41</f>
        <v>0</v>
      </c>
      <c r="G80" s="292">
        <f>Depreciación!$C41</f>
        <v>0</v>
      </c>
      <c r="H80" s="292">
        <f>Depreciación!$C41</f>
        <v>0</v>
      </c>
      <c r="I80" s="292">
        <f>Depreciación!$C41</f>
        <v>0</v>
      </c>
      <c r="J80" s="292">
        <f>Depreciación!$C41</f>
        <v>0</v>
      </c>
      <c r="K80" s="292">
        <f>Depreciación!$C41</f>
        <v>0</v>
      </c>
      <c r="L80" s="292">
        <f>Depreciación!$C41</f>
        <v>0</v>
      </c>
      <c r="M80" s="292">
        <f>Depreciación!$C41</f>
        <v>0</v>
      </c>
      <c r="N80" s="292">
        <f>Depreciación!$C41</f>
        <v>0</v>
      </c>
      <c r="O80" s="292">
        <f>Depreciación!$C41</f>
        <v>0</v>
      </c>
      <c r="P80" s="292">
        <f>Depreciación!$C41</f>
        <v>0</v>
      </c>
      <c r="Q80" s="292">
        <f>Depreciación!$C41</f>
        <v>0</v>
      </c>
      <c r="R80" s="292">
        <f>Depreciación!$C41</f>
        <v>0</v>
      </c>
      <c r="S80" s="292">
        <f>Depreciación!$C41</f>
        <v>0</v>
      </c>
      <c r="T80" s="292">
        <f>Depreciación!$C41</f>
        <v>0</v>
      </c>
      <c r="U80" s="292">
        <f>Depreciación!$C41</f>
        <v>0</v>
      </c>
      <c r="V80" s="292">
        <f>Depreciación!$C41</f>
        <v>0</v>
      </c>
      <c r="W80" s="292">
        <f>Depreciación!$C41</f>
        <v>0</v>
      </c>
      <c r="X80" s="292">
        <f>Depreciación!$C41</f>
        <v>0</v>
      </c>
      <c r="Y80" s="292">
        <f>Depreciación!$C41</f>
        <v>0</v>
      </c>
      <c r="Z80" s="292">
        <f>Depreciación!$C41</f>
        <v>0</v>
      </c>
      <c r="AA80" s="292">
        <f>Depreciación!$C41</f>
        <v>0</v>
      </c>
      <c r="AB80" s="292">
        <f>Depreciación!$C41</f>
        <v>0</v>
      </c>
      <c r="AC80" s="292">
        <f>Depreciación!$C41</f>
        <v>0</v>
      </c>
      <c r="AD80" s="292">
        <f>Depreciación!$C41</f>
        <v>0</v>
      </c>
      <c r="AE80" s="292">
        <f>Depreciación!$C41</f>
        <v>0</v>
      </c>
      <c r="AF80" s="292">
        <f>Depreciación!$C41</f>
        <v>0</v>
      </c>
      <c r="AG80" s="292">
        <f>Depreciación!$C41</f>
        <v>0</v>
      </c>
      <c r="AH80" s="292">
        <f>Depreciación!$C41</f>
        <v>0</v>
      </c>
      <c r="AI80" s="292">
        <f>Depreciación!$C41</f>
        <v>0</v>
      </c>
      <c r="AJ80" s="293">
        <f>Depreciación!$C41</f>
        <v>0</v>
      </c>
      <c r="AK80" s="100"/>
      <c r="AL80" s="8"/>
      <c r="AM80" s="17"/>
      <c r="AN80" s="17"/>
      <c r="AO80" s="17"/>
    </row>
    <row r="81" spans="1:41">
      <c r="A81" s="100"/>
      <c r="B81" s="173" t="s">
        <v>58</v>
      </c>
      <c r="C81" s="298"/>
      <c r="D81" s="240">
        <f>Depreciación!$C42</f>
        <v>5.73607651107364E-2</v>
      </c>
      <c r="E81" s="240">
        <f>Depreciación!$C42</f>
        <v>5.73607651107364E-2</v>
      </c>
      <c r="F81" s="240">
        <f>Depreciación!$C42</f>
        <v>5.73607651107364E-2</v>
      </c>
      <c r="G81" s="240">
        <f>Depreciación!$C42</f>
        <v>5.73607651107364E-2</v>
      </c>
      <c r="H81" s="240">
        <f>Depreciación!$C42</f>
        <v>5.73607651107364E-2</v>
      </c>
      <c r="I81" s="240">
        <f>Depreciación!$C42</f>
        <v>5.73607651107364E-2</v>
      </c>
      <c r="J81" s="240">
        <f>Depreciación!$C42</f>
        <v>5.73607651107364E-2</v>
      </c>
      <c r="K81" s="240">
        <f>Depreciación!$C42</f>
        <v>5.73607651107364E-2</v>
      </c>
      <c r="L81" s="240">
        <f>Depreciación!$C42</f>
        <v>5.73607651107364E-2</v>
      </c>
      <c r="M81" s="240">
        <f>Depreciación!$C42</f>
        <v>5.73607651107364E-2</v>
      </c>
      <c r="N81" s="240">
        <f>Depreciación!$C42</f>
        <v>5.73607651107364E-2</v>
      </c>
      <c r="O81" s="240">
        <f>Depreciación!$C42</f>
        <v>5.73607651107364E-2</v>
      </c>
      <c r="P81" s="240">
        <f>Depreciación!$C42</f>
        <v>5.73607651107364E-2</v>
      </c>
      <c r="Q81" s="240">
        <f>Depreciación!$C42</f>
        <v>5.73607651107364E-2</v>
      </c>
      <c r="R81" s="240">
        <f>Depreciación!$C42</f>
        <v>5.73607651107364E-2</v>
      </c>
      <c r="S81" s="240">
        <f>Depreciación!$C42</f>
        <v>5.73607651107364E-2</v>
      </c>
      <c r="T81" s="240">
        <f>Depreciación!$C42</f>
        <v>5.73607651107364E-2</v>
      </c>
      <c r="U81" s="240">
        <f>Depreciación!$C42</f>
        <v>5.73607651107364E-2</v>
      </c>
      <c r="V81" s="240">
        <f>Depreciación!$C42</f>
        <v>5.73607651107364E-2</v>
      </c>
      <c r="W81" s="240">
        <f>Depreciación!$C42</f>
        <v>5.73607651107364E-2</v>
      </c>
      <c r="X81" s="240">
        <f>Depreciación!$C42</f>
        <v>5.73607651107364E-2</v>
      </c>
      <c r="Y81" s="240">
        <f>Depreciación!$C42</f>
        <v>5.73607651107364E-2</v>
      </c>
      <c r="Z81" s="240">
        <f>Depreciación!$C42</f>
        <v>5.73607651107364E-2</v>
      </c>
      <c r="AA81" s="240">
        <f>Depreciación!$C42</f>
        <v>5.73607651107364E-2</v>
      </c>
      <c r="AB81" s="240">
        <f>Depreciación!$C42</f>
        <v>5.73607651107364E-2</v>
      </c>
      <c r="AC81" s="240">
        <f>Depreciación!$C42</f>
        <v>5.73607651107364E-2</v>
      </c>
      <c r="AD81" s="240">
        <f>Depreciación!$C42</f>
        <v>5.73607651107364E-2</v>
      </c>
      <c r="AE81" s="240">
        <f>Depreciación!$C42</f>
        <v>5.73607651107364E-2</v>
      </c>
      <c r="AF81" s="240">
        <f>Depreciación!$C42</f>
        <v>5.73607651107364E-2</v>
      </c>
      <c r="AG81" s="240">
        <f>Depreciación!$C42</f>
        <v>5.73607651107364E-2</v>
      </c>
      <c r="AH81" s="240">
        <f>Depreciación!$C42</f>
        <v>5.73607651107364E-2</v>
      </c>
      <c r="AI81" s="240">
        <f>Depreciación!$C42</f>
        <v>5.73607651107364E-2</v>
      </c>
      <c r="AJ81" s="294">
        <f>Depreciación!$C42</f>
        <v>5.73607651107364E-2</v>
      </c>
      <c r="AK81" s="100"/>
      <c r="AL81" s="8"/>
      <c r="AM81" s="17"/>
      <c r="AN81" s="17"/>
      <c r="AO81" s="17"/>
    </row>
    <row r="82" spans="1:41">
      <c r="A82" s="100"/>
      <c r="B82" s="173" t="s">
        <v>59</v>
      </c>
      <c r="C82" s="298"/>
      <c r="D82" s="240">
        <f>Depreciación!$C43</f>
        <v>0.15854907841348279</v>
      </c>
      <c r="E82" s="240">
        <f>Depreciación!$C43</f>
        <v>0.15854907841348279</v>
      </c>
      <c r="F82" s="240">
        <f>Depreciación!$C43</f>
        <v>0.15854907841348279</v>
      </c>
      <c r="G82" s="240">
        <f>Depreciación!$C43</f>
        <v>0.15854907841348279</v>
      </c>
      <c r="H82" s="240">
        <f>Depreciación!$C43</f>
        <v>0.15854907841348279</v>
      </c>
      <c r="I82" s="240">
        <f>Depreciación!$C43</f>
        <v>0.15854907841348279</v>
      </c>
      <c r="J82" s="240">
        <f>Depreciación!$C43</f>
        <v>0.15854907841348279</v>
      </c>
      <c r="K82" s="240">
        <f>Depreciación!$C43</f>
        <v>0.15854907841348279</v>
      </c>
      <c r="L82" s="240">
        <f>Depreciación!$C43</f>
        <v>0.15854907841348279</v>
      </c>
      <c r="M82" s="240">
        <f>Depreciación!$C43</f>
        <v>0.15854907841348279</v>
      </c>
      <c r="N82" s="240">
        <f>Depreciación!$C43</f>
        <v>0.15854907841348279</v>
      </c>
      <c r="O82" s="240">
        <f>Depreciación!$C43</f>
        <v>0.15854907841348279</v>
      </c>
      <c r="P82" s="240">
        <f>Depreciación!$C43</f>
        <v>0.15854907841348279</v>
      </c>
      <c r="Q82" s="240">
        <f>Depreciación!$C43</f>
        <v>0.15854907841348279</v>
      </c>
      <c r="R82" s="240">
        <f>Depreciación!$C43</f>
        <v>0.15854907841348279</v>
      </c>
      <c r="S82" s="240">
        <f>Depreciación!$C43</f>
        <v>0.15854907841348279</v>
      </c>
      <c r="T82" s="240">
        <f>Depreciación!$C43</f>
        <v>0.15854907841348279</v>
      </c>
      <c r="U82" s="240">
        <f>Depreciación!$C43</f>
        <v>0.15854907841348279</v>
      </c>
      <c r="V82" s="240">
        <f>Depreciación!$C43</f>
        <v>0.15854907841348279</v>
      </c>
      <c r="W82" s="240">
        <f>Depreciación!$C43</f>
        <v>0.15854907841348279</v>
      </c>
      <c r="X82" s="240">
        <f>Depreciación!$C43</f>
        <v>0.15854907841348279</v>
      </c>
      <c r="Y82" s="240">
        <f>Depreciación!$C43</f>
        <v>0.15854907841348279</v>
      </c>
      <c r="Z82" s="240">
        <f>Depreciación!$C43</f>
        <v>0.15854907841348279</v>
      </c>
      <c r="AA82" s="240">
        <f>Depreciación!$C43</f>
        <v>0.15854907841348279</v>
      </c>
      <c r="AB82" s="240">
        <f>Depreciación!$C43</f>
        <v>0.15854907841348279</v>
      </c>
      <c r="AC82" s="240">
        <f>Depreciación!$C43</f>
        <v>0.15854907841348279</v>
      </c>
      <c r="AD82" s="240">
        <f>Depreciación!$C43</f>
        <v>0.15854907841348279</v>
      </c>
      <c r="AE82" s="240">
        <f>Depreciación!$C43</f>
        <v>0.15854907841348279</v>
      </c>
      <c r="AF82" s="240">
        <f>Depreciación!$C43</f>
        <v>0.15854907841348279</v>
      </c>
      <c r="AG82" s="240">
        <f>Depreciación!$C43</f>
        <v>0.15854907841348279</v>
      </c>
      <c r="AH82" s="240">
        <f>Depreciación!$C43</f>
        <v>0.15854907841348279</v>
      </c>
      <c r="AI82" s="240">
        <f>Depreciación!$C43</f>
        <v>0.15854907841348279</v>
      </c>
      <c r="AJ82" s="294">
        <f>Depreciación!$C43</f>
        <v>0.15854907841348279</v>
      </c>
      <c r="AK82" s="100"/>
      <c r="AL82" s="8"/>
      <c r="AM82" s="17"/>
      <c r="AN82" s="17"/>
      <c r="AO82" s="17"/>
    </row>
    <row r="83" spans="1:41">
      <c r="A83" s="100"/>
      <c r="B83" s="174" t="s">
        <v>60</v>
      </c>
      <c r="C83" s="298"/>
      <c r="D83" s="240">
        <f>Depreciación!$C44</f>
        <v>0.14577769195147122</v>
      </c>
      <c r="E83" s="240">
        <f>Depreciación!$C44</f>
        <v>0.14577769195147122</v>
      </c>
      <c r="F83" s="240">
        <f>Depreciación!$C44</f>
        <v>0.14577769195147122</v>
      </c>
      <c r="G83" s="240">
        <f>Depreciación!$C44</f>
        <v>0.14577769195147122</v>
      </c>
      <c r="H83" s="240">
        <f>Depreciación!$C44</f>
        <v>0.14577769195147122</v>
      </c>
      <c r="I83" s="240">
        <f>Depreciación!$C44</f>
        <v>0.14577769195147122</v>
      </c>
      <c r="J83" s="240">
        <f>Depreciación!$C44</f>
        <v>0.14577769195147122</v>
      </c>
      <c r="K83" s="240">
        <f>Depreciación!$C44</f>
        <v>0.14577769195147122</v>
      </c>
      <c r="L83" s="240">
        <f>Depreciación!$C44</f>
        <v>0.14577769195147122</v>
      </c>
      <c r="M83" s="240">
        <f>Depreciación!$C44</f>
        <v>0.14577769195147122</v>
      </c>
      <c r="N83" s="240">
        <f>Depreciación!$C44</f>
        <v>0.14577769195147122</v>
      </c>
      <c r="O83" s="240">
        <f>Depreciación!$C44</f>
        <v>0.14577769195147122</v>
      </c>
      <c r="P83" s="240">
        <f>Depreciación!$C44</f>
        <v>0.14577769195147122</v>
      </c>
      <c r="Q83" s="240">
        <f>Depreciación!$C44</f>
        <v>0.14577769195147122</v>
      </c>
      <c r="R83" s="240">
        <f>Depreciación!$C44</f>
        <v>0.14577769195147122</v>
      </c>
      <c r="S83" s="240">
        <f>Depreciación!$C44</f>
        <v>0.14577769195147122</v>
      </c>
      <c r="T83" s="240">
        <f>Depreciación!$C44</f>
        <v>0.14577769195147122</v>
      </c>
      <c r="U83" s="240">
        <f>Depreciación!$C44</f>
        <v>0.14577769195147122</v>
      </c>
      <c r="V83" s="240">
        <f>Depreciación!$C44</f>
        <v>0.14577769195147122</v>
      </c>
      <c r="W83" s="240">
        <f>Depreciación!$C44</f>
        <v>0.14577769195147122</v>
      </c>
      <c r="X83" s="240">
        <f>Depreciación!$C44</f>
        <v>0.14577769195147122</v>
      </c>
      <c r="Y83" s="240">
        <f>Depreciación!$C44</f>
        <v>0.14577769195147122</v>
      </c>
      <c r="Z83" s="240">
        <f>Depreciación!$C44</f>
        <v>0.14577769195147122</v>
      </c>
      <c r="AA83" s="240">
        <f>Depreciación!$C44</f>
        <v>0.14577769195147122</v>
      </c>
      <c r="AB83" s="240">
        <f>Depreciación!$C44</f>
        <v>0.14577769195147122</v>
      </c>
      <c r="AC83" s="240">
        <f>Depreciación!$C44</f>
        <v>0.14577769195147122</v>
      </c>
      <c r="AD83" s="240">
        <f>Depreciación!$C44</f>
        <v>0.14577769195147122</v>
      </c>
      <c r="AE83" s="240">
        <f>Depreciación!$C44</f>
        <v>0.14577769195147122</v>
      </c>
      <c r="AF83" s="240">
        <f>Depreciación!$C44</f>
        <v>0.14577769195147122</v>
      </c>
      <c r="AG83" s="240">
        <f>Depreciación!$C44</f>
        <v>0.14577769195147122</v>
      </c>
      <c r="AH83" s="240">
        <f>Depreciación!$C44</f>
        <v>0.14577769195147122</v>
      </c>
      <c r="AI83" s="240">
        <f>Depreciación!$C44</f>
        <v>0.14577769195147122</v>
      </c>
      <c r="AJ83" s="294">
        <f>Depreciación!$C44</f>
        <v>0.14577769195147122</v>
      </c>
      <c r="AK83" s="100"/>
      <c r="AL83" s="8"/>
      <c r="AM83" s="17"/>
      <c r="AN83" s="17"/>
      <c r="AO83" s="17"/>
    </row>
    <row r="84" spans="1:41">
      <c r="A84" s="100"/>
      <c r="B84" s="174" t="s">
        <v>61</v>
      </c>
      <c r="C84" s="298"/>
      <c r="D84" s="240">
        <f>Depreciación!$C45</f>
        <v>0.1431944750901</v>
      </c>
      <c r="E84" s="240">
        <f>Depreciación!$C45</f>
        <v>0.1431944750901</v>
      </c>
      <c r="F84" s="240">
        <f>Depreciación!$C45</f>
        <v>0.1431944750901</v>
      </c>
      <c r="G84" s="240">
        <f>Depreciación!$C45</f>
        <v>0.1431944750901</v>
      </c>
      <c r="H84" s="240">
        <f>Depreciación!$C45</f>
        <v>0.1431944750901</v>
      </c>
      <c r="I84" s="240">
        <f>Depreciación!$C45</f>
        <v>0.1431944750901</v>
      </c>
      <c r="J84" s="240">
        <f>Depreciación!$C45</f>
        <v>0.1431944750901</v>
      </c>
      <c r="K84" s="240">
        <f>Depreciación!$C45</f>
        <v>0.1431944750901</v>
      </c>
      <c r="L84" s="240">
        <f>Depreciación!$C45</f>
        <v>0.1431944750901</v>
      </c>
      <c r="M84" s="240">
        <f>Depreciación!$C45</f>
        <v>0.1431944750901</v>
      </c>
      <c r="N84" s="240">
        <f>Depreciación!$C45</f>
        <v>0.1431944750901</v>
      </c>
      <c r="O84" s="240">
        <f>Depreciación!$C45</f>
        <v>0.1431944750901</v>
      </c>
      <c r="P84" s="240">
        <f>Depreciación!$C45</f>
        <v>0.1431944750901</v>
      </c>
      <c r="Q84" s="240">
        <f>Depreciación!$C45</f>
        <v>0.1431944750901</v>
      </c>
      <c r="R84" s="240">
        <f>Depreciación!$C45</f>
        <v>0.1431944750901</v>
      </c>
      <c r="S84" s="240">
        <f>Depreciación!$C45</f>
        <v>0.1431944750901</v>
      </c>
      <c r="T84" s="240">
        <f>Depreciación!$C45</f>
        <v>0.1431944750901</v>
      </c>
      <c r="U84" s="240">
        <f>Depreciación!$C45</f>
        <v>0.1431944750901</v>
      </c>
      <c r="V84" s="240">
        <f>Depreciación!$C45</f>
        <v>0.1431944750901</v>
      </c>
      <c r="W84" s="240">
        <f>Depreciación!$C45</f>
        <v>0.1431944750901</v>
      </c>
      <c r="X84" s="240">
        <f>Depreciación!$C45</f>
        <v>0.1431944750901</v>
      </c>
      <c r="Y84" s="240">
        <f>Depreciación!$C45</f>
        <v>0.1431944750901</v>
      </c>
      <c r="Z84" s="240">
        <f>Depreciación!$C45</f>
        <v>0.1431944750901</v>
      </c>
      <c r="AA84" s="240">
        <f>Depreciación!$C45</f>
        <v>0.1431944750901</v>
      </c>
      <c r="AB84" s="240">
        <f>Depreciación!$C45</f>
        <v>0.1431944750901</v>
      </c>
      <c r="AC84" s="240">
        <f>Depreciación!$C45</f>
        <v>0.1431944750901</v>
      </c>
      <c r="AD84" s="240">
        <f>Depreciación!$C45</f>
        <v>0.1431944750901</v>
      </c>
      <c r="AE84" s="240">
        <f>Depreciación!$C45</f>
        <v>0.1431944750901</v>
      </c>
      <c r="AF84" s="240">
        <f>Depreciación!$C45</f>
        <v>0.1431944750901</v>
      </c>
      <c r="AG84" s="240">
        <f>Depreciación!$C45</f>
        <v>0.1431944750901</v>
      </c>
      <c r="AH84" s="240">
        <f>Depreciación!$C45</f>
        <v>0.1431944750901</v>
      </c>
      <c r="AI84" s="240">
        <f>Depreciación!$C45</f>
        <v>0.1431944750901</v>
      </c>
      <c r="AJ84" s="294">
        <f>Depreciación!$C45</f>
        <v>0.1431944750901</v>
      </c>
      <c r="AK84" s="100"/>
      <c r="AL84" s="8"/>
      <c r="AM84" s="17"/>
      <c r="AN84" s="17"/>
      <c r="AO84" s="17"/>
    </row>
    <row r="85" spans="1:41">
      <c r="A85" s="100"/>
      <c r="B85" s="174" t="s">
        <v>62</v>
      </c>
      <c r="C85" s="298"/>
      <c r="D85" s="240">
        <f>Depreciación!$C46</f>
        <v>0.14311357983555575</v>
      </c>
      <c r="E85" s="240">
        <f>Depreciación!$C46</f>
        <v>0.14311357983555575</v>
      </c>
      <c r="F85" s="240">
        <f>Depreciación!$C46</f>
        <v>0.14311357983555575</v>
      </c>
      <c r="G85" s="240">
        <f>Depreciación!$C46</f>
        <v>0.14311357983555575</v>
      </c>
      <c r="H85" s="240">
        <f>Depreciación!$C46</f>
        <v>0.14311357983555575</v>
      </c>
      <c r="I85" s="240">
        <f>Depreciación!$C46</f>
        <v>0.14311357983555575</v>
      </c>
      <c r="J85" s="240">
        <f>Depreciación!$C46</f>
        <v>0.14311357983555575</v>
      </c>
      <c r="K85" s="240">
        <f>Depreciación!$C46</f>
        <v>0.14311357983555575</v>
      </c>
      <c r="L85" s="240">
        <f>Depreciación!$C46</f>
        <v>0.14311357983555575</v>
      </c>
      <c r="M85" s="240">
        <f>Depreciación!$C46</f>
        <v>0.14311357983555575</v>
      </c>
      <c r="N85" s="240">
        <f>Depreciación!$C46</f>
        <v>0.14311357983555575</v>
      </c>
      <c r="O85" s="240">
        <f>Depreciación!$C46</f>
        <v>0.14311357983555575</v>
      </c>
      <c r="P85" s="240">
        <f>Depreciación!$C46</f>
        <v>0.14311357983555575</v>
      </c>
      <c r="Q85" s="240">
        <f>Depreciación!$C46</f>
        <v>0.14311357983555575</v>
      </c>
      <c r="R85" s="240">
        <f>Depreciación!$C46</f>
        <v>0.14311357983555575</v>
      </c>
      <c r="S85" s="240">
        <f>Depreciación!$C46</f>
        <v>0.14311357983555575</v>
      </c>
      <c r="T85" s="240">
        <f>Depreciación!$C46</f>
        <v>0.14311357983555575</v>
      </c>
      <c r="U85" s="240">
        <f>Depreciación!$C46</f>
        <v>0.14311357983555575</v>
      </c>
      <c r="V85" s="240">
        <f>Depreciación!$C46</f>
        <v>0.14311357983555575</v>
      </c>
      <c r="W85" s="240">
        <f>Depreciación!$C46</f>
        <v>0.14311357983555575</v>
      </c>
      <c r="X85" s="240">
        <f>Depreciación!$C46</f>
        <v>0.14311357983555575</v>
      </c>
      <c r="Y85" s="240">
        <f>Depreciación!$C46</f>
        <v>0.14311357983555575</v>
      </c>
      <c r="Z85" s="240">
        <f>Depreciación!$C46</f>
        <v>0.14311357983555575</v>
      </c>
      <c r="AA85" s="240">
        <f>Depreciación!$C46</f>
        <v>0.14311357983555575</v>
      </c>
      <c r="AB85" s="240">
        <f>Depreciación!$C46</f>
        <v>0.14311357983555575</v>
      </c>
      <c r="AC85" s="240">
        <f>Depreciación!$C46</f>
        <v>0.14311357983555575</v>
      </c>
      <c r="AD85" s="240">
        <f>Depreciación!$C46</f>
        <v>0.14311357983555575</v>
      </c>
      <c r="AE85" s="240">
        <f>Depreciación!$C46</f>
        <v>0.14311357983555575</v>
      </c>
      <c r="AF85" s="240">
        <f>Depreciación!$C46</f>
        <v>0.14311357983555575</v>
      </c>
      <c r="AG85" s="240">
        <f>Depreciación!$C46</f>
        <v>0.14311357983555575</v>
      </c>
      <c r="AH85" s="240">
        <f>Depreciación!$C46</f>
        <v>0.14311357983555575</v>
      </c>
      <c r="AI85" s="240">
        <f>Depreciación!$C46</f>
        <v>0.14311357983555575</v>
      </c>
      <c r="AJ85" s="294">
        <f>Depreciación!$C46</f>
        <v>0.14311357983555575</v>
      </c>
      <c r="AK85" s="100"/>
      <c r="AL85" s="8"/>
      <c r="AN85" s="17"/>
      <c r="AO85" s="17"/>
    </row>
    <row r="86" spans="1:41">
      <c r="A86" s="100"/>
      <c r="B86" s="174" t="s">
        <v>63</v>
      </c>
      <c r="C86" s="298"/>
      <c r="D86" s="240">
        <f>Depreciación!$C47</f>
        <v>0.19699130852886157</v>
      </c>
      <c r="E86" s="240">
        <f>Depreciación!$C47</f>
        <v>0.19699130852886157</v>
      </c>
      <c r="F86" s="240">
        <f>Depreciación!$C47</f>
        <v>0.19699130852886157</v>
      </c>
      <c r="G86" s="240">
        <f>Depreciación!$C47</f>
        <v>0.19699130852886157</v>
      </c>
      <c r="H86" s="240">
        <f>Depreciación!$C47</f>
        <v>0.19699130852886157</v>
      </c>
      <c r="I86" s="240">
        <f>Depreciación!$C47</f>
        <v>0.19699130852886157</v>
      </c>
      <c r="J86" s="240">
        <f>Depreciación!$C47</f>
        <v>0.19699130852886157</v>
      </c>
      <c r="K86" s="240">
        <f>Depreciación!$C47</f>
        <v>0.19699130852886157</v>
      </c>
      <c r="L86" s="240">
        <f>Depreciación!$C47</f>
        <v>0.19699130852886157</v>
      </c>
      <c r="M86" s="240">
        <f>Depreciación!$C47</f>
        <v>0.19699130852886157</v>
      </c>
      <c r="N86" s="240">
        <f>Depreciación!$C47</f>
        <v>0.19699130852886157</v>
      </c>
      <c r="O86" s="240">
        <f>Depreciación!$C47</f>
        <v>0.19699130852886157</v>
      </c>
      <c r="P86" s="240">
        <f>Depreciación!$C47</f>
        <v>0.19699130852886157</v>
      </c>
      <c r="Q86" s="240">
        <f>Depreciación!$C47</f>
        <v>0.19699130852886157</v>
      </c>
      <c r="R86" s="240">
        <f>Depreciación!$C47</f>
        <v>0.19699130852886157</v>
      </c>
      <c r="S86" s="240">
        <f>Depreciación!$C47</f>
        <v>0.19699130852886157</v>
      </c>
      <c r="T86" s="240">
        <f>Depreciación!$C47</f>
        <v>0.19699130852886157</v>
      </c>
      <c r="U86" s="240">
        <f>Depreciación!$C47</f>
        <v>0.19699130852886157</v>
      </c>
      <c r="V86" s="240">
        <f>Depreciación!$C47</f>
        <v>0.19699130852886157</v>
      </c>
      <c r="W86" s="240">
        <f>Depreciación!$C47</f>
        <v>0.19699130852886157</v>
      </c>
      <c r="X86" s="240">
        <f>Depreciación!$C47</f>
        <v>0.19699130852886157</v>
      </c>
      <c r="Y86" s="240">
        <f>Depreciación!$C47</f>
        <v>0.19699130852886157</v>
      </c>
      <c r="Z86" s="240">
        <f>Depreciación!$C47</f>
        <v>0.19699130852886157</v>
      </c>
      <c r="AA86" s="240">
        <f>Depreciación!$C47</f>
        <v>0.19699130852886157</v>
      </c>
      <c r="AB86" s="240">
        <f>Depreciación!$C47</f>
        <v>0.19699130852886157</v>
      </c>
      <c r="AC86" s="240">
        <f>Depreciación!$C47</f>
        <v>0.19699130852886157</v>
      </c>
      <c r="AD86" s="240">
        <f>Depreciación!$C47</f>
        <v>0.19699130852886157</v>
      </c>
      <c r="AE86" s="240">
        <f>Depreciación!$C47</f>
        <v>0.19699130852886157</v>
      </c>
      <c r="AF86" s="240">
        <f>Depreciación!$C47</f>
        <v>0.19699130852886157</v>
      </c>
      <c r="AG86" s="240">
        <f>Depreciación!$C47</f>
        <v>0.19699130852886157</v>
      </c>
      <c r="AH86" s="240">
        <f>Depreciación!$C47</f>
        <v>0.19699130852886157</v>
      </c>
      <c r="AI86" s="240">
        <f>Depreciación!$C47</f>
        <v>0.19699130852886157</v>
      </c>
      <c r="AJ86" s="294">
        <f>Depreciación!$C47</f>
        <v>0.19699130852886157</v>
      </c>
      <c r="AK86" s="100"/>
      <c r="AL86" s="8"/>
      <c r="AM86" s="17"/>
      <c r="AN86" s="17"/>
      <c r="AO86" s="17"/>
    </row>
    <row r="87" spans="1:41">
      <c r="A87" s="100"/>
      <c r="B87" s="173" t="s">
        <v>64</v>
      </c>
      <c r="C87" s="298"/>
      <c r="D87" s="240">
        <f>Depreciación!$C48</f>
        <v>0.30206936102896703</v>
      </c>
      <c r="E87" s="240">
        <f>Depreciación!$C48</f>
        <v>0.30206936102896703</v>
      </c>
      <c r="F87" s="240">
        <f>Depreciación!$C48</f>
        <v>0.30206936102896703</v>
      </c>
      <c r="G87" s="240">
        <f>Depreciación!$C48</f>
        <v>0.30206936102896703</v>
      </c>
      <c r="H87" s="240">
        <f>Depreciación!$C48</f>
        <v>0.30206936102896703</v>
      </c>
      <c r="I87" s="240">
        <f>Depreciación!$C48</f>
        <v>0.30206936102896703</v>
      </c>
      <c r="J87" s="240">
        <f>Depreciación!$C48</f>
        <v>0.30206936102896703</v>
      </c>
      <c r="K87" s="240">
        <f>Depreciación!$C48</f>
        <v>0.30206936102896703</v>
      </c>
      <c r="L87" s="240">
        <f>Depreciación!$C48</f>
        <v>0.30206936102896703</v>
      </c>
      <c r="M87" s="240">
        <f>Depreciación!$C48</f>
        <v>0.30206936102896703</v>
      </c>
      <c r="N87" s="240">
        <f>Depreciación!$C48</f>
        <v>0.30206936102896703</v>
      </c>
      <c r="O87" s="240">
        <f>Depreciación!$C48</f>
        <v>0.30206936102896703</v>
      </c>
      <c r="P87" s="240">
        <f>Depreciación!$C48</f>
        <v>0.30206936102896703</v>
      </c>
      <c r="Q87" s="240">
        <f>Depreciación!$C48</f>
        <v>0.30206936102896703</v>
      </c>
      <c r="R87" s="240">
        <f>Depreciación!$C48</f>
        <v>0.30206936102896703</v>
      </c>
      <c r="S87" s="240">
        <f>Depreciación!$C48</f>
        <v>0.30206936102896703</v>
      </c>
      <c r="T87" s="240">
        <f>Depreciación!$C48</f>
        <v>0.30206936102896703</v>
      </c>
      <c r="U87" s="240">
        <f>Depreciación!$C48</f>
        <v>0.30206936102896703</v>
      </c>
      <c r="V87" s="240">
        <f>Depreciación!$C48</f>
        <v>0.30206936102896703</v>
      </c>
      <c r="W87" s="240">
        <f>Depreciación!$C48</f>
        <v>0.30206936102896703</v>
      </c>
      <c r="X87" s="240">
        <f>Depreciación!$C48</f>
        <v>0.30206936102896703</v>
      </c>
      <c r="Y87" s="240">
        <f>Depreciación!$C48</f>
        <v>0.30206936102896703</v>
      </c>
      <c r="Z87" s="240">
        <f>Depreciación!$C48</f>
        <v>0.30206936102896703</v>
      </c>
      <c r="AA87" s="240">
        <f>Depreciación!$C48</f>
        <v>0.30206936102896703</v>
      </c>
      <c r="AB87" s="240">
        <f>Depreciación!$C48</f>
        <v>0.30206936102896703</v>
      </c>
      <c r="AC87" s="240">
        <f>Depreciación!$C48</f>
        <v>0.30206936102896703</v>
      </c>
      <c r="AD87" s="240">
        <f>Depreciación!$C48</f>
        <v>0.30206936102896703</v>
      </c>
      <c r="AE87" s="240">
        <f>Depreciación!$C48</f>
        <v>0.30206936102896703</v>
      </c>
      <c r="AF87" s="240">
        <f>Depreciación!$C48</f>
        <v>0.30206936102896703</v>
      </c>
      <c r="AG87" s="240">
        <f>Depreciación!$C48</f>
        <v>0.30206936102896703</v>
      </c>
      <c r="AH87" s="240">
        <f>Depreciación!$C48</f>
        <v>0.30206936102896703</v>
      </c>
      <c r="AI87" s="240">
        <f>Depreciación!$C48</f>
        <v>0.30206936102896703</v>
      </c>
      <c r="AJ87" s="294">
        <f>Depreciación!$C48</f>
        <v>0.30206936102896703</v>
      </c>
      <c r="AK87" s="100"/>
      <c r="AL87" s="8"/>
      <c r="AM87" s="17"/>
      <c r="AN87" s="17"/>
      <c r="AO87" s="17"/>
    </row>
    <row r="88" spans="1:41">
      <c r="A88" s="100"/>
      <c r="B88" s="173" t="s">
        <v>157</v>
      </c>
      <c r="C88" s="298"/>
      <c r="D88" s="240">
        <f>Depreciación!$C49</f>
        <v>0.4</v>
      </c>
      <c r="E88" s="240">
        <f>Depreciación!$C49</f>
        <v>0.4</v>
      </c>
      <c r="F88" s="240">
        <f>Depreciación!$C49</f>
        <v>0.4</v>
      </c>
      <c r="G88" s="240">
        <f>Depreciación!$C49</f>
        <v>0.4</v>
      </c>
      <c r="H88" s="240">
        <f>Depreciación!$C49</f>
        <v>0.4</v>
      </c>
      <c r="I88" s="240">
        <f>Depreciación!$C49</f>
        <v>0.4</v>
      </c>
      <c r="J88" s="240">
        <f>Depreciación!$C49</f>
        <v>0.4</v>
      </c>
      <c r="K88" s="240">
        <f>Depreciación!$C49</f>
        <v>0.4</v>
      </c>
      <c r="L88" s="240">
        <f>Depreciación!$C49</f>
        <v>0.4</v>
      </c>
      <c r="M88" s="240">
        <f>Depreciación!$C49</f>
        <v>0.4</v>
      </c>
      <c r="N88" s="240">
        <f>Depreciación!$C49</f>
        <v>0.4</v>
      </c>
      <c r="O88" s="240">
        <f>Depreciación!$C49</f>
        <v>0.4</v>
      </c>
      <c r="P88" s="240">
        <f>Depreciación!$C49</f>
        <v>0.4</v>
      </c>
      <c r="Q88" s="240">
        <f>Depreciación!$C49</f>
        <v>0.4</v>
      </c>
      <c r="R88" s="240">
        <f>Depreciación!$C49</f>
        <v>0.4</v>
      </c>
      <c r="S88" s="240">
        <f>Depreciación!$C49</f>
        <v>0.4</v>
      </c>
      <c r="T88" s="240">
        <f>Depreciación!$C49</f>
        <v>0.4</v>
      </c>
      <c r="U88" s="240">
        <f>Depreciación!$C49</f>
        <v>0.4</v>
      </c>
      <c r="V88" s="240">
        <f>Depreciación!$C49</f>
        <v>0.4</v>
      </c>
      <c r="W88" s="240">
        <f>Depreciación!$C49</f>
        <v>0.4</v>
      </c>
      <c r="X88" s="240">
        <f>Depreciación!$C49</f>
        <v>0.4</v>
      </c>
      <c r="Y88" s="240">
        <f>Depreciación!$C49</f>
        <v>0.4</v>
      </c>
      <c r="Z88" s="240">
        <f>Depreciación!$C49</f>
        <v>0.4</v>
      </c>
      <c r="AA88" s="240">
        <f>Depreciación!$C49</f>
        <v>0.4</v>
      </c>
      <c r="AB88" s="240">
        <f>Depreciación!$C49</f>
        <v>0.4</v>
      </c>
      <c r="AC88" s="240">
        <f>Depreciación!$C49</f>
        <v>0.4</v>
      </c>
      <c r="AD88" s="240">
        <f>Depreciación!$C49</f>
        <v>0.4</v>
      </c>
      <c r="AE88" s="240">
        <f>Depreciación!$C49</f>
        <v>0.4</v>
      </c>
      <c r="AF88" s="240">
        <f>Depreciación!$C49</f>
        <v>0.4</v>
      </c>
      <c r="AG88" s="240">
        <f>Depreciación!$C49</f>
        <v>0.4</v>
      </c>
      <c r="AH88" s="240">
        <f>Depreciación!$C49</f>
        <v>0.4</v>
      </c>
      <c r="AI88" s="240">
        <f>Depreciación!$C49</f>
        <v>0.4</v>
      </c>
      <c r="AJ88" s="294">
        <f>Depreciación!$C49</f>
        <v>0.4</v>
      </c>
      <c r="AK88" s="100"/>
      <c r="AL88" s="8"/>
      <c r="AM88" s="17"/>
      <c r="AN88" s="17"/>
      <c r="AO88" s="17"/>
    </row>
    <row r="89" spans="1:41" ht="13.5" thickBot="1">
      <c r="A89" s="100"/>
      <c r="B89" s="211" t="s">
        <v>63</v>
      </c>
      <c r="C89" s="299"/>
      <c r="D89" s="295">
        <f>Depreciación!$C50</f>
        <v>0.3075854921264648</v>
      </c>
      <c r="E89" s="295">
        <f>Depreciación!$C50</f>
        <v>0.3075854921264648</v>
      </c>
      <c r="F89" s="295">
        <f>Depreciación!$C50</f>
        <v>0.3075854921264648</v>
      </c>
      <c r="G89" s="295">
        <f>Depreciación!$C50</f>
        <v>0.3075854921264648</v>
      </c>
      <c r="H89" s="295">
        <f>Depreciación!$C50</f>
        <v>0.3075854921264648</v>
      </c>
      <c r="I89" s="295">
        <f>Depreciación!$C50</f>
        <v>0.3075854921264648</v>
      </c>
      <c r="J89" s="295">
        <f>Depreciación!$C50</f>
        <v>0.3075854921264648</v>
      </c>
      <c r="K89" s="295">
        <f>Depreciación!$C50</f>
        <v>0.3075854921264648</v>
      </c>
      <c r="L89" s="295">
        <f>Depreciación!$C50</f>
        <v>0.3075854921264648</v>
      </c>
      <c r="M89" s="295">
        <f>Depreciación!$C50</f>
        <v>0.3075854921264648</v>
      </c>
      <c r="N89" s="295">
        <f>Depreciación!$C50</f>
        <v>0.3075854921264648</v>
      </c>
      <c r="O89" s="295">
        <f>Depreciación!$C50</f>
        <v>0.3075854921264648</v>
      </c>
      <c r="P89" s="295">
        <f>Depreciación!$C50</f>
        <v>0.3075854921264648</v>
      </c>
      <c r="Q89" s="295">
        <f>Depreciación!$C50</f>
        <v>0.3075854921264648</v>
      </c>
      <c r="R89" s="295">
        <f>Depreciación!$C50</f>
        <v>0.3075854921264648</v>
      </c>
      <c r="S89" s="295">
        <f>Depreciación!$C50</f>
        <v>0.3075854921264648</v>
      </c>
      <c r="T89" s="295">
        <f>Depreciación!$C50</f>
        <v>0.3075854921264648</v>
      </c>
      <c r="U89" s="295">
        <f>Depreciación!$C50</f>
        <v>0.3075854921264648</v>
      </c>
      <c r="V89" s="295">
        <f>Depreciación!$C50</f>
        <v>0.3075854921264648</v>
      </c>
      <c r="W89" s="295">
        <f>Depreciación!$C50</f>
        <v>0.3075854921264648</v>
      </c>
      <c r="X89" s="295">
        <f>Depreciación!$C50</f>
        <v>0.3075854921264648</v>
      </c>
      <c r="Y89" s="295">
        <f>Depreciación!$C50</f>
        <v>0.3075854921264648</v>
      </c>
      <c r="Z89" s="295">
        <f>Depreciación!$C50</f>
        <v>0.3075854921264648</v>
      </c>
      <c r="AA89" s="295">
        <f>Depreciación!$C50</f>
        <v>0.3075854921264648</v>
      </c>
      <c r="AB89" s="295">
        <f>Depreciación!$C50</f>
        <v>0.3075854921264648</v>
      </c>
      <c r="AC89" s="295">
        <f>Depreciación!$C50</f>
        <v>0.3075854921264648</v>
      </c>
      <c r="AD89" s="295">
        <f>Depreciación!$C50</f>
        <v>0.3075854921264648</v>
      </c>
      <c r="AE89" s="295">
        <f>Depreciación!$C50</f>
        <v>0.3075854921264648</v>
      </c>
      <c r="AF89" s="295">
        <f>Depreciación!$C50</f>
        <v>0.3075854921264648</v>
      </c>
      <c r="AG89" s="295">
        <f>Depreciación!$C50</f>
        <v>0.3075854921264648</v>
      </c>
      <c r="AH89" s="295">
        <f>Depreciación!$C50</f>
        <v>0.3075854921264648</v>
      </c>
      <c r="AI89" s="295">
        <f>Depreciación!$C50</f>
        <v>0.3075854921264648</v>
      </c>
      <c r="AJ89" s="296">
        <f>Depreciación!$C50</f>
        <v>0.3075854921264648</v>
      </c>
      <c r="AK89" s="100"/>
      <c r="AL89" s="8"/>
      <c r="AM89" s="17"/>
      <c r="AN89" s="17"/>
      <c r="AO89" s="17"/>
    </row>
    <row r="90" spans="1:41" ht="13.5" thickBot="1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100"/>
      <c r="AI90" s="100"/>
      <c r="AJ90" s="100"/>
      <c r="AK90" s="100"/>
      <c r="AL90" s="8"/>
    </row>
    <row r="91" spans="1:41">
      <c r="A91" s="100"/>
      <c r="B91" s="251" t="s">
        <v>85</v>
      </c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100"/>
      <c r="AI91" s="100"/>
      <c r="AJ91" s="100"/>
      <c r="AK91" s="100"/>
      <c r="AL91" s="8"/>
    </row>
    <row r="92" spans="1:41" ht="13.5" thickBot="1">
      <c r="A92" s="100"/>
      <c r="B92" s="291" t="s">
        <v>79</v>
      </c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100"/>
      <c r="AI92" s="100"/>
      <c r="AJ92" s="100"/>
      <c r="AK92" s="100"/>
      <c r="AL92" s="8"/>
    </row>
    <row r="93" spans="1:41">
      <c r="A93" s="100"/>
      <c r="B93" s="176" t="s">
        <v>57</v>
      </c>
      <c r="C93" s="219"/>
      <c r="D93" s="283"/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19"/>
      <c r="Y93" s="219"/>
      <c r="Z93" s="219"/>
      <c r="AA93" s="219"/>
      <c r="AB93" s="219"/>
      <c r="AC93" s="219"/>
      <c r="AD93" s="219"/>
      <c r="AE93" s="219"/>
      <c r="AF93" s="219"/>
      <c r="AG93" s="219"/>
      <c r="AH93" s="219"/>
      <c r="AI93" s="219"/>
      <c r="AJ93" s="300"/>
      <c r="AK93" s="100"/>
      <c r="AL93" s="8"/>
    </row>
    <row r="94" spans="1:41">
      <c r="A94" s="100"/>
      <c r="B94" s="173" t="s">
        <v>58</v>
      </c>
      <c r="C94" s="99"/>
      <c r="D94" s="107">
        <f t="shared" ref="D94:K94" si="97">D81*D$24*D67</f>
        <v>9535.3729831458968</v>
      </c>
      <c r="E94" s="107">
        <f t="shared" si="97"/>
        <v>14189.861509907587</v>
      </c>
      <c r="F94" s="107">
        <f t="shared" si="97"/>
        <v>18120.159243897164</v>
      </c>
      <c r="G94" s="107">
        <f t="shared" si="97"/>
        <v>23063.71791615383</v>
      </c>
      <c r="H94" s="107">
        <f t="shared" si="97"/>
        <v>29125.980263693949</v>
      </c>
      <c r="I94" s="107">
        <f t="shared" si="97"/>
        <v>34216.218679210338</v>
      </c>
      <c r="J94" s="107">
        <f t="shared" si="97"/>
        <v>33254.913538822242</v>
      </c>
      <c r="K94" s="107">
        <f t="shared" si="97"/>
        <v>33085.746676637864</v>
      </c>
      <c r="L94" s="107"/>
      <c r="M94" s="107">
        <f t="shared" ref="M94:R94" si="98">M81*M$24*M67</f>
        <v>33085.746676637864</v>
      </c>
      <c r="N94" s="107">
        <f t="shared" si="98"/>
        <v>33287.886012888099</v>
      </c>
      <c r="O94" s="107">
        <f t="shared" si="98"/>
        <v>33463.420091854401</v>
      </c>
      <c r="P94" s="107">
        <f t="shared" si="98"/>
        <v>31390.473515927621</v>
      </c>
      <c r="Q94" s="107">
        <f t="shared" si="98"/>
        <v>29848.8635730975</v>
      </c>
      <c r="R94" s="107">
        <f t="shared" si="98"/>
        <v>29490.947527148011</v>
      </c>
      <c r="S94" s="107">
        <f>S81*S$24*S67</f>
        <v>29849.802781475613</v>
      </c>
      <c r="T94" s="107">
        <f>T81*T$24*T67</f>
        <v>29850.823955735741</v>
      </c>
      <c r="U94" s="107">
        <f t="shared" ref="U94" si="99">U81*U$24*U67</f>
        <v>28515.894890015574</v>
      </c>
      <c r="V94" s="107">
        <f t="shared" ref="V94:AJ94" si="100">V81*V40*V67</f>
        <v>9585.5574576551589</v>
      </c>
      <c r="W94" s="107">
        <f t="shared" ref="W94" si="101">W81*W40*W67</f>
        <v>9589.8021542733532</v>
      </c>
      <c r="X94" s="107">
        <f t="shared" si="100"/>
        <v>10076.236198612165</v>
      </c>
      <c r="Y94" s="107">
        <f t="shared" si="100"/>
        <v>11686.086347888819</v>
      </c>
      <c r="Z94" s="107">
        <f t="shared" si="100"/>
        <v>11293.844595621635</v>
      </c>
      <c r="AA94" s="107">
        <f t="shared" si="100"/>
        <v>11090.408893465599</v>
      </c>
      <c r="AB94" s="107">
        <f t="shared" si="100"/>
        <v>9490.9360049487677</v>
      </c>
      <c r="AC94" s="107">
        <f t="shared" si="100"/>
        <v>8342.7337116878425</v>
      </c>
      <c r="AD94" s="107">
        <f t="shared" si="100"/>
        <v>8516.3657619890873</v>
      </c>
      <c r="AE94" s="107">
        <f t="shared" si="100"/>
        <v>9245.7055497872352</v>
      </c>
      <c r="AF94" s="107">
        <f t="shared" si="100"/>
        <v>8323.48065514056</v>
      </c>
      <c r="AG94" s="107">
        <f t="shared" si="100"/>
        <v>8426.4583475355139</v>
      </c>
      <c r="AH94" s="107">
        <f t="shared" si="100"/>
        <v>8854.5456890001697</v>
      </c>
      <c r="AI94" s="107">
        <f t="shared" si="100"/>
        <v>8052.0051615465336</v>
      </c>
      <c r="AJ94" s="257">
        <f t="shared" si="100"/>
        <v>6985.1873115416802</v>
      </c>
      <c r="AK94" s="100"/>
      <c r="AL94" s="8"/>
      <c r="AM94" s="8"/>
      <c r="AN94" s="8"/>
      <c r="AO94" s="8"/>
    </row>
    <row r="95" spans="1:41">
      <c r="A95" s="100"/>
      <c r="B95" s="173" t="s">
        <v>59</v>
      </c>
      <c r="C95" s="99"/>
      <c r="D95" s="238"/>
      <c r="E95" s="238"/>
      <c r="F95" s="238"/>
      <c r="G95" s="238"/>
      <c r="H95" s="238"/>
      <c r="I95" s="238"/>
      <c r="J95" s="238"/>
      <c r="K95" s="238"/>
      <c r="L95" s="238"/>
      <c r="M95" s="238"/>
      <c r="N95" s="238"/>
      <c r="O95" s="238"/>
      <c r="P95" s="238"/>
      <c r="Q95" s="238"/>
      <c r="R95" s="238"/>
      <c r="S95" s="238"/>
      <c r="T95" s="238"/>
      <c r="U95" s="238"/>
      <c r="V95" s="238"/>
      <c r="W95" s="238"/>
      <c r="X95" s="238"/>
      <c r="Y95" s="238"/>
      <c r="Z95" s="238"/>
      <c r="AA95" s="238"/>
      <c r="AB95" s="238"/>
      <c r="AC95" s="238"/>
      <c r="AD95" s="238"/>
      <c r="AE95" s="238"/>
      <c r="AF95" s="107">
        <f t="shared" ref="AF95:AJ95" si="102">AF82*AF41*AF68</f>
        <v>0</v>
      </c>
      <c r="AG95" s="107">
        <f t="shared" si="102"/>
        <v>0</v>
      </c>
      <c r="AH95" s="107">
        <f t="shared" si="102"/>
        <v>0</v>
      </c>
      <c r="AI95" s="107">
        <f t="shared" si="102"/>
        <v>0</v>
      </c>
      <c r="AJ95" s="257">
        <f t="shared" si="102"/>
        <v>0</v>
      </c>
      <c r="AK95" s="100"/>
      <c r="AL95" s="8"/>
      <c r="AM95" s="8"/>
      <c r="AN95" s="8"/>
      <c r="AO95" s="8"/>
    </row>
    <row r="96" spans="1:41">
      <c r="A96" s="100"/>
      <c r="B96" s="174" t="s">
        <v>60</v>
      </c>
      <c r="C96" s="99"/>
      <c r="D96" s="107">
        <f t="shared" ref="D96:K102" si="103">D83*D$24*D69</f>
        <v>97860.043274921118</v>
      </c>
      <c r="E96" s="107">
        <f t="shared" si="103"/>
        <v>171233.39735958623</v>
      </c>
      <c r="F96" s="107">
        <f t="shared" si="103"/>
        <v>211527.36852174049</v>
      </c>
      <c r="G96" s="107">
        <f t="shared" si="103"/>
        <v>256600.05218860324</v>
      </c>
      <c r="H96" s="107">
        <f t="shared" si="103"/>
        <v>317219.44508851424</v>
      </c>
      <c r="I96" s="107">
        <f t="shared" si="103"/>
        <v>358328.06070943124</v>
      </c>
      <c r="J96" s="107">
        <f t="shared" si="103"/>
        <v>218291.92038971768</v>
      </c>
      <c r="K96" s="107">
        <f t="shared" si="103"/>
        <v>181458.67716658919</v>
      </c>
      <c r="L96" s="107"/>
      <c r="M96" s="107">
        <f t="shared" ref="M96:S102" si="104">M83*M$24*M69</f>
        <v>181458.67716658919</v>
      </c>
      <c r="N96" s="107">
        <f t="shared" si="104"/>
        <v>182855.95634394401</v>
      </c>
      <c r="O96" s="107">
        <f t="shared" si="104"/>
        <v>183674.34916614374</v>
      </c>
      <c r="P96" s="107">
        <f t="shared" si="104"/>
        <v>187695.68412791606</v>
      </c>
      <c r="Q96" s="107">
        <f t="shared" si="104"/>
        <v>192269.04245789038</v>
      </c>
      <c r="R96" s="107">
        <f t="shared" si="104"/>
        <v>188006.13642289757</v>
      </c>
      <c r="S96" s="107">
        <f t="shared" si="104"/>
        <v>196497.67632358754</v>
      </c>
      <c r="T96" s="107">
        <f t="shared" ref="T96:U102" si="105">T83*T$24*T69</f>
        <v>196601.30531352319</v>
      </c>
      <c r="U96" s="107">
        <f t="shared" si="105"/>
        <v>173085.28277734772</v>
      </c>
      <c r="V96" s="107">
        <f t="shared" ref="V96:AJ96" si="106">V83*V42*V69</f>
        <v>110641.04063810006</v>
      </c>
      <c r="W96" s="107">
        <f t="shared" ref="W96" si="107">W83*W42*W69</f>
        <v>83890.251054237291</v>
      </c>
      <c r="X96" s="107">
        <f t="shared" si="106"/>
        <v>94750.233218791254</v>
      </c>
      <c r="Y96" s="107">
        <f t="shared" si="106"/>
        <v>72502.394986082261</v>
      </c>
      <c r="Z96" s="107">
        <f t="shared" si="106"/>
        <v>47225.70535404476</v>
      </c>
      <c r="AA96" s="107">
        <f t="shared" si="106"/>
        <v>31844.273036446135</v>
      </c>
      <c r="AB96" s="107">
        <f t="shared" si="106"/>
        <v>22267.532174604465</v>
      </c>
      <c r="AC96" s="107">
        <f t="shared" si="106"/>
        <v>16994.394524181531</v>
      </c>
      <c r="AD96" s="107">
        <f t="shared" si="106"/>
        <v>15140.483231738886</v>
      </c>
      <c r="AE96" s="107">
        <f t="shared" si="106"/>
        <v>14472.181757246612</v>
      </c>
      <c r="AF96" s="107">
        <f t="shared" si="106"/>
        <v>18654.12742435743</v>
      </c>
      <c r="AG96" s="107">
        <f t="shared" si="106"/>
        <v>16312.232046967481</v>
      </c>
      <c r="AH96" s="107">
        <f t="shared" si="106"/>
        <v>14629.449811646778</v>
      </c>
      <c r="AI96" s="107">
        <f t="shared" si="106"/>
        <v>14859.502238870458</v>
      </c>
      <c r="AJ96" s="257">
        <f t="shared" si="106"/>
        <v>13700.92168957914</v>
      </c>
      <c r="AK96" s="100"/>
      <c r="AL96" s="8"/>
      <c r="AM96" s="8"/>
      <c r="AN96" s="8"/>
      <c r="AO96" s="8"/>
    </row>
    <row r="97" spans="1:41">
      <c r="A97" s="100"/>
      <c r="B97" s="174" t="s">
        <v>61</v>
      </c>
      <c r="C97" s="99"/>
      <c r="D97" s="107">
        <f t="shared" si="103"/>
        <v>30534.74854661568</v>
      </c>
      <c r="E97" s="107">
        <f t="shared" si="103"/>
        <v>49850.900628401731</v>
      </c>
      <c r="F97" s="107">
        <f t="shared" si="103"/>
        <v>69917.006334671445</v>
      </c>
      <c r="G97" s="107">
        <f t="shared" si="103"/>
        <v>100410.79878398805</v>
      </c>
      <c r="H97" s="107">
        <f t="shared" si="103"/>
        <v>137002.91151452565</v>
      </c>
      <c r="I97" s="107">
        <f t="shared" si="103"/>
        <v>159344.0353568545</v>
      </c>
      <c r="J97" s="107">
        <f t="shared" si="103"/>
        <v>160893.94122160712</v>
      </c>
      <c r="K97" s="107">
        <f t="shared" si="103"/>
        <v>147520.23698809685</v>
      </c>
      <c r="L97" s="107"/>
      <c r="M97" s="107">
        <f t="shared" si="104"/>
        <v>147520.23698809685</v>
      </c>
      <c r="N97" s="107">
        <f t="shared" si="104"/>
        <v>145368.73999986806</v>
      </c>
      <c r="O97" s="107">
        <f t="shared" si="104"/>
        <v>147677.78846213865</v>
      </c>
      <c r="P97" s="107">
        <f t="shared" si="104"/>
        <v>145015.19412936867</v>
      </c>
      <c r="Q97" s="107">
        <f t="shared" si="104"/>
        <v>140446.02937527982</v>
      </c>
      <c r="R97" s="107">
        <f t="shared" si="104"/>
        <v>137463.40261356893</v>
      </c>
      <c r="S97" s="107">
        <f t="shared" si="104"/>
        <v>118100.89180406886</v>
      </c>
      <c r="T97" s="107">
        <f t="shared" si="105"/>
        <v>118450.69241913607</v>
      </c>
      <c r="U97" s="107">
        <f t="shared" si="105"/>
        <v>99057.263435167028</v>
      </c>
      <c r="V97" s="107">
        <f t="shared" ref="V97:AJ102" si="108">V84*V43*V70</f>
        <v>5512.271318593399</v>
      </c>
      <c r="W97" s="107">
        <f t="shared" ref="W97" si="109">W84*W43*W70</f>
        <v>3922.5262561431091</v>
      </c>
      <c r="X97" s="107">
        <f t="shared" si="108"/>
        <v>4579.2830683874299</v>
      </c>
      <c r="Y97" s="107">
        <f t="shared" si="108"/>
        <v>3790.4387141686252</v>
      </c>
      <c r="Z97" s="107">
        <f t="shared" si="108"/>
        <v>4136.8403406149473</v>
      </c>
      <c r="AA97" s="107">
        <f t="shared" si="108"/>
        <v>5187.2467725922852</v>
      </c>
      <c r="AB97" s="107">
        <f t="shared" si="108"/>
        <v>5382.8540646264892</v>
      </c>
      <c r="AC97" s="107">
        <f t="shared" si="108"/>
        <v>5528.3330914763055</v>
      </c>
      <c r="AD97" s="107">
        <f t="shared" si="108"/>
        <v>5878.5538229856011</v>
      </c>
      <c r="AE97" s="107">
        <f t="shared" si="108"/>
        <v>5482.6748999708016</v>
      </c>
      <c r="AF97" s="107">
        <f t="shared" si="108"/>
        <v>5811.9329529090683</v>
      </c>
      <c r="AG97" s="107">
        <f t="shared" si="108"/>
        <v>6021.4012840854448</v>
      </c>
      <c r="AH97" s="107">
        <f t="shared" si="108"/>
        <v>6884.7747134943374</v>
      </c>
      <c r="AI97" s="107">
        <f t="shared" si="108"/>
        <v>7113.97349709026</v>
      </c>
      <c r="AJ97" s="257">
        <f t="shared" si="108"/>
        <v>7889.4040885157738</v>
      </c>
      <c r="AK97" s="100"/>
      <c r="AL97" s="8"/>
      <c r="AM97" s="8"/>
      <c r="AN97" s="8"/>
      <c r="AO97" s="8"/>
    </row>
    <row r="98" spans="1:41">
      <c r="A98" s="100"/>
      <c r="B98" s="174" t="s">
        <v>62</v>
      </c>
      <c r="C98" s="99"/>
      <c r="D98" s="107">
        <f t="shared" si="103"/>
        <v>104455.3058916657</v>
      </c>
      <c r="E98" s="107">
        <f t="shared" si="103"/>
        <v>158344.0526961007</v>
      </c>
      <c r="F98" s="107">
        <f t="shared" si="103"/>
        <v>212066.50747286255</v>
      </c>
      <c r="G98" s="107">
        <f t="shared" si="103"/>
        <v>281140.92110036995</v>
      </c>
      <c r="H98" s="107">
        <f t="shared" si="103"/>
        <v>321891.68902543478</v>
      </c>
      <c r="I98" s="107">
        <f t="shared" si="103"/>
        <v>332887.53281004791</v>
      </c>
      <c r="J98" s="107">
        <f t="shared" si="103"/>
        <v>327587.08168103674</v>
      </c>
      <c r="K98" s="107">
        <f t="shared" si="103"/>
        <v>297977.07080277032</v>
      </c>
      <c r="L98" s="107"/>
      <c r="M98" s="107">
        <f t="shared" si="104"/>
        <v>297977.07080277032</v>
      </c>
      <c r="N98" s="107">
        <f t="shared" si="104"/>
        <v>272524.46374259656</v>
      </c>
      <c r="O98" s="107">
        <f t="shared" si="104"/>
        <v>287741.91777132306</v>
      </c>
      <c r="P98" s="107">
        <f t="shared" si="104"/>
        <v>271403.54293924605</v>
      </c>
      <c r="Q98" s="107">
        <f t="shared" si="104"/>
        <v>252806.58419417581</v>
      </c>
      <c r="R98" s="107">
        <f t="shared" si="104"/>
        <v>227870.02144872662</v>
      </c>
      <c r="S98" s="107">
        <f t="shared" si="104"/>
        <v>234775.43255259437</v>
      </c>
      <c r="T98" s="107">
        <f t="shared" si="105"/>
        <v>234776.32266443301</v>
      </c>
      <c r="U98" s="107">
        <f t="shared" si="105"/>
        <v>216112.92755005124</v>
      </c>
      <c r="V98" s="107">
        <f t="shared" si="108"/>
        <v>5048.9039830185711</v>
      </c>
      <c r="W98" s="107">
        <f t="shared" ref="W98" si="110">W85*W44*W71</f>
        <v>4198.2368644760281</v>
      </c>
      <c r="X98" s="107">
        <f t="shared" si="108"/>
        <v>4723.530663262477</v>
      </c>
      <c r="Y98" s="107">
        <f t="shared" si="108"/>
        <v>3675.2452887788172</v>
      </c>
      <c r="Z98" s="107">
        <f t="shared" si="108"/>
        <v>3495.8174810555734</v>
      </c>
      <c r="AA98" s="107">
        <f t="shared" si="108"/>
        <v>2486.4573055158794</v>
      </c>
      <c r="AB98" s="107">
        <f t="shared" si="108"/>
        <v>1718.0849511943741</v>
      </c>
      <c r="AC98" s="107">
        <f t="shared" si="108"/>
        <v>1363.58009388287</v>
      </c>
      <c r="AD98" s="107">
        <f t="shared" si="108"/>
        <v>1200.8554363577343</v>
      </c>
      <c r="AE98" s="107">
        <f t="shared" si="108"/>
        <v>1238.4082792772278</v>
      </c>
      <c r="AF98" s="107">
        <f t="shared" si="108"/>
        <v>14.178506683097748</v>
      </c>
      <c r="AG98" s="107">
        <f t="shared" si="108"/>
        <v>6.8692216623604043</v>
      </c>
      <c r="AH98" s="107">
        <f t="shared" si="108"/>
        <v>0</v>
      </c>
      <c r="AI98" s="107">
        <f t="shared" si="108"/>
        <v>3.4041263937111101</v>
      </c>
      <c r="AJ98" s="257">
        <f t="shared" si="108"/>
        <v>4.4128334503181597</v>
      </c>
      <c r="AK98" s="100"/>
      <c r="AL98" s="8"/>
      <c r="AN98" s="8"/>
      <c r="AO98" s="8"/>
    </row>
    <row r="99" spans="1:41">
      <c r="A99" s="100"/>
      <c r="B99" s="174" t="s">
        <v>63</v>
      </c>
      <c r="C99" s="99"/>
      <c r="D99" s="107">
        <f t="shared" si="103"/>
        <v>38592.74407983385</v>
      </c>
      <c r="E99" s="107">
        <f t="shared" si="103"/>
        <v>59149.915979952588</v>
      </c>
      <c r="F99" s="107">
        <f t="shared" si="103"/>
        <v>69870.058449866905</v>
      </c>
      <c r="G99" s="107">
        <f t="shared" si="103"/>
        <v>97754.225357715404</v>
      </c>
      <c r="H99" s="107">
        <f t="shared" si="103"/>
        <v>145449.17493185867</v>
      </c>
      <c r="I99" s="107">
        <f t="shared" si="103"/>
        <v>175354.78567390546</v>
      </c>
      <c r="J99" s="107">
        <f t="shared" si="103"/>
        <v>162004.62721441267</v>
      </c>
      <c r="K99" s="107">
        <f t="shared" si="103"/>
        <v>158345.94760428657</v>
      </c>
      <c r="L99" s="107"/>
      <c r="M99" s="107">
        <f t="shared" si="104"/>
        <v>170478.64229657914</v>
      </c>
      <c r="N99" s="107">
        <f t="shared" si="104"/>
        <v>172425.11341615286</v>
      </c>
      <c r="O99" s="107">
        <f t="shared" si="104"/>
        <v>172877.11488423662</v>
      </c>
      <c r="P99" s="107">
        <f t="shared" si="104"/>
        <v>168490.02373215213</v>
      </c>
      <c r="Q99" s="107">
        <f t="shared" si="104"/>
        <v>175866.74737404505</v>
      </c>
      <c r="R99" s="107">
        <f t="shared" si="104"/>
        <v>183126.4692606747</v>
      </c>
      <c r="S99" s="107">
        <f t="shared" si="104"/>
        <v>183693.85021285521</v>
      </c>
      <c r="T99" s="107">
        <f t="shared" si="105"/>
        <v>183718.09947061469</v>
      </c>
      <c r="U99" s="107">
        <f t="shared" si="105"/>
        <v>174640.27299246649</v>
      </c>
      <c r="V99" s="107">
        <f t="shared" si="108"/>
        <v>227299.01231995251</v>
      </c>
      <c r="W99" s="107">
        <f t="shared" ref="W99" si="111">W86*W45*W72</f>
        <v>211570.24129046555</v>
      </c>
      <c r="X99" s="107">
        <f t="shared" si="108"/>
        <v>221462.90679758112</v>
      </c>
      <c r="Y99" s="107">
        <f t="shared" si="108"/>
        <v>198289.46779058443</v>
      </c>
      <c r="Z99" s="107">
        <f t="shared" si="108"/>
        <v>184922.84531381287</v>
      </c>
      <c r="AA99" s="107">
        <f t="shared" si="108"/>
        <v>181739.90538358726</v>
      </c>
      <c r="AB99" s="107">
        <f t="shared" si="108"/>
        <v>167619.32515154927</v>
      </c>
      <c r="AC99" s="107">
        <f t="shared" si="108"/>
        <v>158699.09514769656</v>
      </c>
      <c r="AD99" s="107">
        <f t="shared" si="108"/>
        <v>168488.07008871797</v>
      </c>
      <c r="AE99" s="107">
        <f t="shared" si="108"/>
        <v>173045.64217134216</v>
      </c>
      <c r="AF99" s="107">
        <f t="shared" si="108"/>
        <v>171363.33422149395</v>
      </c>
      <c r="AG99" s="107">
        <f t="shared" si="108"/>
        <v>173403.52538151474</v>
      </c>
      <c r="AH99" s="107">
        <f t="shared" si="108"/>
        <v>174392.16234919769</v>
      </c>
      <c r="AI99" s="107">
        <f t="shared" si="108"/>
        <v>167170.22153295463</v>
      </c>
      <c r="AJ99" s="257">
        <f t="shared" si="108"/>
        <v>159887.88673771097</v>
      </c>
      <c r="AK99" s="100"/>
      <c r="AL99" s="8"/>
      <c r="AM99" s="8"/>
      <c r="AN99" s="8"/>
      <c r="AO99" s="8"/>
    </row>
    <row r="100" spans="1:41">
      <c r="A100" s="100"/>
      <c r="B100" s="173" t="s">
        <v>64</v>
      </c>
      <c r="C100" s="99"/>
      <c r="D100" s="107">
        <f t="shared" si="103"/>
        <v>1099.9009987658956</v>
      </c>
      <c r="E100" s="107">
        <f t="shared" si="103"/>
        <v>1412.9161866811517</v>
      </c>
      <c r="F100" s="107">
        <f t="shared" si="103"/>
        <v>1610.4056491021597</v>
      </c>
      <c r="G100" s="107">
        <f t="shared" si="103"/>
        <v>3361.3185606568354</v>
      </c>
      <c r="H100" s="107">
        <f t="shared" si="103"/>
        <v>6213.3199485998457</v>
      </c>
      <c r="I100" s="107">
        <f t="shared" si="103"/>
        <v>7319.5740792453453</v>
      </c>
      <c r="J100" s="107">
        <f t="shared" si="103"/>
        <v>7303.9283779423622</v>
      </c>
      <c r="K100" s="107">
        <f t="shared" si="103"/>
        <v>7566.5354244145956</v>
      </c>
      <c r="L100" s="107"/>
      <c r="M100" s="107">
        <f t="shared" si="104"/>
        <v>7537.8388351168433</v>
      </c>
      <c r="N100" s="107">
        <f t="shared" si="104"/>
        <v>2685.698688908546</v>
      </c>
      <c r="O100" s="107">
        <f t="shared" si="104"/>
        <v>5174.78666779376</v>
      </c>
      <c r="P100" s="107">
        <f t="shared" si="104"/>
        <v>4148.3499974955421</v>
      </c>
      <c r="Q100" s="107">
        <f t="shared" si="104"/>
        <v>5279.423976049713</v>
      </c>
      <c r="R100" s="107">
        <f t="shared" si="104"/>
        <v>4991.6961910036798</v>
      </c>
      <c r="S100" s="107">
        <f t="shared" si="104"/>
        <v>7373.7568938378054</v>
      </c>
      <c r="T100" s="107">
        <f t="shared" si="105"/>
        <v>7375.5473574790858</v>
      </c>
      <c r="U100" s="107">
        <f t="shared" si="105"/>
        <v>6127.4760891477208</v>
      </c>
      <c r="V100" s="107">
        <f t="shared" si="108"/>
        <v>3932.9430805971506</v>
      </c>
      <c r="W100" s="107">
        <f t="shared" ref="W100" si="112">W87*W46*W73</f>
        <v>2714.6973475673267</v>
      </c>
      <c r="X100" s="107">
        <f t="shared" si="108"/>
        <v>3435.6118654116276</v>
      </c>
      <c r="Y100" s="107">
        <f t="shared" si="108"/>
        <v>1633.7754720251294</v>
      </c>
      <c r="Z100" s="107">
        <f t="shared" si="108"/>
        <v>286.44411351798442</v>
      </c>
      <c r="AA100" s="107">
        <f t="shared" si="108"/>
        <v>285.92773701420214</v>
      </c>
      <c r="AB100" s="107">
        <f t="shared" si="108"/>
        <v>332.12731564414685</v>
      </c>
      <c r="AC100" s="107">
        <f t="shared" si="108"/>
        <v>353.26386806205767</v>
      </c>
      <c r="AD100" s="107">
        <f t="shared" si="108"/>
        <v>448.47765859422424</v>
      </c>
      <c r="AE100" s="107">
        <f t="shared" si="108"/>
        <v>609.5164628923327</v>
      </c>
      <c r="AF100" s="107">
        <f t="shared" si="108"/>
        <v>1001.8101563403084</v>
      </c>
      <c r="AG100" s="107">
        <f t="shared" si="108"/>
        <v>981.44277246923411</v>
      </c>
      <c r="AH100" s="107">
        <f t="shared" si="108"/>
        <v>795.03712131640691</v>
      </c>
      <c r="AI100" s="107">
        <f t="shared" si="108"/>
        <v>514.45274699967285</v>
      </c>
      <c r="AJ100" s="257">
        <f t="shared" si="108"/>
        <v>366.23148811463466</v>
      </c>
      <c r="AK100" s="100"/>
      <c r="AL100" s="8"/>
      <c r="AM100" s="8"/>
      <c r="AN100" s="8"/>
      <c r="AO100" s="8"/>
    </row>
    <row r="101" spans="1:41">
      <c r="A101" s="100"/>
      <c r="B101" s="173" t="s">
        <v>65</v>
      </c>
      <c r="C101" s="99"/>
      <c r="D101" s="107">
        <f t="shared" si="103"/>
        <v>5038.5088000000005</v>
      </c>
      <c r="E101" s="107">
        <f t="shared" si="103"/>
        <v>4190.4241628764703</v>
      </c>
      <c r="F101" s="107">
        <f t="shared" si="103"/>
        <v>2844.7805093514712</v>
      </c>
      <c r="G101" s="107">
        <f t="shared" si="103"/>
        <v>2068.882324109808</v>
      </c>
      <c r="H101" s="107">
        <f t="shared" si="103"/>
        <v>1965.3419085247385</v>
      </c>
      <c r="I101" s="107">
        <f t="shared" si="103"/>
        <v>2026.8809376955714</v>
      </c>
      <c r="J101" s="107">
        <f t="shared" si="103"/>
        <v>2110.7617704761101</v>
      </c>
      <c r="K101" s="107">
        <f t="shared" si="103"/>
        <v>2509.6</v>
      </c>
      <c r="L101" s="107"/>
      <c r="M101" s="107">
        <f t="shared" si="104"/>
        <v>2509.1999999999998</v>
      </c>
      <c r="N101" s="107">
        <f t="shared" si="104"/>
        <v>2053.6</v>
      </c>
      <c r="O101" s="107">
        <f t="shared" si="104"/>
        <v>2302.3774356608933</v>
      </c>
      <c r="P101" s="107">
        <f t="shared" si="104"/>
        <v>1609.9808453233927</v>
      </c>
      <c r="Q101" s="107">
        <f t="shared" si="104"/>
        <v>803.29374500431959</v>
      </c>
      <c r="R101" s="107">
        <f t="shared" si="104"/>
        <v>577.6</v>
      </c>
      <c r="S101" s="107">
        <f t="shared" si="104"/>
        <v>2419.0013907414163</v>
      </c>
      <c r="T101" s="107">
        <f t="shared" si="105"/>
        <v>2416.5565311490909</v>
      </c>
      <c r="U101" s="107">
        <f t="shared" si="105"/>
        <v>2855.4592693636546</v>
      </c>
      <c r="V101" s="107">
        <f t="shared" si="108"/>
        <v>74</v>
      </c>
      <c r="W101" s="107">
        <f t="shared" ref="W101" si="113">W88*W47*W74</f>
        <v>15.2</v>
      </c>
      <c r="X101" s="107">
        <f t="shared" si="108"/>
        <v>46.703407557354922</v>
      </c>
      <c r="Y101" s="107">
        <f t="shared" si="108"/>
        <v>11.705049215216814</v>
      </c>
      <c r="Z101" s="107">
        <f t="shared" si="108"/>
        <v>3.432249052085413</v>
      </c>
      <c r="AA101" s="107">
        <f t="shared" si="108"/>
        <v>0</v>
      </c>
      <c r="AB101" s="107">
        <f t="shared" si="108"/>
        <v>0</v>
      </c>
      <c r="AC101" s="107">
        <f t="shared" si="108"/>
        <v>0</v>
      </c>
      <c r="AD101" s="107">
        <f t="shared" si="108"/>
        <v>0</v>
      </c>
      <c r="AE101" s="107">
        <f t="shared" si="108"/>
        <v>0</v>
      </c>
      <c r="AF101" s="107">
        <f t="shared" si="108"/>
        <v>0</v>
      </c>
      <c r="AG101" s="107">
        <f t="shared" si="108"/>
        <v>0</v>
      </c>
      <c r="AH101" s="107">
        <f t="shared" si="108"/>
        <v>16.777368071315621</v>
      </c>
      <c r="AI101" s="107">
        <f t="shared" si="108"/>
        <v>27.529818688928469</v>
      </c>
      <c r="AJ101" s="257">
        <f t="shared" si="108"/>
        <v>10.944861532536203</v>
      </c>
      <c r="AK101" s="100"/>
      <c r="AL101" s="8"/>
      <c r="AM101" s="8"/>
      <c r="AN101" s="8"/>
      <c r="AO101" s="8"/>
    </row>
    <row r="102" spans="1:41" ht="13.5" thickBot="1">
      <c r="A102" s="100"/>
      <c r="B102" s="211" t="s">
        <v>63</v>
      </c>
      <c r="C102" s="274"/>
      <c r="D102" s="260">
        <f t="shared" si="103"/>
        <v>22583.762855471545</v>
      </c>
      <c r="E102" s="260">
        <f t="shared" si="103"/>
        <v>26376.434759077303</v>
      </c>
      <c r="F102" s="260">
        <f t="shared" si="103"/>
        <v>19111.859566917396</v>
      </c>
      <c r="G102" s="260">
        <f t="shared" si="103"/>
        <v>24783.44086659266</v>
      </c>
      <c r="H102" s="260">
        <f t="shared" si="103"/>
        <v>43195.782720154486</v>
      </c>
      <c r="I102" s="260">
        <f t="shared" si="103"/>
        <v>74229.513975718772</v>
      </c>
      <c r="J102" s="260">
        <f t="shared" si="103"/>
        <v>89790.421459635516</v>
      </c>
      <c r="K102" s="260">
        <f t="shared" si="103"/>
        <v>87719.38374307011</v>
      </c>
      <c r="L102" s="260"/>
      <c r="M102" s="260">
        <f t="shared" si="104"/>
        <v>87257.390333896168</v>
      </c>
      <c r="N102" s="260">
        <f t="shared" si="104"/>
        <v>53547.250738804127</v>
      </c>
      <c r="O102" s="260">
        <f t="shared" si="104"/>
        <v>71131.810529840805</v>
      </c>
      <c r="P102" s="260">
        <f t="shared" si="104"/>
        <v>47447.581794561382</v>
      </c>
      <c r="Q102" s="260">
        <f t="shared" si="104"/>
        <v>36189.250938308978</v>
      </c>
      <c r="R102" s="260">
        <f t="shared" si="104"/>
        <v>40814.749292229128</v>
      </c>
      <c r="S102" s="260">
        <f t="shared" si="104"/>
        <v>45883.077496577869</v>
      </c>
      <c r="T102" s="260">
        <f t="shared" si="105"/>
        <v>46748.547161625123</v>
      </c>
      <c r="U102" s="260">
        <f t="shared" si="105"/>
        <v>38177.876598060866</v>
      </c>
      <c r="V102" s="260">
        <f t="shared" si="108"/>
        <v>2585.8712323071895</v>
      </c>
      <c r="W102" s="260">
        <f t="shared" ref="W102" si="114">W89*W48*W75</f>
        <v>1461.6462585849606</v>
      </c>
      <c r="X102" s="260">
        <f t="shared" si="108"/>
        <v>1953.2159546511432</v>
      </c>
      <c r="Y102" s="260">
        <f t="shared" si="108"/>
        <v>3342.2207480850702</v>
      </c>
      <c r="Z102" s="260">
        <f t="shared" si="108"/>
        <v>5218.2330261336992</v>
      </c>
      <c r="AA102" s="260">
        <f t="shared" si="108"/>
        <v>4103.7341081104832</v>
      </c>
      <c r="AB102" s="260">
        <f t="shared" si="108"/>
        <v>2718.9883014892398</v>
      </c>
      <c r="AC102" s="260">
        <f t="shared" si="108"/>
        <v>2376.0981264420657</v>
      </c>
      <c r="AD102" s="260">
        <f t="shared" si="108"/>
        <v>1858.3459023641988</v>
      </c>
      <c r="AE102" s="260">
        <f t="shared" si="108"/>
        <v>1422.2016919293778</v>
      </c>
      <c r="AF102" s="260">
        <f t="shared" si="108"/>
        <v>1949.5269505899619</v>
      </c>
      <c r="AG102" s="260">
        <f t="shared" si="108"/>
        <v>1787.6119630292658</v>
      </c>
      <c r="AH102" s="260">
        <f t="shared" si="108"/>
        <v>1720.2028558530287</v>
      </c>
      <c r="AI102" s="260">
        <f t="shared" si="108"/>
        <v>1678.382419425797</v>
      </c>
      <c r="AJ102" s="261">
        <f t="shared" si="108"/>
        <v>1315.4155212928711</v>
      </c>
      <c r="AK102" s="100"/>
      <c r="AL102" s="8"/>
      <c r="AM102" s="8"/>
      <c r="AN102" s="8"/>
      <c r="AO102" s="8"/>
    </row>
    <row r="103" spans="1:41" ht="13.5" thickBot="1">
      <c r="A103" s="100"/>
      <c r="B103" s="183" t="s">
        <v>67</v>
      </c>
      <c r="C103" s="301"/>
      <c r="D103" s="287">
        <f>SUM(D93:D94)+SUM(D96:D102)</f>
        <v>309700.38743041962</v>
      </c>
      <c r="E103" s="287">
        <f t="shared" ref="E103:U103" si="115">SUM(E93:E94)+SUM(E96:E102)</f>
        <v>484747.90328258375</v>
      </c>
      <c r="F103" s="287">
        <f t="shared" si="115"/>
        <v>605068.14574840968</v>
      </c>
      <c r="G103" s="287">
        <f t="shared" si="115"/>
        <v>789183.35709818988</v>
      </c>
      <c r="H103" s="287">
        <f t="shared" si="115"/>
        <v>1002063.6454013063</v>
      </c>
      <c r="I103" s="287">
        <f t="shared" si="115"/>
        <v>1143706.6022221092</v>
      </c>
      <c r="J103" s="287">
        <f t="shared" si="115"/>
        <v>1001237.5956536505</v>
      </c>
      <c r="K103" s="287">
        <f t="shared" si="115"/>
        <v>916183.19840586546</v>
      </c>
      <c r="L103" s="287"/>
      <c r="M103" s="287">
        <f t="shared" si="115"/>
        <v>927824.8030996864</v>
      </c>
      <c r="N103" s="287">
        <f t="shared" si="115"/>
        <v>864748.70894316223</v>
      </c>
      <c r="O103" s="287">
        <f>SUM(O93:O94)+SUM(O96:O102)</f>
        <v>904043.56500899198</v>
      </c>
      <c r="P103" s="287">
        <f t="shared" si="115"/>
        <v>857200.83108199085</v>
      </c>
      <c r="Q103" s="287">
        <f t="shared" si="115"/>
        <v>833509.23563385173</v>
      </c>
      <c r="R103" s="287">
        <f t="shared" si="115"/>
        <v>812341.02275624871</v>
      </c>
      <c r="S103" s="287">
        <f t="shared" si="115"/>
        <v>818593.4894557388</v>
      </c>
      <c r="T103" s="287">
        <f t="shared" si="115"/>
        <v>819937.89487369603</v>
      </c>
      <c r="U103" s="287">
        <f t="shared" si="115"/>
        <v>738572.45360162028</v>
      </c>
      <c r="V103" s="287">
        <f t="shared" ref="V103:AF103" si="116">SUM(V93:V94)+SUM(V96:V102)</f>
        <v>364679.60003022401</v>
      </c>
      <c r="W103" s="287">
        <f t="shared" ref="W103" si="117">SUM(W93:W94)+SUM(W96:W102)</f>
        <v>317362.60122574767</v>
      </c>
      <c r="X103" s="287">
        <f t="shared" si="116"/>
        <v>341027.72117425449</v>
      </c>
      <c r="Y103" s="287">
        <f t="shared" si="116"/>
        <v>294931.33439682843</v>
      </c>
      <c r="Z103" s="287">
        <f t="shared" si="116"/>
        <v>256583.16247385356</v>
      </c>
      <c r="AA103" s="287">
        <f t="shared" si="116"/>
        <v>236737.95323673182</v>
      </c>
      <c r="AB103" s="287">
        <f t="shared" si="116"/>
        <v>209529.84796405677</v>
      </c>
      <c r="AC103" s="287">
        <f t="shared" si="116"/>
        <v>193657.49856342922</v>
      </c>
      <c r="AD103" s="287">
        <f t="shared" si="116"/>
        <v>201531.15190274772</v>
      </c>
      <c r="AE103" s="287">
        <f t="shared" si="116"/>
        <v>205516.33081244573</v>
      </c>
      <c r="AF103" s="287">
        <f t="shared" si="116"/>
        <v>207118.39086751436</v>
      </c>
      <c r="AG103" s="287">
        <f t="shared" ref="AG103:AH103" si="118">SUM(AG93:AG94)+SUM(AG96:AG102)</f>
        <v>206939.54101726401</v>
      </c>
      <c r="AH103" s="287">
        <f t="shared" si="118"/>
        <v>207292.94990857973</v>
      </c>
      <c r="AI103" s="287">
        <f t="shared" ref="AI103:AJ103" si="119">SUM(AI93:AI94)+SUM(AI96:AI102)</f>
        <v>199419.47154196998</v>
      </c>
      <c r="AJ103" s="288">
        <f t="shared" si="119"/>
        <v>190160.40453173791</v>
      </c>
      <c r="AK103" s="100"/>
      <c r="AL103" s="8"/>
      <c r="AM103" s="8"/>
      <c r="AN103" s="8"/>
      <c r="AO103" s="8"/>
    </row>
    <row r="104" spans="1:41" ht="13.5" thickBot="1">
      <c r="A104" s="100"/>
      <c r="B104" s="100"/>
      <c r="C104" s="100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38"/>
      <c r="V104" s="238"/>
      <c r="W104" s="238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100"/>
      <c r="AI104" s="100"/>
      <c r="AJ104" s="100"/>
      <c r="AK104" s="100"/>
      <c r="AL104" s="8"/>
    </row>
    <row r="105" spans="1:41">
      <c r="A105" s="100"/>
      <c r="B105" s="251" t="s">
        <v>170</v>
      </c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  <c r="M105" s="231"/>
      <c r="N105" s="231"/>
      <c r="O105" s="231"/>
      <c r="P105" s="231"/>
      <c r="Q105" s="231"/>
      <c r="R105" s="231"/>
      <c r="S105" s="231"/>
      <c r="T105" s="231"/>
      <c r="U105" s="231"/>
      <c r="V105" s="231"/>
      <c r="W105" s="231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100"/>
      <c r="AI105" s="100"/>
      <c r="AJ105" s="100"/>
      <c r="AK105" s="100"/>
      <c r="AL105" s="8"/>
    </row>
    <row r="106" spans="1:41" ht="13.5" thickBot="1">
      <c r="A106" s="100"/>
      <c r="B106" s="291" t="s">
        <v>79</v>
      </c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7"/>
      <c r="V106" s="187"/>
      <c r="W106" s="187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100"/>
      <c r="AI106" s="100"/>
      <c r="AJ106" s="100"/>
      <c r="AK106" s="100"/>
      <c r="AL106" s="8"/>
    </row>
    <row r="107" spans="1:41">
      <c r="A107" s="100"/>
      <c r="B107" s="176" t="s">
        <v>57</v>
      </c>
      <c r="C107" s="177"/>
      <c r="D107" s="254">
        <f t="shared" ref="D107:I108" si="120">+D66*(D$24-C$24)</f>
        <v>7976.3187058823605</v>
      </c>
      <c r="E107" s="254">
        <f t="shared" si="120"/>
        <v>11719.644454779806</v>
      </c>
      <c r="F107" s="254">
        <f t="shared" si="120"/>
        <v>5951.9774829562639</v>
      </c>
      <c r="G107" s="254">
        <f t="shared" si="120"/>
        <v>8298.5524671539806</v>
      </c>
      <c r="H107" s="254">
        <f t="shared" si="120"/>
        <v>7808.4530205501642</v>
      </c>
      <c r="I107" s="254">
        <f t="shared" si="120"/>
        <v>5874.3293185960047</v>
      </c>
      <c r="J107" s="254">
        <f>+J66*(J$24-H$24)</f>
        <v>5295.6832071074023</v>
      </c>
      <c r="K107" s="254">
        <f>+K66*(K$24-J$24)</f>
        <v>-3336.3166646394079</v>
      </c>
      <c r="L107" s="254"/>
      <c r="M107" s="254">
        <f>+M66*(M$24-L$24)</f>
        <v>-3336.3390126802187</v>
      </c>
      <c r="N107" s="254">
        <f>+N66*(N$24-M$24)</f>
        <v>2496.7306692369511</v>
      </c>
      <c r="O107" s="254">
        <f>+O66*(O$24-M$24)</f>
        <v>2496.4608908972805</v>
      </c>
      <c r="P107" s="254">
        <f>+P66*(P$24-N$24)</f>
        <v>2983.9628555649451</v>
      </c>
      <c r="Q107" s="254">
        <f>+Q66*(Q$24-P$24)</f>
        <v>7061.8174110517302</v>
      </c>
      <c r="R107" s="254">
        <f>+R66*(R$24-P$24)</f>
        <v>6849.3743681699689</v>
      </c>
      <c r="S107" s="254">
        <f>+S66*(S$24-R$24)</f>
        <v>5282.1797987433592</v>
      </c>
      <c r="T107" s="254">
        <f>+T66*(T$24-R$24)</f>
        <v>5282.1797987433592</v>
      </c>
      <c r="U107" s="254">
        <f>+U66*(U$24-T$24)</f>
        <v>1961.6535105310843</v>
      </c>
      <c r="V107" s="254">
        <f>+V66*(V39-T39)</f>
        <v>-4429.1733025643061</v>
      </c>
      <c r="W107" s="254">
        <f>+W66*(W39-V39)</f>
        <v>6719.8317673016472</v>
      </c>
      <c r="X107" s="254">
        <f>+X66*(X39-V39)</f>
        <v>6722.8725839964136</v>
      </c>
      <c r="Y107" s="254">
        <f>+Y66*(Y39-X39)</f>
        <v>15752.71249228984</v>
      </c>
      <c r="Z107" s="254">
        <f t="shared" ref="Z107:AE108" si="121">+Z66*(Z39-Y39)</f>
        <v>271.13254593202174</v>
      </c>
      <c r="AA107" s="254">
        <f t="shared" si="121"/>
        <v>7692.1834138334543</v>
      </c>
      <c r="AB107" s="254">
        <f t="shared" si="121"/>
        <v>7578.6555908780856</v>
      </c>
      <c r="AC107" s="254">
        <f t="shared" si="121"/>
        <v>9435.7200434971528</v>
      </c>
      <c r="AD107" s="254">
        <f t="shared" si="121"/>
        <v>8472.2013873603646</v>
      </c>
      <c r="AE107" s="254">
        <f t="shared" si="121"/>
        <v>6667.7516232095177</v>
      </c>
      <c r="AF107" s="254">
        <f t="shared" ref="AF107:AF116" si="122">+AF66*(AF39-AD39)</f>
        <v>3593.5668835921374</v>
      </c>
      <c r="AG107" s="254">
        <f>+AG66*(AG39-AF39)</f>
        <v>1003.7137806763437</v>
      </c>
      <c r="AH107" s="254">
        <f t="shared" ref="AH107:AI107" si="123">+AH66*(AH39-AG39)</f>
        <v>3327.8795041718035</v>
      </c>
      <c r="AI107" s="254">
        <f t="shared" si="123"/>
        <v>-4710.7681307971498</v>
      </c>
      <c r="AJ107" s="255">
        <f t="shared" ref="AJ107:AJ116" si="124">+AJ66*(AJ39-AI39)</f>
        <v>40.6665673189733</v>
      </c>
      <c r="AK107" s="100"/>
      <c r="AL107" s="8"/>
      <c r="AM107" s="8"/>
      <c r="AN107" s="8"/>
      <c r="AO107" s="8"/>
    </row>
    <row r="108" spans="1:41">
      <c r="A108" s="100"/>
      <c r="B108" s="173" t="s">
        <v>58</v>
      </c>
      <c r="C108" s="165"/>
      <c r="D108" s="107">
        <f t="shared" si="120"/>
        <v>13445.486676470598</v>
      </c>
      <c r="E108" s="107">
        <f t="shared" si="120"/>
        <v>25219.562349829244</v>
      </c>
      <c r="F108" s="107">
        <f t="shared" si="120"/>
        <v>15138.244265073225</v>
      </c>
      <c r="G108" s="107">
        <f t="shared" si="120"/>
        <v>24437.508174440067</v>
      </c>
      <c r="H108" s="107">
        <f t="shared" si="120"/>
        <v>26381.102289610724</v>
      </c>
      <c r="I108" s="107">
        <f t="shared" si="120"/>
        <v>22044.433642924239</v>
      </c>
      <c r="J108" s="107">
        <f>+J67*(J$24-H$24)</f>
        <v>21425.094972670675</v>
      </c>
      <c r="K108" s="107">
        <f>+K67*(K$24-J$24)</f>
        <v>-12890.372287848906</v>
      </c>
      <c r="L108" s="107"/>
      <c r="M108" s="107">
        <f>+M67*(M$24-L$24)</f>
        <v>-12890.372287848906</v>
      </c>
      <c r="N108" s="107">
        <f>+N67*(N$24-M$24)</f>
        <v>9543.7015500361194</v>
      </c>
      <c r="O108" s="107">
        <f>+O67*(O$24-M$24)</f>
        <v>9594.0275112841919</v>
      </c>
      <c r="P108" s="107">
        <f>+P67*(P$24-N$24)</f>
        <v>10753.293829763896</v>
      </c>
      <c r="Q108" s="107">
        <f>+Q67*(Q$24-P$24)</f>
        <v>24245.199091766979</v>
      </c>
      <c r="R108" s="107">
        <f>+R67*(R$24-P$24)</f>
        <v>23954.476271753007</v>
      </c>
      <c r="S108" s="107">
        <f t="shared" ref="S108:S116" si="125">+S67*(S$24-R$24)</f>
        <v>18059.458098212843</v>
      </c>
      <c r="T108" s="107">
        <f>+T67*(T$24-R$24)</f>
        <v>18060.075919841238</v>
      </c>
      <c r="U108" s="107">
        <f t="shared" ref="U108:U116" si="126">+U67*(U$24-T$24)</f>
        <v>6545.7678834466324</v>
      </c>
      <c r="V108" s="107">
        <f>+V67*(V40-T40)</f>
        <v>-4064.472312913822</v>
      </c>
      <c r="W108" s="107">
        <f t="shared" ref="W108:W116" si="127">+W67*(W40-V40)</f>
        <v>15465.561277548471</v>
      </c>
      <c r="X108" s="107">
        <f>+X67*(X40-V40)</f>
        <v>16250.037891266231</v>
      </c>
      <c r="Y108" s="107">
        <f>+Y67*(Y40-X40)</f>
        <v>33600.823653957646</v>
      </c>
      <c r="Z108" s="107">
        <f t="shared" si="121"/>
        <v>-7861.995480506218</v>
      </c>
      <c r="AA108" s="107">
        <f t="shared" si="121"/>
        <v>15102.475769747787</v>
      </c>
      <c r="AB108" s="107">
        <f t="shared" si="121"/>
        <v>11400.524953741005</v>
      </c>
      <c r="AC108" s="107">
        <f t="shared" si="121"/>
        <v>9062.3405931891411</v>
      </c>
      <c r="AD108" s="107">
        <f t="shared" si="121"/>
        <v>10127.272195945268</v>
      </c>
      <c r="AE108" s="107">
        <f t="shared" si="121"/>
        <v>8962.4324104347816</v>
      </c>
      <c r="AF108" s="107">
        <f t="shared" si="122"/>
        <v>8068.4629625670232</v>
      </c>
      <c r="AG108" s="107">
        <f t="shared" ref="AG108:AI108" si="128">+AG67*(AG40-AF40)</f>
        <v>3569.5279368019192</v>
      </c>
      <c r="AH108" s="107">
        <f t="shared" si="128"/>
        <v>7239.1166744825832</v>
      </c>
      <c r="AI108" s="107">
        <f t="shared" si="128"/>
        <v>-4509.6913803459965</v>
      </c>
      <c r="AJ108" s="257">
        <f t="shared" si="124"/>
        <v>1999.5236669759222</v>
      </c>
      <c r="AK108" s="100"/>
      <c r="AL108" s="8"/>
      <c r="AM108" s="8"/>
      <c r="AN108" s="8"/>
      <c r="AO108" s="8"/>
    </row>
    <row r="109" spans="1:41">
      <c r="A109" s="100"/>
      <c r="B109" s="173" t="s">
        <v>59</v>
      </c>
      <c r="C109" s="165"/>
      <c r="D109" s="165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65"/>
      <c r="AD109" s="165"/>
      <c r="AE109" s="165"/>
      <c r="AF109" s="107">
        <f t="shared" si="122"/>
        <v>0</v>
      </c>
      <c r="AG109" s="107">
        <f t="shared" ref="AG109:AI109" si="129">+AG68*(AG41-AF41)</f>
        <v>0</v>
      </c>
      <c r="AH109" s="107">
        <f t="shared" si="129"/>
        <v>0</v>
      </c>
      <c r="AI109" s="107">
        <f t="shared" si="129"/>
        <v>0</v>
      </c>
      <c r="AJ109" s="257">
        <f t="shared" si="124"/>
        <v>0</v>
      </c>
      <c r="AK109" s="100"/>
      <c r="AL109" s="8"/>
      <c r="AM109" s="8"/>
      <c r="AN109" s="8"/>
      <c r="AO109" s="8"/>
    </row>
    <row r="110" spans="1:41">
      <c r="A110" s="100"/>
      <c r="B110" s="174" t="s">
        <v>60</v>
      </c>
      <c r="C110" s="165"/>
      <c r="D110" s="107">
        <f t="shared" ref="D110:I116" si="130">+D69*(D$24-C$24)</f>
        <v>54296.034276876184</v>
      </c>
      <c r="E110" s="107">
        <f t="shared" si="130"/>
        <v>119748.95382303721</v>
      </c>
      <c r="F110" s="107">
        <f t="shared" si="130"/>
        <v>69535.075548781882</v>
      </c>
      <c r="G110" s="107">
        <f t="shared" si="130"/>
        <v>106981.38309633519</v>
      </c>
      <c r="H110" s="107">
        <f t="shared" si="130"/>
        <v>113056.63464825653</v>
      </c>
      <c r="I110" s="107">
        <f t="shared" si="130"/>
        <v>90838.847907630028</v>
      </c>
      <c r="J110" s="107">
        <f t="shared" ref="J110:J116" si="131">+J69*(J$24-H$24)</f>
        <v>55338.637215536764</v>
      </c>
      <c r="K110" s="107">
        <f t="shared" ref="K110:K116" si="132">+K69*(K$24-J$24)</f>
        <v>-27818.014324073061</v>
      </c>
      <c r="L110" s="107"/>
      <c r="M110" s="107">
        <f t="shared" ref="M110:N116" si="133">+M69*(M$24-L$24)</f>
        <v>-27818.014324073061</v>
      </c>
      <c r="N110" s="107">
        <f t="shared" si="133"/>
        <v>20628.308192624318</v>
      </c>
      <c r="O110" s="107">
        <f t="shared" ref="O110:P116" si="134">+O69*(O$24-M$24)</f>
        <v>20720.632553812822</v>
      </c>
      <c r="P110" s="107">
        <f t="shared" si="134"/>
        <v>25300.074392503811</v>
      </c>
      <c r="Q110" s="107">
        <f t="shared" ref="Q110:Q116" si="135">+Q69*(Q$24-P$24)</f>
        <v>61451.315279015915</v>
      </c>
      <c r="R110" s="107">
        <f t="shared" ref="R110:R116" si="136">+R69*(R$24-P$24)</f>
        <v>60088.843300103676</v>
      </c>
      <c r="S110" s="107">
        <f t="shared" si="125"/>
        <v>46778.310587768821</v>
      </c>
      <c r="T110" s="107">
        <f t="shared" ref="T110:T116" si="137">+T69*(T$24-R$24)</f>
        <v>46802.980544013612</v>
      </c>
      <c r="U110" s="107">
        <f t="shared" si="126"/>
        <v>15633.549867698917</v>
      </c>
      <c r="V110" s="107">
        <f t="shared" ref="V110:V116" si="138">+V69*(V42-T42)</f>
        <v>-23514.821241860704</v>
      </c>
      <c r="W110" s="107">
        <f t="shared" si="127"/>
        <v>-27412.820875039662</v>
      </c>
      <c r="X110" s="107">
        <f t="shared" ref="X110:X116" si="139">+X69*(X42-V42)</f>
        <v>-30961.537704967501</v>
      </c>
      <c r="Y110" s="107">
        <f t="shared" ref="Y110:Y116" si="140">+Y69*(Y42-X42)</f>
        <v>14559.256147426888</v>
      </c>
      <c r="Z110" s="107">
        <f t="shared" ref="Z110:AE110" si="141">+Z69*(Z42-Y42)</f>
        <v>-12324.887178745514</v>
      </c>
      <c r="AA110" s="107">
        <f t="shared" si="141"/>
        <v>-946.37129141785613</v>
      </c>
      <c r="AB110" s="107">
        <f t="shared" si="141"/>
        <v>-2099.4709625716796</v>
      </c>
      <c r="AC110" s="107">
        <f t="shared" si="141"/>
        <v>-2258.4238920281164</v>
      </c>
      <c r="AD110" s="107">
        <f t="shared" si="141"/>
        <v>3980.7928452346996</v>
      </c>
      <c r="AE110" s="107">
        <f t="shared" si="141"/>
        <v>2827.6489850994276</v>
      </c>
      <c r="AF110" s="107">
        <f t="shared" si="122"/>
        <v>3644.7389456664114</v>
      </c>
      <c r="AG110" s="107">
        <f t="shared" ref="AG110:AI110" si="142">+AG69*(AG42-AF42)</f>
        <v>1467.2897700647704</v>
      </c>
      <c r="AH110" s="107">
        <f t="shared" si="142"/>
        <v>-48.151229782771985</v>
      </c>
      <c r="AI110" s="107">
        <f t="shared" si="142"/>
        <v>-2779.9902203633701</v>
      </c>
      <c r="AJ110" s="257">
        <f t="shared" si="124"/>
        <v>453.20294608555491</v>
      </c>
      <c r="AK110" s="100"/>
      <c r="AL110" s="8"/>
      <c r="AM110" s="8"/>
      <c r="AN110" s="8"/>
      <c r="AO110" s="8"/>
    </row>
    <row r="111" spans="1:41">
      <c r="A111" s="100"/>
      <c r="B111" s="174" t="s">
        <v>61</v>
      </c>
      <c r="C111" s="165"/>
      <c r="D111" s="107">
        <f t="shared" si="130"/>
        <v>17247.329600974215</v>
      </c>
      <c r="E111" s="107">
        <f t="shared" si="130"/>
        <v>35491.231700364922</v>
      </c>
      <c r="F111" s="107">
        <f t="shared" si="130"/>
        <v>23398.33728327959</v>
      </c>
      <c r="G111" s="107">
        <f t="shared" si="130"/>
        <v>42618.356511879269</v>
      </c>
      <c r="H111" s="107">
        <f t="shared" si="130"/>
        <v>49708.522809477894</v>
      </c>
      <c r="I111" s="107">
        <f t="shared" si="130"/>
        <v>41123.62761669782</v>
      </c>
      <c r="J111" s="107">
        <f t="shared" si="131"/>
        <v>41523.628479486819</v>
      </c>
      <c r="K111" s="107">
        <f t="shared" si="132"/>
        <v>-23023.152775901104</v>
      </c>
      <c r="L111" s="107"/>
      <c r="M111" s="107">
        <f t="shared" si="133"/>
        <v>-23023.152775901104</v>
      </c>
      <c r="N111" s="107">
        <f t="shared" si="133"/>
        <v>16695.150328474334</v>
      </c>
      <c r="O111" s="107">
        <f t="shared" si="134"/>
        <v>16960.33740510013</v>
      </c>
      <c r="P111" s="107">
        <f t="shared" si="134"/>
        <v>19899.667871466147</v>
      </c>
      <c r="Q111" s="107">
        <f t="shared" si="135"/>
        <v>45697.884220553737</v>
      </c>
      <c r="R111" s="107">
        <f t="shared" si="136"/>
        <v>44727.406571338113</v>
      </c>
      <c r="S111" s="107">
        <f t="shared" si="125"/>
        <v>28622.337557371997</v>
      </c>
      <c r="T111" s="107">
        <f t="shared" si="137"/>
        <v>28707.113473364574</v>
      </c>
      <c r="U111" s="107">
        <f t="shared" si="126"/>
        <v>9108.5363412835486</v>
      </c>
      <c r="V111" s="107">
        <f t="shared" si="138"/>
        <v>-1283.4273669149168</v>
      </c>
      <c r="W111" s="107">
        <f t="shared" si="127"/>
        <v>-1445.1394474807612</v>
      </c>
      <c r="X111" s="107">
        <f t="shared" si="139"/>
        <v>-1687.1021813922505</v>
      </c>
      <c r="Y111" s="107">
        <f t="shared" si="140"/>
        <v>786.77254498365562</v>
      </c>
      <c r="Z111" s="107">
        <f t="shared" ref="Z111:AE111" si="143">+Z70*(Z43-Y43)</f>
        <v>-1350.7410190681614</v>
      </c>
      <c r="AA111" s="107">
        <f t="shared" si="143"/>
        <v>-184.98519412514855</v>
      </c>
      <c r="AB111" s="107">
        <f t="shared" si="143"/>
        <v>-752.48718148627222</v>
      </c>
      <c r="AC111" s="107">
        <f t="shared" si="143"/>
        <v>-999.12724719656012</v>
      </c>
      <c r="AD111" s="107">
        <f t="shared" si="143"/>
        <v>1600.3687796061288</v>
      </c>
      <c r="AE111" s="107">
        <f t="shared" si="143"/>
        <v>1078.9947074199949</v>
      </c>
      <c r="AF111" s="107">
        <f t="shared" si="122"/>
        <v>1143.7929496972624</v>
      </c>
      <c r="AG111" s="107">
        <f t="shared" ref="AG111:AI111" si="144">+AG70*(AG43-AF43)</f>
        <v>417.76825364137278</v>
      </c>
      <c r="AH111" s="107">
        <f t="shared" si="144"/>
        <v>-150.83511422745201</v>
      </c>
      <c r="AI111" s="107">
        <f t="shared" si="144"/>
        <v>-1501.6687708109262</v>
      </c>
      <c r="AJ111" s="257">
        <f t="shared" si="124"/>
        <v>216.18033645069178</v>
      </c>
      <c r="AK111" s="100"/>
      <c r="AL111" s="8"/>
      <c r="AM111" s="8"/>
      <c r="AN111" s="8"/>
      <c r="AO111" s="8"/>
    </row>
    <row r="112" spans="1:41">
      <c r="A112" s="100"/>
      <c r="B112" s="174" t="s">
        <v>62</v>
      </c>
      <c r="C112" s="165"/>
      <c r="D112" s="107">
        <f t="shared" si="130"/>
        <v>59034.166620778349</v>
      </c>
      <c r="E112" s="107">
        <f t="shared" si="130"/>
        <v>112796.39906186197</v>
      </c>
      <c r="F112" s="107">
        <f t="shared" si="130"/>
        <v>71010.026196917228</v>
      </c>
      <c r="G112" s="107">
        <f t="shared" si="130"/>
        <v>119394.89445594112</v>
      </c>
      <c r="H112" s="107">
        <f t="shared" si="130"/>
        <v>116857.40582337276</v>
      </c>
      <c r="I112" s="107">
        <f t="shared" si="130"/>
        <v>85960.424875817378</v>
      </c>
      <c r="J112" s="107">
        <f t="shared" si="131"/>
        <v>84591.707257475995</v>
      </c>
      <c r="K112" s="107">
        <f t="shared" si="132"/>
        <v>-46530.900468748805</v>
      </c>
      <c r="L112" s="107"/>
      <c r="M112" s="107">
        <f t="shared" si="133"/>
        <v>-46530.900468748805</v>
      </c>
      <c r="N112" s="107">
        <f t="shared" si="133"/>
        <v>31316.283647543933</v>
      </c>
      <c r="O112" s="107">
        <f t="shared" si="134"/>
        <v>33064.949070869639</v>
      </c>
      <c r="P112" s="107">
        <f t="shared" si="134"/>
        <v>37264.324145785853</v>
      </c>
      <c r="Q112" s="107">
        <f t="shared" si="135"/>
        <v>82303.901854677024</v>
      </c>
      <c r="R112" s="107">
        <f t="shared" si="136"/>
        <v>74185.535715850303</v>
      </c>
      <c r="S112" s="107">
        <f t="shared" si="125"/>
        <v>56931.15412973037</v>
      </c>
      <c r="T112" s="107">
        <f t="shared" si="137"/>
        <v>56931.369974692207</v>
      </c>
      <c r="U112" s="107">
        <f t="shared" si="126"/>
        <v>19883.298501678029</v>
      </c>
      <c r="V112" s="107">
        <f t="shared" si="138"/>
        <v>-5972.4769161965014</v>
      </c>
      <c r="W112" s="107">
        <f t="shared" si="127"/>
        <v>1117.3296601475859</v>
      </c>
      <c r="X112" s="107">
        <f t="shared" si="139"/>
        <v>1257.1327157212381</v>
      </c>
      <c r="Y112" s="107">
        <f t="shared" si="140"/>
        <v>-7520.4858253659622</v>
      </c>
      <c r="Z112" s="107">
        <f t="shared" ref="Z112:AE112" si="145">+Z71*(Z44-Y44)</f>
        <v>1848.8230843217168</v>
      </c>
      <c r="AA112" s="107">
        <f t="shared" si="145"/>
        <v>2385.1334394154892</v>
      </c>
      <c r="AB112" s="107">
        <f t="shared" si="145"/>
        <v>-452.18662452742331</v>
      </c>
      <c r="AC112" s="107">
        <f t="shared" si="145"/>
        <v>-569.42547960128786</v>
      </c>
      <c r="AD112" s="107">
        <f t="shared" si="145"/>
        <v>246.87281381631857</v>
      </c>
      <c r="AE112" s="107">
        <f t="shared" si="145"/>
        <v>402.86447923902176</v>
      </c>
      <c r="AF112" s="107">
        <f t="shared" si="122"/>
        <v>4.6123857590865498</v>
      </c>
      <c r="AG112" s="107">
        <f t="shared" ref="AG112:AI112" si="146">+AG71*(AG44-AF44)</f>
        <v>-1.5374619196955044</v>
      </c>
      <c r="AH112" s="107">
        <f t="shared" si="146"/>
        <v>0</v>
      </c>
      <c r="AI112" s="107">
        <f t="shared" si="146"/>
        <v>2.1630021309248235</v>
      </c>
      <c r="AJ112" s="257">
        <f t="shared" si="124"/>
        <v>-1.0909746167797554</v>
      </c>
      <c r="AK112" s="100"/>
      <c r="AL112" s="8"/>
      <c r="AN112" s="8"/>
      <c r="AO112" s="8"/>
    </row>
    <row r="113" spans="1:41">
      <c r="A113" s="100"/>
      <c r="B113" s="174" t="s">
        <v>63</v>
      </c>
      <c r="C113" s="165"/>
      <c r="D113" s="107">
        <f t="shared" si="130"/>
        <v>15845.734367393625</v>
      </c>
      <c r="E113" s="107">
        <f t="shared" si="130"/>
        <v>30611.273065776804</v>
      </c>
      <c r="F113" s="107">
        <f t="shared" si="130"/>
        <v>16997.007875149258</v>
      </c>
      <c r="G113" s="107">
        <f t="shared" si="130"/>
        <v>30159.977372743306</v>
      </c>
      <c r="H113" s="107">
        <f t="shared" si="130"/>
        <v>38361.141293884335</v>
      </c>
      <c r="I113" s="107">
        <f t="shared" si="130"/>
        <v>32896.706953129898</v>
      </c>
      <c r="J113" s="107">
        <f t="shared" si="131"/>
        <v>30392.20587018548</v>
      </c>
      <c r="K113" s="107">
        <f t="shared" si="132"/>
        <v>-17963.846860812107</v>
      </c>
      <c r="L113" s="107"/>
      <c r="M113" s="107">
        <f t="shared" si="133"/>
        <v>-19340.262694364083</v>
      </c>
      <c r="N113" s="107">
        <f t="shared" si="133"/>
        <v>14394.580900074554</v>
      </c>
      <c r="O113" s="107">
        <f t="shared" si="134"/>
        <v>14432.315378367059</v>
      </c>
      <c r="P113" s="107">
        <f t="shared" si="134"/>
        <v>16806.826157364943</v>
      </c>
      <c r="Q113" s="107">
        <f t="shared" si="135"/>
        <v>41595.80711755166</v>
      </c>
      <c r="R113" s="107">
        <f t="shared" si="136"/>
        <v>43312.868448543682</v>
      </c>
      <c r="S113" s="107">
        <f t="shared" si="125"/>
        <v>32361.2833432568</v>
      </c>
      <c r="T113" s="107">
        <f t="shared" si="137"/>
        <v>32365.555326778889</v>
      </c>
      <c r="U113" s="107">
        <f t="shared" si="126"/>
        <v>11673.090909438199</v>
      </c>
      <c r="V113" s="107">
        <f t="shared" si="138"/>
        <v>-65788.533902565774</v>
      </c>
      <c r="W113" s="107">
        <f t="shared" si="127"/>
        <v>18831.523410887345</v>
      </c>
      <c r="X113" s="107">
        <f t="shared" si="139"/>
        <v>19712.053493743188</v>
      </c>
      <c r="Y113" s="107">
        <f t="shared" si="140"/>
        <v>-24071.756111270057</v>
      </c>
      <c r="Z113" s="107">
        <f t="shared" ref="Z113:AE113" si="147">+Z72*(Z45-Y45)</f>
        <v>27850.329204666894</v>
      </c>
      <c r="AA113" s="107">
        <f t="shared" si="147"/>
        <v>53734.674847234055</v>
      </c>
      <c r="AB113" s="107">
        <f t="shared" si="147"/>
        <v>-11154.294487657984</v>
      </c>
      <c r="AC113" s="107">
        <f t="shared" si="147"/>
        <v>-31221.715445684717</v>
      </c>
      <c r="AD113" s="107">
        <f t="shared" si="147"/>
        <v>26217.003616392798</v>
      </c>
      <c r="AE113" s="107">
        <f t="shared" si="147"/>
        <v>33573.87956704088</v>
      </c>
      <c r="AF113" s="107">
        <f t="shared" si="122"/>
        <v>33247.482416588784</v>
      </c>
      <c r="AG113" s="107">
        <f t="shared" ref="AG113:AI113" si="148">+AG72*(AG45-AF45)</f>
        <v>25974.389685055303</v>
      </c>
      <c r="AH113" s="107">
        <f t="shared" si="148"/>
        <v>50020.66953902306</v>
      </c>
      <c r="AI113" s="107">
        <f t="shared" si="148"/>
        <v>27640.304723644083</v>
      </c>
      <c r="AJ113" s="257">
        <f t="shared" si="124"/>
        <v>1391.8480185894578</v>
      </c>
      <c r="AK113" s="100"/>
      <c r="AL113" s="8"/>
      <c r="AM113" s="8"/>
      <c r="AN113" s="8"/>
      <c r="AO113" s="8"/>
    </row>
    <row r="114" spans="1:41">
      <c r="A114" s="100"/>
      <c r="B114" s="173" t="s">
        <v>64</v>
      </c>
      <c r="C114" s="165"/>
      <c r="D114" s="107">
        <f t="shared" si="130"/>
        <v>294.51044117647086</v>
      </c>
      <c r="E114" s="107">
        <f t="shared" si="130"/>
        <v>476.85248266026923</v>
      </c>
      <c r="F114" s="107">
        <f t="shared" si="130"/>
        <v>255.4800794428368</v>
      </c>
      <c r="G114" s="107">
        <f t="shared" si="130"/>
        <v>676.30957262169545</v>
      </c>
      <c r="H114" s="107">
        <f t="shared" si="130"/>
        <v>1068.6718342849988</v>
      </c>
      <c r="I114" s="107">
        <f t="shared" si="130"/>
        <v>895.49053910745533</v>
      </c>
      <c r="J114" s="107">
        <f t="shared" si="131"/>
        <v>893.57641441347221</v>
      </c>
      <c r="K114" s="107">
        <f t="shared" si="132"/>
        <v>-559.79607427575058</v>
      </c>
      <c r="L114" s="107"/>
      <c r="M114" s="107">
        <f t="shared" si="133"/>
        <v>-557.67301039870176</v>
      </c>
      <c r="N114" s="107">
        <f t="shared" si="133"/>
        <v>146.21643127794107</v>
      </c>
      <c r="O114" s="107">
        <f t="shared" si="134"/>
        <v>281.72886344780767</v>
      </c>
      <c r="P114" s="107">
        <f t="shared" si="134"/>
        <v>269.85302788072039</v>
      </c>
      <c r="Q114" s="107">
        <f t="shared" si="135"/>
        <v>814.3155962938124</v>
      </c>
      <c r="R114" s="107">
        <f t="shared" si="136"/>
        <v>769.93552302957494</v>
      </c>
      <c r="S114" s="107">
        <f t="shared" si="125"/>
        <v>847.15001386605547</v>
      </c>
      <c r="T114" s="107">
        <f t="shared" si="137"/>
        <v>847.35571515515062</v>
      </c>
      <c r="U114" s="107">
        <f t="shared" si="126"/>
        <v>267.0935986598318</v>
      </c>
      <c r="V114" s="107">
        <f t="shared" si="138"/>
        <v>73.94399460188643</v>
      </c>
      <c r="W114" s="107">
        <f t="shared" si="127"/>
        <v>483.41883479648754</v>
      </c>
      <c r="X114" s="107">
        <f t="shared" si="139"/>
        <v>611.79544978690694</v>
      </c>
      <c r="Y114" s="107">
        <f t="shared" si="140"/>
        <v>337.02625849494461</v>
      </c>
      <c r="Z114" s="107">
        <f t="shared" ref="Z114:AE114" si="149">+Z73*(Z46-Y46)</f>
        <v>-46.346763749786994</v>
      </c>
      <c r="AA114" s="107">
        <f t="shared" si="149"/>
        <v>39.173043848551785</v>
      </c>
      <c r="AB114" s="107">
        <f t="shared" si="149"/>
        <v>55.810401680801803</v>
      </c>
      <c r="AC114" s="107">
        <f t="shared" si="149"/>
        <v>-2.399447006006425</v>
      </c>
      <c r="AD114" s="107">
        <f t="shared" si="149"/>
        <v>26.440156533894175</v>
      </c>
      <c r="AE114" s="107">
        <f t="shared" si="149"/>
        <v>12.034610337972154</v>
      </c>
      <c r="AF114" s="107">
        <f t="shared" si="122"/>
        <v>19.780261236862213</v>
      </c>
      <c r="AG114" s="107">
        <f t="shared" ref="AG114:AI114" si="150">+AG73*(AG46-AF46)</f>
        <v>29.443844977046492</v>
      </c>
      <c r="AH114" s="107">
        <f t="shared" si="150"/>
        <v>56.323218095743769</v>
      </c>
      <c r="AI114" s="107">
        <f t="shared" si="150"/>
        <v>12.871375329672006</v>
      </c>
      <c r="AJ114" s="257">
        <f t="shared" si="124"/>
        <v>35.467004632101869</v>
      </c>
      <c r="AK114" s="100"/>
      <c r="AL114" s="8"/>
      <c r="AM114" s="8"/>
      <c r="AN114" s="8"/>
      <c r="AO114" s="8"/>
    </row>
    <row r="115" spans="1:41">
      <c r="A115" s="100"/>
      <c r="B115" s="173" t="s">
        <v>65</v>
      </c>
      <c r="C115" s="165"/>
      <c r="D115" s="107">
        <f t="shared" si="130"/>
        <v>1018.8161176470596</v>
      </c>
      <c r="E115" s="107">
        <f t="shared" si="130"/>
        <v>1068.0026208411039</v>
      </c>
      <c r="F115" s="107">
        <f t="shared" si="130"/>
        <v>340.81382743464354</v>
      </c>
      <c r="G115" s="107">
        <f t="shared" si="130"/>
        <v>314.35352573236668</v>
      </c>
      <c r="H115" s="107">
        <f t="shared" si="130"/>
        <v>255.27333148817959</v>
      </c>
      <c r="I115" s="107">
        <f t="shared" si="130"/>
        <v>187.26219738866806</v>
      </c>
      <c r="J115" s="107">
        <f t="shared" si="131"/>
        <v>195.01189238709935</v>
      </c>
      <c r="K115" s="107">
        <f t="shared" si="132"/>
        <v>-140.21160804846738</v>
      </c>
      <c r="L115" s="107"/>
      <c r="M115" s="107">
        <f t="shared" si="133"/>
        <v>-140.18926000765634</v>
      </c>
      <c r="N115" s="107">
        <f t="shared" si="133"/>
        <v>84.43090295590477</v>
      </c>
      <c r="O115" s="107">
        <f t="shared" si="134"/>
        <v>94.659040630185899</v>
      </c>
      <c r="P115" s="107">
        <f t="shared" si="134"/>
        <v>79.089585462570994</v>
      </c>
      <c r="Q115" s="107">
        <f t="shared" si="135"/>
        <v>93.567986339831592</v>
      </c>
      <c r="R115" s="107">
        <f t="shared" si="136"/>
        <v>67.279085945821862</v>
      </c>
      <c r="S115" s="107">
        <f t="shared" si="125"/>
        <v>209.87190794550173</v>
      </c>
      <c r="T115" s="107">
        <f t="shared" si="137"/>
        <v>209.65979258696407</v>
      </c>
      <c r="U115" s="107">
        <f t="shared" si="126"/>
        <v>93.994947500383319</v>
      </c>
      <c r="V115" s="107">
        <f t="shared" si="138"/>
        <v>1.0506635177687396</v>
      </c>
      <c r="W115" s="107">
        <f t="shared" si="127"/>
        <v>2.0440542697525901</v>
      </c>
      <c r="X115" s="107">
        <f t="shared" si="139"/>
        <v>6.2805460282635996</v>
      </c>
      <c r="Y115" s="107">
        <f t="shared" si="140"/>
        <v>1.8234392423924592</v>
      </c>
      <c r="Z115" s="107">
        <f t="shared" ref="Z115:AE115" si="151">+Z74*(Z47-Y47)</f>
        <v>-0.41937736978646889</v>
      </c>
      <c r="AA115" s="107">
        <f t="shared" si="151"/>
        <v>0</v>
      </c>
      <c r="AB115" s="107">
        <f t="shared" si="151"/>
        <v>0</v>
      </c>
      <c r="AC115" s="107">
        <f t="shared" si="151"/>
        <v>0</v>
      </c>
      <c r="AD115" s="107">
        <f t="shared" si="151"/>
        <v>0</v>
      </c>
      <c r="AE115" s="107">
        <f t="shared" si="151"/>
        <v>0</v>
      </c>
      <c r="AF115" s="107">
        <f t="shared" si="122"/>
        <v>0</v>
      </c>
      <c r="AG115" s="107">
        <f t="shared" ref="AG115:AI115" si="152">+AG74*(AG47-AF47)</f>
        <v>0</v>
      </c>
      <c r="AH115" s="107">
        <f t="shared" si="152"/>
        <v>0.89757463655100811</v>
      </c>
      <c r="AI115" s="107">
        <f t="shared" si="152"/>
        <v>0.52015107539111283</v>
      </c>
      <c r="AJ115" s="257">
        <f t="shared" si="124"/>
        <v>0.80043447779274401</v>
      </c>
      <c r="AK115" s="100"/>
      <c r="AL115" s="8"/>
      <c r="AM115" s="8"/>
      <c r="AN115" s="8"/>
      <c r="AO115" s="8"/>
    </row>
    <row r="116" spans="1:41" ht="13.5" thickBot="1">
      <c r="A116" s="100"/>
      <c r="B116" s="211" t="s">
        <v>63</v>
      </c>
      <c r="C116" s="303"/>
      <c r="D116" s="260">
        <f t="shared" si="130"/>
        <v>5938.6021928012724</v>
      </c>
      <c r="E116" s="260">
        <f t="shared" si="130"/>
        <v>8742.277135905053</v>
      </c>
      <c r="F116" s="260">
        <f t="shared" si="130"/>
        <v>2977.5943548808864</v>
      </c>
      <c r="G116" s="260">
        <f t="shared" si="130"/>
        <v>4897.0923391224987</v>
      </c>
      <c r="H116" s="260">
        <f t="shared" si="130"/>
        <v>7296.3023648365488</v>
      </c>
      <c r="I116" s="260">
        <f t="shared" si="130"/>
        <v>8918.5168666993814</v>
      </c>
      <c r="J116" s="260">
        <f t="shared" si="131"/>
        <v>10788.126519564095</v>
      </c>
      <c r="K116" s="260">
        <f t="shared" si="132"/>
        <v>-6373.3707147781734</v>
      </c>
      <c r="L116" s="260"/>
      <c r="M116" s="260">
        <f t="shared" si="133"/>
        <v>-6339.8039574799914</v>
      </c>
      <c r="N116" s="260">
        <f t="shared" si="133"/>
        <v>2862.9706787476639</v>
      </c>
      <c r="O116" s="260">
        <f t="shared" si="134"/>
        <v>3803.1511433992368</v>
      </c>
      <c r="P116" s="260">
        <f t="shared" si="134"/>
        <v>3031.1457350792984</v>
      </c>
      <c r="Q116" s="260">
        <f t="shared" si="135"/>
        <v>5481.8435401919542</v>
      </c>
      <c r="R116" s="260">
        <f t="shared" si="136"/>
        <v>6182.5007136391187</v>
      </c>
      <c r="S116" s="260">
        <f t="shared" si="125"/>
        <v>5176.8415935689973</v>
      </c>
      <c r="T116" s="260">
        <f t="shared" si="137"/>
        <v>5274.4897811894343</v>
      </c>
      <c r="U116" s="260">
        <f t="shared" si="126"/>
        <v>1634.3100594021139</v>
      </c>
      <c r="V116" s="260">
        <f t="shared" si="138"/>
        <v>-306.81250531787231</v>
      </c>
      <c r="W116" s="260">
        <f t="shared" si="127"/>
        <v>-274.23209209294896</v>
      </c>
      <c r="X116" s="260">
        <f t="shared" si="139"/>
        <v>-366.45973292598478</v>
      </c>
      <c r="Y116" s="260">
        <f t="shared" si="140"/>
        <v>274.11193524940381</v>
      </c>
      <c r="Z116" s="260">
        <f t="shared" ref="Z116:AE116" si="153">+Z75*(Z48-Y48)</f>
        <v>-775.31667140921786</v>
      </c>
      <c r="AA116" s="260">
        <f t="shared" si="153"/>
        <v>-82.509247038719607</v>
      </c>
      <c r="AB116" s="260">
        <f t="shared" si="153"/>
        <v>-184.27699468552598</v>
      </c>
      <c r="AC116" s="260">
        <f t="shared" si="153"/>
        <v>-204.48674707241759</v>
      </c>
      <c r="AD116" s="260">
        <f t="shared" si="153"/>
        <v>236.05482333805</v>
      </c>
      <c r="AE116" s="260">
        <f t="shared" si="153"/>
        <v>124.450907208999</v>
      </c>
      <c r="AF116" s="260">
        <f t="shared" si="122"/>
        <v>170.59492968270348</v>
      </c>
      <c r="AG116" s="260">
        <f t="shared" ref="AG116:AI116" si="154">+AG75*(AG48-AF48)</f>
        <v>45.763786062121774</v>
      </c>
      <c r="AH116" s="260">
        <f t="shared" si="154"/>
        <v>-28.358352028111508</v>
      </c>
      <c r="AI116" s="260">
        <f t="shared" si="154"/>
        <v>-179.23372153128381</v>
      </c>
      <c r="AJ116" s="261">
        <f t="shared" si="124"/>
        <v>11.71804789753447</v>
      </c>
      <c r="AK116" s="100"/>
      <c r="AL116" s="8"/>
      <c r="AM116" s="8"/>
      <c r="AN116" s="8"/>
      <c r="AO116" s="8"/>
    </row>
    <row r="117" spans="1:41" ht="13.5" thickBot="1">
      <c r="A117" s="100"/>
      <c r="B117" s="183" t="s">
        <v>67</v>
      </c>
      <c r="C117" s="302"/>
      <c r="D117" s="287">
        <f>+SUM(D107:D113)+SUM(D114:D116)</f>
        <v>175096.99900000013</v>
      </c>
      <c r="E117" s="287">
        <f t="shared" ref="E117:U117" si="155">+SUM(E107:E113)+SUM(E114:E116)</f>
        <v>345874.19669505634</v>
      </c>
      <c r="F117" s="287">
        <f t="shared" si="155"/>
        <v>205604.55691391582</v>
      </c>
      <c r="G117" s="287">
        <f t="shared" si="155"/>
        <v>337778.4275159695</v>
      </c>
      <c r="H117" s="287">
        <f t="shared" si="155"/>
        <v>360793.50741576211</v>
      </c>
      <c r="I117" s="287">
        <f t="shared" si="155"/>
        <v>288739.63991799083</v>
      </c>
      <c r="J117" s="287">
        <f t="shared" si="155"/>
        <v>250443.67182882782</v>
      </c>
      <c r="K117" s="287">
        <f t="shared" si="155"/>
        <v>-138635.98177912578</v>
      </c>
      <c r="L117" s="287"/>
      <c r="M117" s="287">
        <f t="shared" si="155"/>
        <v>-139976.70779150253</v>
      </c>
      <c r="N117" s="287">
        <f t="shared" si="155"/>
        <v>98168.373300971696</v>
      </c>
      <c r="O117" s="287">
        <f>+SUM(O107:O113)+SUM(O114:O116)</f>
        <v>101448.26185780835</v>
      </c>
      <c r="P117" s="287">
        <f t="shared" si="155"/>
        <v>116388.23760087219</v>
      </c>
      <c r="Q117" s="287">
        <f t="shared" si="155"/>
        <v>268745.65209744265</v>
      </c>
      <c r="R117" s="287">
        <f t="shared" si="155"/>
        <v>260138.21999837324</v>
      </c>
      <c r="S117" s="287">
        <f t="shared" si="155"/>
        <v>194268.58703046475</v>
      </c>
      <c r="T117" s="287">
        <f t="shared" si="155"/>
        <v>194480.78032636541</v>
      </c>
      <c r="U117" s="287">
        <f t="shared" si="155"/>
        <v>66801.295619638739</v>
      </c>
      <c r="V117" s="287">
        <f>+SUM(V107:V113)+SUM(V114:V116)</f>
        <v>-105284.72289021424</v>
      </c>
      <c r="W117" s="287">
        <f>+SUM(W107:W113)+SUM(W114:W116)</f>
        <v>13487.516590337918</v>
      </c>
      <c r="X117" s="287">
        <f t="shared" ref="X117:AF117" si="156">+SUM(X107:X113)+SUM(X114:X116)</f>
        <v>11545.073061256504</v>
      </c>
      <c r="Y117" s="287">
        <f t="shared" si="156"/>
        <v>33720.284535008752</v>
      </c>
      <c r="Z117" s="287">
        <f t="shared" si="156"/>
        <v>7610.578344071946</v>
      </c>
      <c r="AA117" s="287">
        <f t="shared" si="156"/>
        <v>77739.774781497617</v>
      </c>
      <c r="AB117" s="287">
        <f t="shared" si="156"/>
        <v>4392.2746953710093</v>
      </c>
      <c r="AC117" s="287">
        <f t="shared" si="156"/>
        <v>-16757.517621902811</v>
      </c>
      <c r="AD117" s="287">
        <f t="shared" si="156"/>
        <v>50907.006618227519</v>
      </c>
      <c r="AE117" s="287">
        <f t="shared" si="156"/>
        <v>53650.057289990596</v>
      </c>
      <c r="AF117" s="287">
        <f t="shared" si="156"/>
        <v>49893.031734790267</v>
      </c>
      <c r="AG117" s="302">
        <f t="shared" ref="AG117:AH117" si="157">+SUM(AG107:AG113)+SUM(AG114:AG116)</f>
        <v>32506.359595359183</v>
      </c>
      <c r="AH117" s="302">
        <f t="shared" si="157"/>
        <v>60417.541814371412</v>
      </c>
      <c r="AI117" s="287">
        <f t="shared" ref="AI117:AJ117" si="158">+SUM(AI107:AI113)+SUM(AI114:AI116)</f>
        <v>13974.507028331345</v>
      </c>
      <c r="AJ117" s="288">
        <f t="shared" si="158"/>
        <v>4148.3160478112486</v>
      </c>
      <c r="AK117" s="100"/>
      <c r="AL117" s="8"/>
      <c r="AM117" s="8"/>
      <c r="AN117" s="8"/>
      <c r="AO117" s="8"/>
    </row>
    <row r="118" spans="1:41" ht="13.5" thickBot="1">
      <c r="A118" s="100"/>
      <c r="B118" s="100"/>
      <c r="C118" s="100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3"/>
      <c r="V118" s="243"/>
      <c r="W118" s="243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100"/>
      <c r="AI118" s="100"/>
      <c r="AJ118" s="100"/>
      <c r="AK118" s="100"/>
      <c r="AL118" s="8"/>
    </row>
    <row r="119" spans="1:41">
      <c r="A119" s="100"/>
      <c r="B119" s="251" t="s">
        <v>86</v>
      </c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231"/>
      <c r="O119" s="231"/>
      <c r="P119" s="231"/>
      <c r="Q119" s="231"/>
      <c r="R119" s="231"/>
      <c r="S119" s="231"/>
      <c r="T119" s="231"/>
      <c r="U119" s="231"/>
      <c r="V119" s="231"/>
      <c r="W119" s="231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100"/>
      <c r="AI119" s="100"/>
      <c r="AJ119" s="100"/>
      <c r="AK119" s="100"/>
      <c r="AL119" s="8"/>
    </row>
    <row r="120" spans="1:41" ht="13.5" thickBot="1">
      <c r="A120" s="100"/>
      <c r="B120" s="291" t="s">
        <v>79</v>
      </c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100"/>
      <c r="AI120" s="100"/>
      <c r="AJ120" s="100"/>
      <c r="AK120" s="100"/>
      <c r="AL120" s="8"/>
    </row>
    <row r="121" spans="1:41">
      <c r="A121" s="100"/>
      <c r="B121" s="176" t="s">
        <v>57</v>
      </c>
      <c r="C121" s="219"/>
      <c r="D121" s="283">
        <f t="shared" ref="D121:I122" si="159">D66*C$24</f>
        <v>90639.98529411765</v>
      </c>
      <c r="E121" s="283">
        <f t="shared" si="159"/>
        <v>103238.5970918416</v>
      </c>
      <c r="F121" s="283">
        <f t="shared" si="159"/>
        <v>118251.23973289893</v>
      </c>
      <c r="G121" s="283">
        <f t="shared" si="159"/>
        <v>128241.41853359889</v>
      </c>
      <c r="H121" s="283">
        <f t="shared" si="159"/>
        <v>142484.17520434948</v>
      </c>
      <c r="I121" s="283">
        <f t="shared" si="159"/>
        <v>153081.4861588871</v>
      </c>
      <c r="J121" s="283">
        <f>J66*H$24</f>
        <v>138002.31679289258</v>
      </c>
      <c r="K121" s="283">
        <f>K66*J$24</f>
        <v>152625.31666463942</v>
      </c>
      <c r="L121" s="283">
        <f>J66*H$24</f>
        <v>138002.31679289258</v>
      </c>
      <c r="M121" s="283">
        <f>M66*L$24</f>
        <v>152626.33901268023</v>
      </c>
      <c r="N121" s="283">
        <f>N66*M$24</f>
        <v>149322.26933076303</v>
      </c>
      <c r="O121" s="283">
        <f>O66*M$24</f>
        <v>149306.13466538151</v>
      </c>
      <c r="P121" s="283">
        <f>P66*N$24</f>
        <v>148873.04247953056</v>
      </c>
      <c r="Q121" s="283">
        <f>Q66*P$24</f>
        <v>144504.81281591504</v>
      </c>
      <c r="R121" s="283">
        <f>R66*P$24</f>
        <v>140157.62563183004</v>
      </c>
      <c r="S121" s="283">
        <f>S66*R$24</f>
        <v>146924.94983082585</v>
      </c>
      <c r="T121" s="283">
        <f>T66*R$24</f>
        <v>146924.94983082585</v>
      </c>
      <c r="U121" s="283">
        <f>U66*T$24</f>
        <v>147020.33565178255</v>
      </c>
      <c r="V121" s="283">
        <f>V66*T39</f>
        <v>57328.173302564304</v>
      </c>
      <c r="W121" s="283">
        <f>W66*V39</f>
        <v>52851.16823269835</v>
      </c>
      <c r="X121" s="283">
        <f>X66*V39</f>
        <v>52875.084116349171</v>
      </c>
      <c r="Y121" s="283">
        <f>Y66*X39</f>
        <v>59074.801208039695</v>
      </c>
      <c r="Z121" s="283">
        <f t="shared" ref="Z121:AE121" si="160">Z66*Y39</f>
        <v>70694.653770660414</v>
      </c>
      <c r="AA121" s="283">
        <f t="shared" si="160"/>
        <v>60218.172235358754</v>
      </c>
      <c r="AB121" s="283">
        <f t="shared" si="160"/>
        <v>59288.608620902058</v>
      </c>
      <c r="AC121" s="283">
        <f t="shared" si="160"/>
        <v>63501.920149521298</v>
      </c>
      <c r="AD121" s="283">
        <f t="shared" si="160"/>
        <v>69559.666569825655</v>
      </c>
      <c r="AE121" s="283">
        <f t="shared" si="160"/>
        <v>77527.074976727919</v>
      </c>
      <c r="AF121" s="283">
        <f>AF66*AD39</f>
        <v>41783.009470294397</v>
      </c>
      <c r="AG121" s="283">
        <f>AG66*AF39</f>
        <v>44809.489806155485</v>
      </c>
      <c r="AH121" s="283">
        <f t="shared" ref="AH121:AI121" si="161">AH66*AG39</f>
        <v>51075.486158430504</v>
      </c>
      <c r="AI121" s="283">
        <f t="shared" si="161"/>
        <v>56155.764449725968</v>
      </c>
      <c r="AJ121" s="304">
        <f t="shared" ref="AJ121:AJ130" si="162">AJ66*AI39</f>
        <v>44237.961332374303</v>
      </c>
      <c r="AK121" s="100"/>
      <c r="AL121" s="8"/>
      <c r="AM121" s="11"/>
      <c r="AN121" s="11"/>
      <c r="AO121" s="11"/>
    </row>
    <row r="122" spans="1:41">
      <c r="A122" s="100"/>
      <c r="B122" s="173" t="s">
        <v>58</v>
      </c>
      <c r="C122" s="99"/>
      <c r="D122" s="238">
        <f t="shared" si="159"/>
        <v>152789.6213235294</v>
      </c>
      <c r="E122" s="238">
        <f t="shared" si="159"/>
        <v>222159.66075700524</v>
      </c>
      <c r="F122" s="238">
        <f t="shared" si="159"/>
        <v>300759.89985688432</v>
      </c>
      <c r="G122" s="238">
        <f t="shared" si="159"/>
        <v>377644.26098656649</v>
      </c>
      <c r="H122" s="238">
        <f t="shared" si="159"/>
        <v>481387.23391485779</v>
      </c>
      <c r="I122" s="238">
        <f t="shared" si="159"/>
        <v>574464.6717212575</v>
      </c>
      <c r="J122" s="238">
        <f>J67*H$24</f>
        <v>558325.0787675645</v>
      </c>
      <c r="K122" s="238">
        <f>K67*J$24</f>
        <v>589691.37228784896</v>
      </c>
      <c r="L122" s="238">
        <f>J67*H$24</f>
        <v>558325.0787675645</v>
      </c>
      <c r="M122" s="238">
        <f>M67*L$24</f>
        <v>589691.37228784896</v>
      </c>
      <c r="N122" s="238">
        <f>N67*M$24</f>
        <v>570781.29844996391</v>
      </c>
      <c r="O122" s="238">
        <f>O67*M$24</f>
        <v>573791.14922498201</v>
      </c>
      <c r="P122" s="238">
        <f>P67*N$24</f>
        <v>536493.12897034211</v>
      </c>
      <c r="Q122" s="238">
        <f>Q67*P$24</f>
        <v>496125.53716800082</v>
      </c>
      <c r="R122" s="238">
        <f>R67*P$24</f>
        <v>490176.52372824698</v>
      </c>
      <c r="S122" s="238">
        <f>S67*R$24</f>
        <v>502327.65186884953</v>
      </c>
      <c r="T122" s="238">
        <f>T67*R$24</f>
        <v>502344.83670829359</v>
      </c>
      <c r="U122" s="238">
        <f t="shared" ref="U122:U130" si="163">U67*T$24</f>
        <v>490586.63324413454</v>
      </c>
      <c r="V122" s="238">
        <f>V67*T40</f>
        <v>171174.47231291383</v>
      </c>
      <c r="W122" s="238">
        <f t="shared" ref="W122:W130" si="164">W67*V40</f>
        <v>151718.43872245151</v>
      </c>
      <c r="X122" s="238">
        <f>X67*V40</f>
        <v>159414.21936122575</v>
      </c>
      <c r="Y122" s="238">
        <f>Y67*X40</f>
        <v>170128.78708830732</v>
      </c>
      <c r="Z122" s="238">
        <f t="shared" ref="Z122:AE130" si="165">Z67*Y40</f>
        <v>204753.4521027912</v>
      </c>
      <c r="AA122" s="238">
        <f t="shared" si="165"/>
        <v>178242.38063262557</v>
      </c>
      <c r="AB122" s="238">
        <f t="shared" si="165"/>
        <v>154059.89013358005</v>
      </c>
      <c r="AC122" s="238">
        <f t="shared" si="165"/>
        <v>136380.8677667758</v>
      </c>
      <c r="AD122" s="238">
        <f t="shared" si="165"/>
        <v>138342.95384703079</v>
      </c>
      <c r="AE122" s="238">
        <f t="shared" si="165"/>
        <v>152222.75282791007</v>
      </c>
      <c r="AF122" s="238">
        <f t="shared" ref="AF122:AF130" si="166">AF67*AD40</f>
        <v>137039.09686638348</v>
      </c>
      <c r="AG122" s="238">
        <f t="shared" ref="AG122:AI130" si="167">AG67*AF40</f>
        <v>143333.29546989469</v>
      </c>
      <c r="AH122" s="238">
        <f t="shared" si="167"/>
        <v>147126.77561977544</v>
      </c>
      <c r="AI122" s="238">
        <f t="shared" si="167"/>
        <v>144884.47797884996</v>
      </c>
      <c r="AJ122" s="305">
        <f t="shared" si="162"/>
        <v>119776.87345842157</v>
      </c>
      <c r="AK122" s="100"/>
      <c r="AL122" s="8"/>
      <c r="AM122" s="11"/>
      <c r="AN122" s="11"/>
      <c r="AO122" s="11"/>
    </row>
    <row r="123" spans="1:41">
      <c r="A123" s="100"/>
      <c r="B123" s="173" t="s">
        <v>59</v>
      </c>
      <c r="C123" s="99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>
        <f t="shared" si="166"/>
        <v>0</v>
      </c>
      <c r="AG123" s="238">
        <f t="shared" si="167"/>
        <v>0</v>
      </c>
      <c r="AH123" s="238">
        <f t="shared" si="167"/>
        <v>0</v>
      </c>
      <c r="AI123" s="238">
        <f t="shared" si="167"/>
        <v>0</v>
      </c>
      <c r="AJ123" s="305">
        <f t="shared" si="162"/>
        <v>0</v>
      </c>
      <c r="AK123" s="100"/>
      <c r="AL123" s="8"/>
      <c r="AM123" s="11"/>
      <c r="AN123" s="11"/>
      <c r="AO123" s="11"/>
    </row>
    <row r="124" spans="1:41">
      <c r="A124" s="100"/>
      <c r="B124" s="174" t="s">
        <v>60</v>
      </c>
      <c r="C124" s="99"/>
      <c r="D124" s="238">
        <f t="shared" ref="D124:I130" si="168">D69*C$24</f>
        <v>617000.38950995612</v>
      </c>
      <c r="E124" s="238">
        <f t="shared" si="168"/>
        <v>1054871.0793751089</v>
      </c>
      <c r="F124" s="238">
        <f t="shared" si="168"/>
        <v>1381491.9347578229</v>
      </c>
      <c r="G124" s="238">
        <f t="shared" si="168"/>
        <v>1653233.425861021</v>
      </c>
      <c r="H124" s="238">
        <f t="shared" si="168"/>
        <v>2062992.6692062402</v>
      </c>
      <c r="I124" s="238">
        <f t="shared" si="168"/>
        <v>2367205.6986387451</v>
      </c>
      <c r="J124" s="238">
        <f t="shared" ref="J124:J130" si="169">J69*H$24</f>
        <v>1442091.5763344632</v>
      </c>
      <c r="K124" s="238">
        <f t="shared" ref="K124:K130" si="170">K69*J$24</f>
        <v>1272581.014324073</v>
      </c>
      <c r="L124" s="238">
        <f t="shared" ref="L124:L130" si="171">J69*H$24</f>
        <v>1442091.5763344632</v>
      </c>
      <c r="M124" s="238">
        <f t="shared" ref="M124:N130" si="172">M69*L$24</f>
        <v>1272581.014324073</v>
      </c>
      <c r="N124" s="238">
        <f t="shared" si="172"/>
        <v>1233719.6918073755</v>
      </c>
      <c r="O124" s="238">
        <f t="shared" ref="O124:P130" si="173">O69*M$24</f>
        <v>1239241.3459036879</v>
      </c>
      <c r="P124" s="238">
        <f t="shared" si="173"/>
        <v>1262247.2973301818</v>
      </c>
      <c r="Q124" s="238">
        <f t="shared" ref="Q124:Q130" si="174">Q69*P$24</f>
        <v>1257468.1976043128</v>
      </c>
      <c r="R124" s="238">
        <f t="shared" ref="R124:R130" si="175">R69*P$24</f>
        <v>1229588.1566998963</v>
      </c>
      <c r="S124" s="238">
        <f t="shared" ref="S124:S130" si="176">S69*R$24</f>
        <v>1301148.6163181723</v>
      </c>
      <c r="T124" s="238">
        <f t="shared" ref="T124:T130" si="177">T69*R$24</f>
        <v>1301834.8163760456</v>
      </c>
      <c r="U124" s="238">
        <f t="shared" si="163"/>
        <v>1171689.9730960689</v>
      </c>
      <c r="V124" s="238">
        <f t="shared" ref="V124:V130" si="178">V69*T42</f>
        <v>782485.82124186074</v>
      </c>
      <c r="W124" s="238">
        <f t="shared" si="164"/>
        <v>602879.82087503967</v>
      </c>
      <c r="X124" s="238">
        <f t="shared" ref="X124:X130" si="179">X69*V42</f>
        <v>680925.41043751978</v>
      </c>
      <c r="Y124" s="238">
        <f t="shared" ref="Y124:Y130" si="180">Y69*X42</f>
        <v>482789.78275914333</v>
      </c>
      <c r="Z124" s="238">
        <f t="shared" si="165"/>
        <v>336281.89817166206</v>
      </c>
      <c r="AA124" s="238">
        <f t="shared" si="165"/>
        <v>219390.44603398515</v>
      </c>
      <c r="AB124" s="238">
        <f t="shared" si="165"/>
        <v>154849.40050609355</v>
      </c>
      <c r="AC124" s="238">
        <f t="shared" si="165"/>
        <v>118835.89398833677</v>
      </c>
      <c r="AD124" s="238">
        <f t="shared" si="165"/>
        <v>99879.290471073313</v>
      </c>
      <c r="AE124" s="238">
        <f t="shared" si="165"/>
        <v>96448.046517504219</v>
      </c>
      <c r="AF124" s="238">
        <f t="shared" si="166"/>
        <v>124318.10073605465</v>
      </c>
      <c r="AG124" s="238">
        <f t="shared" si="167"/>
        <v>110430.70935862053</v>
      </c>
      <c r="AH124" s="238">
        <f t="shared" si="167"/>
        <v>100402.66786266278</v>
      </c>
      <c r="AI124" s="238">
        <f t="shared" si="167"/>
        <v>104712.61132275483</v>
      </c>
      <c r="AJ124" s="305">
        <f t="shared" si="162"/>
        <v>93531.833489668395</v>
      </c>
      <c r="AK124" s="100"/>
      <c r="AL124" s="8"/>
      <c r="AM124" s="11"/>
      <c r="AN124" s="11"/>
      <c r="AO124" s="11"/>
    </row>
    <row r="125" spans="1:41">
      <c r="A125" s="100"/>
      <c r="B125" s="174" t="s">
        <v>61</v>
      </c>
      <c r="C125" s="99"/>
      <c r="D125" s="238">
        <f t="shared" si="168"/>
        <v>195992.38182925229</v>
      </c>
      <c r="E125" s="238">
        <f t="shared" si="168"/>
        <v>312643.01438025263</v>
      </c>
      <c r="F125" s="238">
        <f t="shared" si="168"/>
        <v>464867.75182859902</v>
      </c>
      <c r="G125" s="238">
        <f t="shared" si="168"/>
        <v>658601.42672911624</v>
      </c>
      <c r="H125" s="238">
        <f t="shared" si="168"/>
        <v>907052.63315217115</v>
      </c>
      <c r="I125" s="238">
        <f t="shared" si="168"/>
        <v>1071656.9825052568</v>
      </c>
      <c r="J125" s="238">
        <f t="shared" si="169"/>
        <v>1082080.7642205134</v>
      </c>
      <c r="K125" s="238">
        <f t="shared" si="170"/>
        <v>1053232.1527759011</v>
      </c>
      <c r="L125" s="238">
        <f t="shared" si="171"/>
        <v>1082080.7642205134</v>
      </c>
      <c r="M125" s="238">
        <f t="shared" si="172"/>
        <v>1053232.1527759011</v>
      </c>
      <c r="N125" s="238">
        <f t="shared" si="172"/>
        <v>998488.84967152565</v>
      </c>
      <c r="O125" s="238">
        <f t="shared" si="173"/>
        <v>1014348.9248357629</v>
      </c>
      <c r="P125" s="238">
        <f t="shared" si="173"/>
        <v>992815.34112677246</v>
      </c>
      <c r="Q125" s="238">
        <f t="shared" si="174"/>
        <v>935108.31858098018</v>
      </c>
      <c r="R125" s="238">
        <f t="shared" si="175"/>
        <v>915249.59342866193</v>
      </c>
      <c r="S125" s="238">
        <f t="shared" si="176"/>
        <v>796136.38116943708</v>
      </c>
      <c r="T125" s="238">
        <f t="shared" si="177"/>
        <v>798494.44122771744</v>
      </c>
      <c r="U125" s="238">
        <f t="shared" si="163"/>
        <v>682658.81971654471</v>
      </c>
      <c r="V125" s="238">
        <f t="shared" si="178"/>
        <v>39778.427366914912</v>
      </c>
      <c r="W125" s="238">
        <f t="shared" si="164"/>
        <v>28838.13944748076</v>
      </c>
      <c r="X125" s="238">
        <f t="shared" si="179"/>
        <v>33666.56972374038</v>
      </c>
      <c r="Y125" s="238">
        <f t="shared" si="180"/>
        <v>25683.792829718317</v>
      </c>
      <c r="Z125" s="238">
        <f t="shared" si="165"/>
        <v>30240.405498175955</v>
      </c>
      <c r="AA125" s="238">
        <f t="shared" si="165"/>
        <v>36410.173137503516</v>
      </c>
      <c r="AB125" s="238">
        <f t="shared" si="165"/>
        <v>38343.700538283178</v>
      </c>
      <c r="AC125" s="238">
        <f t="shared" si="165"/>
        <v>39606.294793275418</v>
      </c>
      <c r="AD125" s="238">
        <f t="shared" si="165"/>
        <v>39452.568627977031</v>
      </c>
      <c r="AE125" s="238">
        <f t="shared" si="165"/>
        <v>37209.318417238093</v>
      </c>
      <c r="AF125" s="238">
        <f t="shared" si="166"/>
        <v>39443.896968172245</v>
      </c>
      <c r="AG125" s="238">
        <f t="shared" si="167"/>
        <v>41632.745778388802</v>
      </c>
      <c r="AH125" s="238">
        <f t="shared" si="167"/>
        <v>48230.725830418422</v>
      </c>
      <c r="AI125" s="238">
        <f t="shared" si="167"/>
        <v>51182.171406223686</v>
      </c>
      <c r="AJ125" s="305">
        <f t="shared" si="162"/>
        <v>54879.549324569045</v>
      </c>
      <c r="AK125" s="100"/>
      <c r="AL125" s="8"/>
      <c r="AM125" s="11"/>
      <c r="AN125" s="11"/>
      <c r="AO125" s="11"/>
    </row>
    <row r="126" spans="1:41">
      <c r="A126" s="100"/>
      <c r="B126" s="174" t="s">
        <v>62</v>
      </c>
      <c r="C126" s="99"/>
      <c r="D126" s="238">
        <f t="shared" si="168"/>
        <v>670842.8025088443</v>
      </c>
      <c r="E126" s="238">
        <f t="shared" si="168"/>
        <v>993625.87671410188</v>
      </c>
      <c r="F126" s="238">
        <f t="shared" si="168"/>
        <v>1410795.5978154019</v>
      </c>
      <c r="G126" s="238">
        <f t="shared" si="168"/>
        <v>1845065.2317138752</v>
      </c>
      <c r="H126" s="238">
        <f t="shared" si="168"/>
        <v>2132346.9631491839</v>
      </c>
      <c r="I126" s="238">
        <f t="shared" si="168"/>
        <v>2240076.9308562614</v>
      </c>
      <c r="J126" s="238">
        <f t="shared" si="169"/>
        <v>2204408.9735825234</v>
      </c>
      <c r="K126" s="238">
        <f t="shared" si="170"/>
        <v>2128632.900468749</v>
      </c>
      <c r="L126" s="238">
        <f t="shared" si="171"/>
        <v>2204408.9735825234</v>
      </c>
      <c r="M126" s="238">
        <f t="shared" si="172"/>
        <v>2128632.900468749</v>
      </c>
      <c r="N126" s="238">
        <f t="shared" si="172"/>
        <v>1872936.7163524562</v>
      </c>
      <c r="O126" s="238">
        <f t="shared" si="173"/>
        <v>1977519.3581762279</v>
      </c>
      <c r="P126" s="238">
        <f t="shared" si="173"/>
        <v>1859156.2898246108</v>
      </c>
      <c r="Q126" s="238">
        <f t="shared" si="174"/>
        <v>1684171.2606327855</v>
      </c>
      <c r="R126" s="238">
        <f t="shared" si="175"/>
        <v>1518046.4642841497</v>
      </c>
      <c r="S126" s="238">
        <f t="shared" si="176"/>
        <v>1583552.1097391658</v>
      </c>
      <c r="T126" s="238">
        <f t="shared" si="177"/>
        <v>1583558.1135124937</v>
      </c>
      <c r="U126" s="238">
        <f t="shared" si="163"/>
        <v>1490196.5122219108</v>
      </c>
      <c r="V126" s="238">
        <f t="shared" si="178"/>
        <v>41251.476916196501</v>
      </c>
      <c r="W126" s="238">
        <f t="shared" si="164"/>
        <v>28217.670339852415</v>
      </c>
      <c r="X126" s="238">
        <f t="shared" si="179"/>
        <v>31748.335169926206</v>
      </c>
      <c r="Y126" s="238">
        <f t="shared" si="180"/>
        <v>33201.10462479679</v>
      </c>
      <c r="Z126" s="238">
        <f t="shared" si="165"/>
        <v>22578.051605504588</v>
      </c>
      <c r="AA126" s="238">
        <f t="shared" si="165"/>
        <v>14988.880322052402</v>
      </c>
      <c r="AB126" s="238">
        <f t="shared" si="165"/>
        <v>12457.231520815634</v>
      </c>
      <c r="AC126" s="238">
        <f t="shared" si="165"/>
        <v>10097.382892515476</v>
      </c>
      <c r="AD126" s="238">
        <f t="shared" si="165"/>
        <v>8144.0530349925357</v>
      </c>
      <c r="AE126" s="238">
        <f t="shared" si="165"/>
        <v>8250.4602485765863</v>
      </c>
      <c r="AF126" s="238">
        <f t="shared" si="166"/>
        <v>94.459321477847368</v>
      </c>
      <c r="AG126" s="238">
        <f t="shared" si="167"/>
        <v>49.535853618466959</v>
      </c>
      <c r="AH126" s="238">
        <f t="shared" si="167"/>
        <v>0</v>
      </c>
      <c r="AI126" s="238">
        <f t="shared" si="167"/>
        <v>21.623185019327526</v>
      </c>
      <c r="AJ126" s="305">
        <f t="shared" si="162"/>
        <v>31.925459054865318</v>
      </c>
      <c r="AK126" s="100"/>
      <c r="AL126" s="8"/>
      <c r="AN126" s="11"/>
      <c r="AO126" s="11"/>
    </row>
    <row r="127" spans="1:41">
      <c r="A127" s="100"/>
      <c r="B127" s="174" t="s">
        <v>63</v>
      </c>
      <c r="C127" s="99"/>
      <c r="D127" s="238">
        <f t="shared" si="168"/>
        <v>180065.16326583648</v>
      </c>
      <c r="E127" s="238">
        <f t="shared" si="168"/>
        <v>269655.35504937387</v>
      </c>
      <c r="F127" s="238">
        <f t="shared" si="168"/>
        <v>337688.98802821885</v>
      </c>
      <c r="G127" s="238">
        <f t="shared" si="168"/>
        <v>466076.25806194468</v>
      </c>
      <c r="H127" s="238">
        <f t="shared" si="168"/>
        <v>699992.1191523684</v>
      </c>
      <c r="I127" s="238">
        <f t="shared" si="168"/>
        <v>857268.38197115588</v>
      </c>
      <c r="J127" s="238">
        <f t="shared" si="169"/>
        <v>792002.59126208024</v>
      </c>
      <c r="K127" s="238">
        <f t="shared" si="170"/>
        <v>821785.84686081216</v>
      </c>
      <c r="L127" s="238">
        <f t="shared" si="171"/>
        <v>792002.59126208024</v>
      </c>
      <c r="M127" s="238">
        <f t="shared" si="172"/>
        <v>884752.26269436418</v>
      </c>
      <c r="N127" s="238">
        <f t="shared" si="172"/>
        <v>860898.41909992544</v>
      </c>
      <c r="O127" s="238">
        <f t="shared" si="173"/>
        <v>863155.20954996278</v>
      </c>
      <c r="P127" s="238">
        <f t="shared" si="173"/>
        <v>838510.21798251057</v>
      </c>
      <c r="Q127" s="238">
        <f t="shared" si="174"/>
        <v>851168.18682423409</v>
      </c>
      <c r="R127" s="238">
        <f t="shared" si="175"/>
        <v>886304.13155145629</v>
      </c>
      <c r="S127" s="238">
        <f t="shared" si="176"/>
        <v>900135.95008641947</v>
      </c>
      <c r="T127" s="238">
        <f t="shared" si="177"/>
        <v>900254.77621286269</v>
      </c>
      <c r="U127" s="238">
        <f t="shared" si="163"/>
        <v>874864.87006298511</v>
      </c>
      <c r="V127" s="238">
        <f t="shared" si="178"/>
        <v>1219641.5339025659</v>
      </c>
      <c r="W127" s="238">
        <f t="shared" si="164"/>
        <v>1055176.4765891128</v>
      </c>
      <c r="X127" s="238">
        <f t="shared" si="179"/>
        <v>1104514.7382945563</v>
      </c>
      <c r="Y127" s="238">
        <f t="shared" si="180"/>
        <v>1030661.6877758574</v>
      </c>
      <c r="Z127" s="238">
        <f t="shared" si="165"/>
        <v>910885.73328876775</v>
      </c>
      <c r="AA127" s="238">
        <f t="shared" si="165"/>
        <v>868843.61929593224</v>
      </c>
      <c r="AB127" s="238">
        <f t="shared" si="165"/>
        <v>862051.3538723418</v>
      </c>
      <c r="AC127" s="238">
        <f t="shared" si="165"/>
        <v>836836.42166225484</v>
      </c>
      <c r="AD127" s="238">
        <f t="shared" si="165"/>
        <v>829090.1231141882</v>
      </c>
      <c r="AE127" s="238">
        <f t="shared" si="165"/>
        <v>844869.1515679541</v>
      </c>
      <c r="AF127" s="238">
        <f t="shared" si="166"/>
        <v>836655.53767725045</v>
      </c>
      <c r="AG127" s="238">
        <f t="shared" si="167"/>
        <v>854285.3876447099</v>
      </c>
      <c r="AH127" s="238">
        <f t="shared" si="167"/>
        <v>835257.7909756304</v>
      </c>
      <c r="AI127" s="238">
        <f t="shared" si="167"/>
        <v>820976.94027761032</v>
      </c>
      <c r="AJ127" s="305">
        <f t="shared" si="162"/>
        <v>810257.59952181054</v>
      </c>
      <c r="AK127" s="100"/>
      <c r="AL127" s="8"/>
      <c r="AM127" s="11"/>
      <c r="AN127" s="11"/>
      <c r="AO127" s="11"/>
    </row>
    <row r="128" spans="1:41">
      <c r="A128" s="100"/>
      <c r="B128" s="173" t="s">
        <v>64</v>
      </c>
      <c r="C128" s="99"/>
      <c r="D128" s="238">
        <f t="shared" si="168"/>
        <v>3346.7095588235293</v>
      </c>
      <c r="E128" s="238">
        <f t="shared" si="168"/>
        <v>4200.6036547917492</v>
      </c>
      <c r="F128" s="238">
        <f t="shared" si="168"/>
        <v>5075.764518210116</v>
      </c>
      <c r="G128" s="238">
        <f t="shared" si="168"/>
        <v>10451.328626786753</v>
      </c>
      <c r="H128" s="238">
        <f t="shared" si="168"/>
        <v>19500.511109111958</v>
      </c>
      <c r="I128" s="238">
        <f t="shared" si="168"/>
        <v>23335.944434343666</v>
      </c>
      <c r="J128" s="238">
        <f t="shared" si="169"/>
        <v>23286.063496970823</v>
      </c>
      <c r="K128" s="238">
        <f t="shared" si="170"/>
        <v>25608.79607427575</v>
      </c>
      <c r="L128" s="238">
        <f t="shared" si="171"/>
        <v>23286.063496970823</v>
      </c>
      <c r="M128" s="238">
        <f t="shared" si="172"/>
        <v>25511.673010398703</v>
      </c>
      <c r="N128" s="238">
        <f t="shared" si="172"/>
        <v>8744.7835687220595</v>
      </c>
      <c r="O128" s="238">
        <f t="shared" si="173"/>
        <v>16849.391784361032</v>
      </c>
      <c r="P128" s="238">
        <f t="shared" si="173"/>
        <v>13463.25112861046</v>
      </c>
      <c r="Q128" s="238">
        <f t="shared" si="174"/>
        <v>16663.206645836002</v>
      </c>
      <c r="R128" s="238">
        <f t="shared" si="175"/>
        <v>15755.064476970423</v>
      </c>
      <c r="S128" s="238">
        <f t="shared" si="176"/>
        <v>23563.65705613896</v>
      </c>
      <c r="T128" s="238">
        <f t="shared" si="177"/>
        <v>23569.378681061236</v>
      </c>
      <c r="U128" s="238">
        <f t="shared" si="163"/>
        <v>20017.903424127013</v>
      </c>
      <c r="V128" s="238">
        <f t="shared" si="178"/>
        <v>12946.056005398113</v>
      </c>
      <c r="W128" s="238">
        <f t="shared" si="164"/>
        <v>8503.5811652035118</v>
      </c>
      <c r="X128" s="238">
        <f t="shared" si="179"/>
        <v>10761.790582601756</v>
      </c>
      <c r="Y128" s="238">
        <f t="shared" si="180"/>
        <v>5071.5840900019957</v>
      </c>
      <c r="Z128" s="238">
        <f t="shared" si="165"/>
        <v>994.61941391941389</v>
      </c>
      <c r="AA128" s="238">
        <f t="shared" si="165"/>
        <v>907.39014296463506</v>
      </c>
      <c r="AB128" s="238">
        <f t="shared" si="165"/>
        <v>1043.6963954097425</v>
      </c>
      <c r="AC128" s="238">
        <f t="shared" si="165"/>
        <v>1171.87875751503</v>
      </c>
      <c r="AD128" s="238">
        <f t="shared" si="165"/>
        <v>1458.2442122035807</v>
      </c>
      <c r="AE128" s="238">
        <f t="shared" si="165"/>
        <v>2005.7683896620279</v>
      </c>
      <c r="AF128" s="238">
        <f t="shared" si="166"/>
        <v>3296.7102061437058</v>
      </c>
      <c r="AG128" s="238">
        <f t="shared" si="167"/>
        <v>3219.620439881418</v>
      </c>
      <c r="AH128" s="238">
        <f t="shared" si="167"/>
        <v>2575.6455410269878</v>
      </c>
      <c r="AI128" s="238">
        <f t="shared" si="167"/>
        <v>1690.22338822809</v>
      </c>
      <c r="AJ128" s="305">
        <f t="shared" si="162"/>
        <v>1176.9415854582874</v>
      </c>
      <c r="AK128" s="100"/>
      <c r="AL128" s="8"/>
      <c r="AM128" s="11"/>
      <c r="AN128" s="11"/>
      <c r="AO128" s="11"/>
    </row>
    <row r="129" spans="1:16384">
      <c r="A129" s="100"/>
      <c r="B129" s="173" t="s">
        <v>65</v>
      </c>
      <c r="C129" s="99"/>
      <c r="D129" s="238">
        <f t="shared" si="168"/>
        <v>11577.455882352941</v>
      </c>
      <c r="E129" s="238">
        <f t="shared" si="168"/>
        <v>9408.0577863500712</v>
      </c>
      <c r="F129" s="238">
        <f t="shared" si="168"/>
        <v>6771.1374459440349</v>
      </c>
      <c r="G129" s="238">
        <f t="shared" si="168"/>
        <v>4857.852284542153</v>
      </c>
      <c r="H129" s="238">
        <f t="shared" si="168"/>
        <v>4658.0814398236662</v>
      </c>
      <c r="I129" s="238">
        <f t="shared" si="168"/>
        <v>4879.9401468502601</v>
      </c>
      <c r="J129" s="238">
        <f t="shared" si="169"/>
        <v>5081.892533803175</v>
      </c>
      <c r="K129" s="238">
        <f t="shared" si="170"/>
        <v>6414.2116080484675</v>
      </c>
      <c r="L129" s="238">
        <f t="shared" si="171"/>
        <v>5081.892533803175</v>
      </c>
      <c r="M129" s="238">
        <f t="shared" si="172"/>
        <v>6413.1892600076562</v>
      </c>
      <c r="N129" s="238">
        <f t="shared" si="172"/>
        <v>5049.5690970440946</v>
      </c>
      <c r="O129" s="238">
        <f t="shared" si="173"/>
        <v>5661.2845485220469</v>
      </c>
      <c r="P129" s="238">
        <f t="shared" si="173"/>
        <v>3945.8625278459103</v>
      </c>
      <c r="Q129" s="238">
        <f t="shared" si="174"/>
        <v>1914.6663761709674</v>
      </c>
      <c r="R129" s="238">
        <f t="shared" si="175"/>
        <v>1376.7209140541781</v>
      </c>
      <c r="S129" s="238">
        <f t="shared" si="176"/>
        <v>5837.6315689080393</v>
      </c>
      <c r="T129" s="238">
        <f t="shared" si="177"/>
        <v>5831.7315352857631</v>
      </c>
      <c r="U129" s="238">
        <f t="shared" si="163"/>
        <v>7044.6532259087526</v>
      </c>
      <c r="V129" s="238">
        <f t="shared" si="178"/>
        <v>183.94933648223127</v>
      </c>
      <c r="W129" s="238">
        <f t="shared" si="164"/>
        <v>35.955945730247407</v>
      </c>
      <c r="X129" s="238">
        <f t="shared" si="179"/>
        <v>110.47797286512372</v>
      </c>
      <c r="Y129" s="238">
        <f t="shared" si="180"/>
        <v>27.439183795649573</v>
      </c>
      <c r="Z129" s="238">
        <f t="shared" si="165"/>
        <v>9</v>
      </c>
      <c r="AA129" s="238">
        <f t="shared" si="165"/>
        <v>0</v>
      </c>
      <c r="AB129" s="238">
        <f t="shared" si="165"/>
        <v>0</v>
      </c>
      <c r="AC129" s="238">
        <f t="shared" si="165"/>
        <v>0</v>
      </c>
      <c r="AD129" s="238">
        <f t="shared" si="165"/>
        <v>0</v>
      </c>
      <c r="AE129" s="238">
        <f t="shared" si="165"/>
        <v>0</v>
      </c>
      <c r="AF129" s="238">
        <f t="shared" si="166"/>
        <v>0</v>
      </c>
      <c r="AG129" s="238">
        <f t="shared" si="167"/>
        <v>0</v>
      </c>
      <c r="AH129" s="238">
        <f t="shared" si="167"/>
        <v>41.045845541738039</v>
      </c>
      <c r="AI129" s="238">
        <f t="shared" si="167"/>
        <v>68.304395646930047</v>
      </c>
      <c r="AJ129" s="305">
        <f t="shared" si="162"/>
        <v>26.561719353547762</v>
      </c>
      <c r="AK129" s="100"/>
      <c r="AL129" s="8"/>
      <c r="AM129" s="11"/>
      <c r="AN129" s="11"/>
      <c r="AO129" s="11"/>
    </row>
    <row r="130" spans="1:16384" ht="13.5" thickBot="1">
      <c r="A130" s="100"/>
      <c r="B130" s="173" t="s">
        <v>63</v>
      </c>
      <c r="C130" s="99"/>
      <c r="D130" s="238">
        <f t="shared" si="168"/>
        <v>67484.115827287125</v>
      </c>
      <c r="E130" s="238">
        <f t="shared" si="168"/>
        <v>77010.905098816685</v>
      </c>
      <c r="F130" s="238">
        <f t="shared" si="168"/>
        <v>59157.519478964998</v>
      </c>
      <c r="G130" s="238">
        <f t="shared" si="168"/>
        <v>75677.061842385083</v>
      </c>
      <c r="H130" s="238">
        <f t="shared" si="168"/>
        <v>133138.74358458165</v>
      </c>
      <c r="I130" s="238">
        <f t="shared" si="168"/>
        <v>232411.18130124625</v>
      </c>
      <c r="J130" s="238">
        <f t="shared" si="169"/>
        <v>281132.08349709649</v>
      </c>
      <c r="K130" s="238">
        <f t="shared" si="170"/>
        <v>291560.37071477814</v>
      </c>
      <c r="L130" s="238">
        <f t="shared" si="171"/>
        <v>281132.08349709649</v>
      </c>
      <c r="M130" s="238">
        <f t="shared" si="172"/>
        <v>290024.80395748001</v>
      </c>
      <c r="N130" s="238">
        <f t="shared" si="172"/>
        <v>171226.02932125234</v>
      </c>
      <c r="O130" s="238">
        <f t="shared" si="173"/>
        <v>227455.51466062616</v>
      </c>
      <c r="P130" s="238">
        <f t="shared" si="173"/>
        <v>151227.04591933446</v>
      </c>
      <c r="Q130" s="238">
        <f t="shared" si="174"/>
        <v>112174.06632772094</v>
      </c>
      <c r="R130" s="238">
        <f t="shared" si="175"/>
        <v>126511.49928636089</v>
      </c>
      <c r="S130" s="238">
        <f t="shared" si="176"/>
        <v>143994.94534400504</v>
      </c>
      <c r="T130" s="238">
        <f t="shared" si="177"/>
        <v>146711.05036387144</v>
      </c>
      <c r="U130" s="238">
        <f t="shared" si="163"/>
        <v>122486.87762770735</v>
      </c>
      <c r="V130" s="238">
        <f t="shared" si="178"/>
        <v>8713.8125053178719</v>
      </c>
      <c r="W130" s="238">
        <f t="shared" si="164"/>
        <v>5026.2320920929487</v>
      </c>
      <c r="X130" s="238">
        <f t="shared" si="179"/>
        <v>6716.6160460464744</v>
      </c>
      <c r="Y130" s="238">
        <f t="shared" si="180"/>
        <v>10591.877630704848</v>
      </c>
      <c r="Z130" s="238">
        <f t="shared" si="165"/>
        <v>17740.463467046138</v>
      </c>
      <c r="AA130" s="238">
        <f t="shared" si="165"/>
        <v>13424.276700827533</v>
      </c>
      <c r="AB130" s="238">
        <f t="shared" si="165"/>
        <v>9024.0577096072775</v>
      </c>
      <c r="AC130" s="238">
        <f t="shared" si="165"/>
        <v>7929.4873965345341</v>
      </c>
      <c r="AD130" s="238">
        <f t="shared" si="165"/>
        <v>5805.666746547091</v>
      </c>
      <c r="AE130" s="238">
        <f t="shared" si="165"/>
        <v>4499.3097327910009</v>
      </c>
      <c r="AF130" s="238">
        <f t="shared" si="166"/>
        <v>6167.5679567137959</v>
      </c>
      <c r="AG130" s="238">
        <f t="shared" si="167"/>
        <v>5765.9926484522966</v>
      </c>
      <c r="AH130" s="238">
        <f t="shared" si="167"/>
        <v>5620.9591081969411</v>
      </c>
      <c r="AI130" s="238">
        <f t="shared" si="167"/>
        <v>5635.8708594614582</v>
      </c>
      <c r="AJ130" s="305">
        <f t="shared" si="162"/>
        <v>4264.8670153278581</v>
      </c>
      <c r="AK130" s="100"/>
      <c r="AL130" s="8"/>
      <c r="AM130" s="11"/>
      <c r="AN130" s="11"/>
      <c r="AO130" s="11"/>
    </row>
    <row r="131" spans="1:16384" ht="13.5" thickBot="1">
      <c r="A131" s="100"/>
      <c r="B131" s="183" t="s">
        <v>67</v>
      </c>
      <c r="C131" s="301"/>
      <c r="D131" s="306">
        <f>SUM(D121:D130)</f>
        <v>1989738.6249999998</v>
      </c>
      <c r="E131" s="306">
        <f t="shared" ref="E131:U131" si="181">SUM(E121:E130)</f>
        <v>3046813.149907643</v>
      </c>
      <c r="F131" s="306">
        <f t="shared" si="181"/>
        <v>4084859.8334629452</v>
      </c>
      <c r="G131" s="306">
        <f t="shared" si="181"/>
        <v>5219848.2646398358</v>
      </c>
      <c r="H131" s="306">
        <f t="shared" si="181"/>
        <v>6583553.1299126884</v>
      </c>
      <c r="I131" s="306">
        <f t="shared" si="181"/>
        <v>7524381.2177340053</v>
      </c>
      <c r="J131" s="306">
        <f>SUM(J121:J130)</f>
        <v>6526411.3404879086</v>
      </c>
      <c r="K131" s="306">
        <f t="shared" si="181"/>
        <v>6342131.9817791265</v>
      </c>
      <c r="L131" s="306">
        <f t="shared" si="181"/>
        <v>6526411.3404879086</v>
      </c>
      <c r="M131" s="306">
        <f t="shared" si="181"/>
        <v>6403465.7077915035</v>
      </c>
      <c r="N131" s="306">
        <f t="shared" si="181"/>
        <v>5871167.6266990276</v>
      </c>
      <c r="O131" s="306">
        <f>SUM(O121:O130)</f>
        <v>6067328.3133495133</v>
      </c>
      <c r="P131" s="306">
        <f t="shared" si="181"/>
        <v>5806731.4772897391</v>
      </c>
      <c r="Q131" s="306">
        <f t="shared" si="181"/>
        <v>5499298.2529759556</v>
      </c>
      <c r="R131" s="306">
        <f>SUM(R121:R130)</f>
        <v>5323165.7800016273</v>
      </c>
      <c r="S131" s="306">
        <f>SUM(S121:S130)</f>
        <v>5403621.8929819213</v>
      </c>
      <c r="T131" s="306">
        <f>SUM(T121:T130)</f>
        <v>5409524.0944484565</v>
      </c>
      <c r="U131" s="306">
        <f t="shared" si="181"/>
        <v>5006566.5782711701</v>
      </c>
      <c r="V131" s="306">
        <f>SUM(V121:V130)</f>
        <v>2333503.7228902145</v>
      </c>
      <c r="W131" s="306">
        <f t="shared" ref="W131:AE131" si="182">SUM(W121:W130)</f>
        <v>1933247.4834096623</v>
      </c>
      <c r="X131" s="306">
        <f t="shared" si="182"/>
        <v>2080733.2417048307</v>
      </c>
      <c r="Y131" s="306">
        <f t="shared" si="182"/>
        <v>1817230.857190365</v>
      </c>
      <c r="Z131" s="306">
        <f t="shared" si="182"/>
        <v>1594178.2773185277</v>
      </c>
      <c r="AA131" s="306">
        <f t="shared" si="182"/>
        <v>1392425.3385012499</v>
      </c>
      <c r="AB131" s="306">
        <f t="shared" si="182"/>
        <v>1291117.9392970332</v>
      </c>
      <c r="AC131" s="306">
        <f t="shared" si="182"/>
        <v>1214360.1474067292</v>
      </c>
      <c r="AD131" s="306">
        <f t="shared" si="182"/>
        <v>1191732.5666238382</v>
      </c>
      <c r="AE131" s="306">
        <f t="shared" si="182"/>
        <v>1223031.8826783642</v>
      </c>
      <c r="AF131" s="306">
        <f t="shared" ref="AF131:AH131" si="183">SUM(AF121:AF130)</f>
        <v>1188798.3792024907</v>
      </c>
      <c r="AG131" s="306">
        <f t="shared" si="183"/>
        <v>1203526.7769997215</v>
      </c>
      <c r="AH131" s="306">
        <f t="shared" si="183"/>
        <v>1190331.096941683</v>
      </c>
      <c r="AI131" s="306">
        <f t="shared" ref="AI131:AJ131" si="184">SUM(AI121:AI130)</f>
        <v>1185327.9872635205</v>
      </c>
      <c r="AJ131" s="307">
        <f t="shared" si="184"/>
        <v>1128184.1129060385</v>
      </c>
      <c r="AK131" s="100"/>
      <c r="AL131" s="8"/>
      <c r="AM131" s="11"/>
      <c r="AN131" s="11"/>
      <c r="AO131" s="11"/>
    </row>
    <row r="132" spans="1:16384" ht="13.5" thickBot="1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100"/>
      <c r="AI132" s="100"/>
      <c r="AJ132" s="100"/>
      <c r="AK132" s="100"/>
      <c r="AL132" s="8"/>
    </row>
    <row r="133" spans="1:16384" ht="13.5" thickBot="1">
      <c r="A133" s="100"/>
      <c r="B133" s="251" t="s">
        <v>87</v>
      </c>
      <c r="C133" s="231"/>
      <c r="D133" s="231"/>
      <c r="E133" s="231"/>
      <c r="F133" s="231"/>
      <c r="G133" s="113"/>
      <c r="H133" s="113"/>
      <c r="I133" s="231"/>
      <c r="J133" s="231"/>
      <c r="K133" s="231"/>
      <c r="L133" s="244"/>
      <c r="M133" s="244"/>
      <c r="N133" s="231"/>
      <c r="O133" s="231"/>
      <c r="P133" s="231"/>
      <c r="Q133" s="231"/>
      <c r="R133" s="231"/>
      <c r="S133" s="231"/>
      <c r="T133" s="231"/>
      <c r="U133" s="231"/>
      <c r="V133" s="231"/>
      <c r="W133" s="231"/>
      <c r="X133" s="245"/>
      <c r="Y133" s="99"/>
      <c r="Z133" s="99"/>
      <c r="AA133" s="99"/>
      <c r="AB133" s="99"/>
      <c r="AC133" s="99"/>
      <c r="AD133" s="99"/>
      <c r="AE133" s="99"/>
      <c r="AF133" s="99"/>
      <c r="AG133" s="99"/>
      <c r="AH133" s="100"/>
      <c r="AI133" s="100"/>
      <c r="AJ133" s="100"/>
      <c r="AK133" s="100"/>
      <c r="AL133" s="8"/>
    </row>
    <row r="134" spans="1:16384">
      <c r="A134" s="100"/>
      <c r="B134" s="176" t="s">
        <v>87</v>
      </c>
      <c r="C134" s="219"/>
      <c r="D134" s="177">
        <v>276562.82917923119</v>
      </c>
      <c r="E134" s="177">
        <v>394261.21746690007</v>
      </c>
      <c r="F134" s="177">
        <v>439395.65879500139</v>
      </c>
      <c r="G134" s="177">
        <v>305154.43100053392</v>
      </c>
      <c r="H134" s="177">
        <v>316227.75744830456</v>
      </c>
      <c r="I134" s="177">
        <v>332589.81966110709</v>
      </c>
      <c r="J134" s="177">
        <v>291921.18122652482</v>
      </c>
      <c r="K134" s="177">
        <v>186516</v>
      </c>
      <c r="L134" s="177">
        <v>291921.18122652482</v>
      </c>
      <c r="M134" s="177">
        <v>184391</v>
      </c>
      <c r="N134" s="177">
        <v>185829</v>
      </c>
      <c r="O134" s="177">
        <v>185829</v>
      </c>
      <c r="P134" s="177">
        <v>181894</v>
      </c>
      <c r="Q134" s="177">
        <v>350921.728</v>
      </c>
      <c r="R134" s="177">
        <v>355917.82400000002</v>
      </c>
      <c r="S134" s="178">
        <v>184549</v>
      </c>
      <c r="T134" s="178">
        <v>151377.51999999999</v>
      </c>
      <c r="U134" s="178">
        <v>183834</v>
      </c>
      <c r="V134" s="178">
        <v>76717</v>
      </c>
      <c r="W134" s="178">
        <f>X134</f>
        <v>15218</v>
      </c>
      <c r="X134" s="178">
        <v>15218</v>
      </c>
      <c r="Y134" s="178">
        <v>32069</v>
      </c>
      <c r="Z134" s="178">
        <v>48198</v>
      </c>
      <c r="AA134" s="178">
        <v>66304</v>
      </c>
      <c r="AB134" s="178">
        <v>49855</v>
      </c>
      <c r="AC134" s="178">
        <v>39813</v>
      </c>
      <c r="AD134" s="178">
        <v>43693</v>
      </c>
      <c r="AE134" s="178">
        <v>27487</v>
      </c>
      <c r="AF134" s="308">
        <v>44657</v>
      </c>
      <c r="AG134" s="308">
        <v>117545</v>
      </c>
      <c r="AH134" s="309">
        <v>109403.30806258044</v>
      </c>
      <c r="AI134" s="309">
        <v>105666.8182668613</v>
      </c>
      <c r="AJ134" s="310">
        <v>102905.4668532474</v>
      </c>
      <c r="AK134" s="100"/>
      <c r="AL134" s="8"/>
    </row>
    <row r="135" spans="1:16384">
      <c r="A135" s="100"/>
      <c r="B135" s="173" t="s">
        <v>196</v>
      </c>
      <c r="C135" s="99"/>
      <c r="D135" s="113">
        <v>0.15588404946789325</v>
      </c>
      <c r="E135" s="113">
        <v>0.22459531482812256</v>
      </c>
      <c r="F135" s="113">
        <v>0.22108611468045059</v>
      </c>
      <c r="G135" s="113">
        <v>0.15773862834145347</v>
      </c>
      <c r="H135" s="113">
        <v>0.1528232306823929</v>
      </c>
      <c r="I135" s="113">
        <v>0.15824424056448083</v>
      </c>
      <c r="J135" s="113">
        <f>+I135</f>
        <v>0.15824424056448083</v>
      </c>
      <c r="K135" s="113">
        <v>0.12630853675298948</v>
      </c>
      <c r="L135" s="113">
        <f>+J135</f>
        <v>0.15824424056448083</v>
      </c>
      <c r="M135" s="113">
        <f>+K135</f>
        <v>0.12630853675298948</v>
      </c>
      <c r="N135" s="113">
        <v>0.10845898891376904</v>
      </c>
      <c r="O135" s="113">
        <f>+N135</f>
        <v>0.10845898891376904</v>
      </c>
      <c r="P135" s="113">
        <v>0.10389954262383583</v>
      </c>
      <c r="Q135" s="113">
        <v>0.10611293297623536</v>
      </c>
      <c r="R135" s="113">
        <f>+Q135</f>
        <v>0.10611293297623536</v>
      </c>
      <c r="S135" s="113">
        <v>9.1916242771357792E-2</v>
      </c>
      <c r="T135" s="113">
        <f>+S135</f>
        <v>9.1916242771357792E-2</v>
      </c>
      <c r="U135" s="113">
        <v>9.7232098231786246E-2</v>
      </c>
      <c r="V135" s="113">
        <v>9.7232098231786246E-2</v>
      </c>
      <c r="W135" s="113">
        <f>X135</f>
        <v>7.7220615226582412E-2</v>
      </c>
      <c r="X135" s="113">
        <v>7.7220615226582412E-2</v>
      </c>
      <c r="Y135" s="113">
        <v>7.4754870379049931E-2</v>
      </c>
      <c r="Z135" s="113">
        <v>0.11974165486869648</v>
      </c>
      <c r="AA135" s="113">
        <v>6.9514051180258163E-2</v>
      </c>
      <c r="AB135" s="113">
        <v>7.8355464806775008E-2</v>
      </c>
      <c r="AC135" s="113">
        <v>6.4863126492912093E-2</v>
      </c>
      <c r="AD135" s="113">
        <v>0.1013</v>
      </c>
      <c r="AE135" s="113">
        <v>0.1187</v>
      </c>
      <c r="AF135" s="113">
        <v>0.1187</v>
      </c>
      <c r="AG135" s="113">
        <v>0.14560000000000001</v>
      </c>
      <c r="AH135" s="113">
        <v>0.1138</v>
      </c>
      <c r="AI135" s="246">
        <v>9.4700000000000006E-2</v>
      </c>
      <c r="AJ135" s="311">
        <v>7.9727999999999993E-2</v>
      </c>
      <c r="AK135" s="100"/>
      <c r="AL135" s="8"/>
    </row>
    <row r="136" spans="1:16384">
      <c r="A136" s="100"/>
      <c r="B136" s="173" t="s">
        <v>88</v>
      </c>
      <c r="C136" s="99"/>
      <c r="D136" s="107">
        <f t="shared" ref="D136:S136" si="185">D134+D135*D131+D103-D117</f>
        <v>721334.73185732868</v>
      </c>
      <c r="E136" s="107">
        <f t="shared" si="185"/>
        <v>1217434.8826803984</v>
      </c>
      <c r="F136" s="107">
        <f t="shared" si="185"/>
        <v>1741965.0372240501</v>
      </c>
      <c r="G136" s="107">
        <f t="shared" si="185"/>
        <v>1579931.0659975582</v>
      </c>
      <c r="H136" s="107">
        <f t="shared" si="185"/>
        <v>1963617.7541162851</v>
      </c>
      <c r="I136" s="107">
        <f t="shared" si="185"/>
        <v>2378246.773483187</v>
      </c>
      <c r="J136" s="107">
        <f t="shared" si="185"/>
        <v>2075482.1112382719</v>
      </c>
      <c r="K136" s="107">
        <f t="shared" si="185"/>
        <v>2042400.5906978499</v>
      </c>
      <c r="L136" s="107">
        <f t="shared" si="185"/>
        <v>1324688.1874134492</v>
      </c>
      <c r="M136" s="107">
        <f t="shared" si="185"/>
        <v>2061004.89459028</v>
      </c>
      <c r="N136" s="107">
        <f t="shared" si="185"/>
        <v>1589190.24017722</v>
      </c>
      <c r="O136" s="107">
        <f t="shared" si="185"/>
        <v>1646480.5974249553</v>
      </c>
      <c r="P136" s="107">
        <f t="shared" si="185"/>
        <v>1526023.3381109531</v>
      </c>
      <c r="Q136" s="107">
        <f t="shared" si="185"/>
        <v>1499231.9784707748</v>
      </c>
      <c r="R136" s="107">
        <f t="shared" si="185"/>
        <v>1472977.3603925779</v>
      </c>
      <c r="S136" s="107">
        <f t="shared" si="185"/>
        <v>1305554.5241852242</v>
      </c>
      <c r="T136" s="107">
        <f t="shared" ref="T136:AE136" si="186">T134+T135*T131+T103-T117</f>
        <v>1274057.7644901644</v>
      </c>
      <c r="U136" s="107">
        <f t="shared" si="186"/>
        <v>1342404.1313244221</v>
      </c>
      <c r="V136" s="107">
        <f t="shared" si="186"/>
        <v>773572.78612873843</v>
      </c>
      <c r="W136" s="107">
        <f t="shared" si="186"/>
        <v>468379.64468954602</v>
      </c>
      <c r="X136" s="107">
        <f t="shared" si="186"/>
        <v>505376.14915984619</v>
      </c>
      <c r="Y136" s="107">
        <f t="shared" si="186"/>
        <v>429126.90703989519</v>
      </c>
      <c r="Z136" s="107">
        <f t="shared" si="186"/>
        <v>488060.12921162992</v>
      </c>
      <c r="AA136" s="107">
        <f t="shared" si="186"/>
        <v>322095.30470049841</v>
      </c>
      <c r="AB136" s="107">
        <f t="shared" si="186"/>
        <v>356158.71952267032</v>
      </c>
      <c r="AC136" s="107">
        <f t="shared" si="186"/>
        <v>328995.21203452611</v>
      </c>
      <c r="AD136" s="107">
        <f t="shared" si="186"/>
        <v>315039.654283515</v>
      </c>
      <c r="AE136" s="107">
        <f t="shared" si="186"/>
        <v>324527.15799637698</v>
      </c>
      <c r="AF136" s="247">
        <f>AF134+AF135*AF131+AF103-AF117</f>
        <v>342992.72674405976</v>
      </c>
      <c r="AG136" s="247">
        <f t="shared" ref="AG136:AJ136" si="187">AG134+AG135*AG131+AG103-AG117</f>
        <v>467211.68015306431</v>
      </c>
      <c r="AH136" s="247">
        <f t="shared" si="187"/>
        <v>391738.39498875226</v>
      </c>
      <c r="AI136" s="247">
        <f t="shared" si="187"/>
        <v>403362.34317435534</v>
      </c>
      <c r="AJ136" s="312">
        <f t="shared" si="187"/>
        <v>378865.41829094669</v>
      </c>
      <c r="AK136" s="100"/>
      <c r="AL136" s="8"/>
    </row>
    <row r="137" spans="1:16384" ht="13.5" thickBot="1">
      <c r="A137" s="100"/>
      <c r="B137" s="211" t="s">
        <v>89</v>
      </c>
      <c r="C137" s="274"/>
      <c r="D137" s="313">
        <f t="shared" ref="D137:S137" si="188">D134/D136</f>
        <v>0.3834042878638651</v>
      </c>
      <c r="E137" s="313">
        <f t="shared" si="188"/>
        <v>0.32384583609011119</v>
      </c>
      <c r="F137" s="313">
        <f t="shared" si="188"/>
        <v>0.25224137649468031</v>
      </c>
      <c r="G137" s="313">
        <f t="shared" si="188"/>
        <v>0.19314414253121948</v>
      </c>
      <c r="H137" s="313">
        <f t="shared" si="188"/>
        <v>0.16104343973535779</v>
      </c>
      <c r="I137" s="313">
        <f t="shared" si="188"/>
        <v>0.13984663970509464</v>
      </c>
      <c r="J137" s="313">
        <f t="shared" si="188"/>
        <v>0.14065222708778691</v>
      </c>
      <c r="K137" s="313">
        <f t="shared" si="188"/>
        <v>9.1321947736154443E-2</v>
      </c>
      <c r="L137" s="313">
        <f t="shared" si="188"/>
        <v>0.22036973228886592</v>
      </c>
      <c r="M137" s="313">
        <f t="shared" si="188"/>
        <v>8.9466551236238687E-2</v>
      </c>
      <c r="N137" s="313">
        <f t="shared" si="188"/>
        <v>0.11693313695362055</v>
      </c>
      <c r="O137" s="313">
        <f t="shared" si="188"/>
        <v>0.11286437282688347</v>
      </c>
      <c r="P137" s="313">
        <f t="shared" si="188"/>
        <v>0.11919476947525882</v>
      </c>
      <c r="Q137" s="313">
        <f t="shared" si="188"/>
        <v>0.23406766467050827</v>
      </c>
      <c r="R137" s="313">
        <f t="shared" si="188"/>
        <v>0.24163156445604894</v>
      </c>
      <c r="S137" s="313">
        <f t="shared" si="188"/>
        <v>0.14135679252092065</v>
      </c>
      <c r="T137" s="313">
        <f>T134/T136</f>
        <v>0.11881527213216761</v>
      </c>
      <c r="U137" s="313">
        <f>U134/U136</f>
        <v>0.13694385744971488</v>
      </c>
      <c r="V137" s="313">
        <f t="shared" ref="V137:AI137" si="189">V134/V136</f>
        <v>9.9172309801540404E-2</v>
      </c>
      <c r="W137" s="313">
        <f t="shared" si="189"/>
        <v>3.249073731649222E-2</v>
      </c>
      <c r="X137" s="313">
        <f t="shared" si="189"/>
        <v>3.0112224380392506E-2</v>
      </c>
      <c r="Y137" s="313">
        <f t="shared" si="189"/>
        <v>7.4730806840361097E-2</v>
      </c>
      <c r="Z137" s="313">
        <f t="shared" si="189"/>
        <v>9.875422538172679E-2</v>
      </c>
      <c r="AA137" s="313">
        <f t="shared" si="189"/>
        <v>0.20585211591846406</v>
      </c>
      <c r="AB137" s="313">
        <f t="shared" si="189"/>
        <v>0.13997972608059822</v>
      </c>
      <c r="AC137" s="313">
        <f t="shared" si="189"/>
        <v>0.12101391918075045</v>
      </c>
      <c r="AD137" s="313">
        <f t="shared" si="189"/>
        <v>0.13869047723331732</v>
      </c>
      <c r="AE137" s="313">
        <f t="shared" si="189"/>
        <v>8.4698612497345643E-2</v>
      </c>
      <c r="AF137" s="313">
        <f>AF134/AF136</f>
        <v>0.13019809610517757</v>
      </c>
      <c r="AG137" s="313">
        <f>AG134/AG136</f>
        <v>0.25158831637404871</v>
      </c>
      <c r="AH137" s="313">
        <f t="shared" si="189"/>
        <v>0.27927644944203561</v>
      </c>
      <c r="AI137" s="313">
        <f t="shared" si="189"/>
        <v>0.26196500505052428</v>
      </c>
      <c r="AJ137" s="314">
        <f t="shared" ref="AJ137" si="190">AJ134/AJ136</f>
        <v>0.27161483177179807</v>
      </c>
      <c r="AK137" s="100"/>
      <c r="AL137" s="8"/>
    </row>
    <row r="138" spans="1:16384">
      <c r="A138" s="100"/>
      <c r="B138" s="100" t="s">
        <v>287</v>
      </c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0"/>
      <c r="Q138" s="100"/>
      <c r="R138" s="100"/>
      <c r="S138" s="100"/>
      <c r="T138" s="100"/>
      <c r="U138" s="100"/>
      <c r="V138" s="100"/>
      <c r="W138" s="100"/>
      <c r="X138" s="100"/>
      <c r="Y138" s="100"/>
      <c r="Z138" s="100"/>
      <c r="AA138" s="100"/>
      <c r="AB138" s="100"/>
      <c r="AC138" s="100"/>
      <c r="AD138" s="100"/>
      <c r="AE138" s="100"/>
      <c r="AF138" s="100"/>
      <c r="AG138" s="100"/>
      <c r="AH138" s="100"/>
      <c r="AI138" s="100"/>
      <c r="AJ138" s="100"/>
      <c r="AK138" s="100"/>
      <c r="AL138" s="100"/>
      <c r="AM138" s="100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0"/>
      <c r="BD138" s="100"/>
      <c r="BE138" s="100"/>
      <c r="BF138" s="100"/>
      <c r="BG138" s="100"/>
      <c r="BH138" s="100"/>
      <c r="BI138" s="100"/>
      <c r="BJ138" s="100"/>
      <c r="BK138" s="100"/>
      <c r="BL138" s="100"/>
      <c r="BM138" s="100"/>
      <c r="BN138" s="100"/>
      <c r="BO138" s="100"/>
      <c r="BP138" s="100"/>
      <c r="BQ138" s="100"/>
      <c r="BR138" s="100"/>
      <c r="BS138" s="100"/>
      <c r="BT138" s="100"/>
      <c r="BU138" s="100"/>
      <c r="BV138" s="100"/>
      <c r="BW138" s="100"/>
      <c r="BX138" s="100"/>
      <c r="BY138" s="100"/>
      <c r="BZ138" s="100"/>
      <c r="CA138" s="100"/>
      <c r="CB138" s="100"/>
      <c r="CC138" s="100"/>
      <c r="CD138" s="100"/>
      <c r="CE138" s="100"/>
      <c r="CF138" s="100"/>
      <c r="CG138" s="100"/>
      <c r="CH138" s="100"/>
      <c r="CI138" s="100"/>
      <c r="CJ138" s="100"/>
      <c r="CK138" s="100"/>
      <c r="CL138" s="100"/>
      <c r="CM138" s="100"/>
      <c r="CN138" s="100"/>
      <c r="CO138" s="100"/>
      <c r="CP138" s="100"/>
      <c r="CQ138" s="100"/>
      <c r="CR138" s="100"/>
      <c r="CS138" s="100"/>
      <c r="CT138" s="100"/>
      <c r="CU138" s="100"/>
      <c r="CV138" s="100"/>
      <c r="CW138" s="100"/>
      <c r="CX138" s="100"/>
      <c r="CY138" s="100"/>
      <c r="CZ138" s="100"/>
      <c r="DA138" s="100"/>
      <c r="DB138" s="100"/>
      <c r="DC138" s="100"/>
      <c r="DD138" s="100"/>
      <c r="DE138" s="100"/>
      <c r="DF138" s="100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0"/>
      <c r="DS138" s="100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0"/>
      <c r="EF138" s="100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0"/>
      <c r="ES138" s="100"/>
      <c r="ET138" s="100"/>
      <c r="EU138" s="100"/>
      <c r="EV138" s="100"/>
      <c r="EW138" s="100"/>
      <c r="EX138" s="100"/>
      <c r="EY138" s="100"/>
      <c r="EZ138" s="100"/>
      <c r="FA138" s="100"/>
      <c r="FB138" s="100"/>
      <c r="FC138" s="100"/>
      <c r="FD138" s="100"/>
      <c r="FE138" s="100"/>
      <c r="FF138" s="100"/>
      <c r="FG138" s="100"/>
      <c r="FH138" s="100"/>
      <c r="FI138" s="100"/>
      <c r="FJ138" s="100"/>
      <c r="FK138" s="100"/>
      <c r="FL138" s="100"/>
      <c r="FM138" s="100"/>
      <c r="FN138" s="100"/>
      <c r="FO138" s="100"/>
      <c r="FP138" s="100"/>
      <c r="FQ138" s="100"/>
      <c r="FR138" s="100"/>
      <c r="FS138" s="100"/>
      <c r="FT138" s="100"/>
      <c r="FU138" s="100"/>
      <c r="FV138" s="100"/>
      <c r="FW138" s="100"/>
      <c r="FX138" s="100"/>
      <c r="FY138" s="100"/>
      <c r="FZ138" s="100"/>
      <c r="GA138" s="100"/>
      <c r="GB138" s="100"/>
      <c r="GC138" s="100"/>
      <c r="GD138" s="100"/>
      <c r="GE138" s="100"/>
      <c r="GF138" s="100"/>
      <c r="GG138" s="100"/>
      <c r="GH138" s="100"/>
      <c r="GI138" s="100"/>
      <c r="GJ138" s="100"/>
      <c r="GK138" s="100"/>
      <c r="GL138" s="100"/>
      <c r="GM138" s="100"/>
      <c r="GN138" s="100"/>
      <c r="GO138" s="100"/>
      <c r="GP138" s="100"/>
      <c r="GQ138" s="100"/>
      <c r="GR138" s="100"/>
      <c r="GS138" s="100"/>
      <c r="GT138" s="100"/>
      <c r="GU138" s="100"/>
      <c r="GV138" s="100"/>
      <c r="GW138" s="100"/>
      <c r="GX138" s="100"/>
      <c r="GY138" s="100"/>
      <c r="GZ138" s="100"/>
      <c r="HA138" s="100"/>
      <c r="HB138" s="100"/>
      <c r="HC138" s="100"/>
      <c r="HD138" s="100"/>
      <c r="HE138" s="100"/>
      <c r="HF138" s="100"/>
      <c r="HG138" s="100"/>
      <c r="HH138" s="100"/>
      <c r="HI138" s="100"/>
      <c r="HJ138" s="100"/>
      <c r="HK138" s="100"/>
      <c r="HL138" s="100"/>
      <c r="HM138" s="100"/>
      <c r="HN138" s="100"/>
      <c r="HO138" s="100"/>
      <c r="HP138" s="100"/>
      <c r="HQ138" s="100"/>
      <c r="HR138" s="100"/>
      <c r="HS138" s="100"/>
      <c r="HT138" s="100"/>
      <c r="HU138" s="100"/>
      <c r="HV138" s="100"/>
      <c r="HW138" s="100"/>
      <c r="HX138" s="100"/>
      <c r="HY138" s="100"/>
      <c r="HZ138" s="100"/>
      <c r="IA138" s="100"/>
      <c r="IB138" s="100"/>
      <c r="IC138" s="100"/>
      <c r="ID138" s="100"/>
      <c r="IE138" s="100"/>
      <c r="IF138" s="100"/>
      <c r="IG138" s="100"/>
      <c r="IH138" s="100"/>
      <c r="II138" s="100"/>
      <c r="IJ138" s="100"/>
      <c r="IK138" s="100"/>
      <c r="IL138" s="100"/>
      <c r="IM138" s="100"/>
      <c r="IN138" s="100"/>
      <c r="IO138" s="100"/>
      <c r="IP138" s="100"/>
      <c r="IQ138" s="100"/>
      <c r="IR138" s="100"/>
      <c r="IS138" s="100"/>
      <c r="IT138" s="100"/>
      <c r="IU138" s="100"/>
      <c r="IV138" s="100"/>
      <c r="IW138" s="100"/>
      <c r="IX138" s="100"/>
      <c r="IY138" s="100"/>
      <c r="IZ138" s="100"/>
      <c r="JA138" s="100"/>
      <c r="JB138" s="100"/>
      <c r="JC138" s="100"/>
      <c r="JD138" s="100"/>
      <c r="JE138" s="100"/>
      <c r="JF138" s="100"/>
      <c r="JG138" s="100"/>
      <c r="JH138" s="100"/>
      <c r="JI138" s="100"/>
      <c r="JJ138" s="100"/>
      <c r="JK138" s="100"/>
      <c r="JL138" s="100"/>
      <c r="JM138" s="100"/>
      <c r="JN138" s="100"/>
      <c r="JO138" s="100"/>
      <c r="JP138" s="100"/>
      <c r="JQ138" s="100"/>
      <c r="JR138" s="100"/>
      <c r="JS138" s="100"/>
      <c r="JT138" s="100"/>
      <c r="JU138" s="100"/>
      <c r="JV138" s="100"/>
      <c r="JW138" s="100"/>
      <c r="JX138" s="100"/>
      <c r="JY138" s="100"/>
      <c r="JZ138" s="100"/>
      <c r="KA138" s="100"/>
      <c r="KB138" s="100"/>
      <c r="KC138" s="100"/>
      <c r="KD138" s="100"/>
      <c r="KE138" s="100"/>
      <c r="KF138" s="100"/>
      <c r="KG138" s="100"/>
      <c r="KH138" s="100"/>
      <c r="KI138" s="100"/>
      <c r="KJ138" s="100"/>
      <c r="KK138" s="100"/>
      <c r="KL138" s="100"/>
      <c r="KM138" s="100"/>
      <c r="KN138" s="100"/>
      <c r="KO138" s="100"/>
      <c r="KP138" s="100"/>
      <c r="KQ138" s="100"/>
      <c r="KR138" s="100"/>
      <c r="KS138" s="100"/>
      <c r="KT138" s="100"/>
      <c r="KU138" s="100"/>
      <c r="KV138" s="100"/>
      <c r="KW138" s="100"/>
      <c r="KX138" s="100"/>
      <c r="KY138" s="100"/>
      <c r="KZ138" s="100"/>
      <c r="LA138" s="100"/>
      <c r="LB138" s="100"/>
      <c r="LC138" s="100"/>
      <c r="LD138" s="100"/>
      <c r="LE138" s="100"/>
      <c r="LF138" s="100"/>
      <c r="LG138" s="100"/>
      <c r="LH138" s="100"/>
      <c r="LI138" s="100"/>
      <c r="LJ138" s="100"/>
      <c r="LK138" s="100"/>
      <c r="LL138" s="100"/>
      <c r="LM138" s="100"/>
      <c r="LN138" s="100"/>
      <c r="LO138" s="100"/>
      <c r="LP138" s="100"/>
      <c r="LQ138" s="100"/>
      <c r="LR138" s="100"/>
      <c r="LS138" s="100"/>
      <c r="LT138" s="100"/>
      <c r="LU138" s="100"/>
      <c r="LV138" s="100"/>
      <c r="LW138" s="100"/>
      <c r="LX138" s="100"/>
      <c r="LY138" s="100"/>
      <c r="LZ138" s="100"/>
      <c r="MA138" s="100"/>
      <c r="MB138" s="100"/>
      <c r="MC138" s="100"/>
      <c r="MD138" s="100"/>
      <c r="ME138" s="100"/>
      <c r="MF138" s="100"/>
      <c r="MG138" s="100"/>
      <c r="MH138" s="100"/>
      <c r="MI138" s="100"/>
      <c r="MJ138" s="100"/>
      <c r="MK138" s="100"/>
      <c r="ML138" s="100"/>
      <c r="MM138" s="100"/>
      <c r="MN138" s="100"/>
      <c r="MO138" s="100"/>
      <c r="MP138" s="100"/>
      <c r="MQ138" s="100"/>
      <c r="MR138" s="100"/>
      <c r="MS138" s="100"/>
      <c r="MT138" s="100"/>
      <c r="MU138" s="100"/>
      <c r="MV138" s="100"/>
      <c r="MW138" s="100"/>
      <c r="MX138" s="100"/>
      <c r="MY138" s="100"/>
      <c r="MZ138" s="100"/>
      <c r="NA138" s="100"/>
      <c r="NB138" s="100"/>
      <c r="NC138" s="100"/>
      <c r="ND138" s="100"/>
      <c r="NE138" s="100"/>
      <c r="NF138" s="100"/>
      <c r="NG138" s="100"/>
      <c r="NH138" s="100"/>
      <c r="NI138" s="100"/>
      <c r="NJ138" s="100"/>
      <c r="NK138" s="100"/>
      <c r="NL138" s="100"/>
      <c r="NM138" s="100"/>
      <c r="NN138" s="100"/>
      <c r="NO138" s="100"/>
      <c r="NP138" s="100"/>
      <c r="NQ138" s="100"/>
      <c r="NR138" s="100"/>
      <c r="NS138" s="100"/>
      <c r="NT138" s="100"/>
      <c r="NU138" s="100"/>
      <c r="NV138" s="100"/>
      <c r="NW138" s="100"/>
      <c r="NX138" s="100"/>
      <c r="NY138" s="100"/>
      <c r="NZ138" s="100"/>
      <c r="OA138" s="100"/>
      <c r="OB138" s="100"/>
      <c r="OC138" s="100"/>
      <c r="OD138" s="100"/>
      <c r="OE138" s="100"/>
      <c r="OF138" s="100"/>
      <c r="OG138" s="100"/>
      <c r="OH138" s="100"/>
      <c r="OI138" s="100"/>
      <c r="OJ138" s="100"/>
      <c r="OK138" s="100"/>
      <c r="OL138" s="100"/>
      <c r="OM138" s="100"/>
      <c r="ON138" s="100"/>
      <c r="OO138" s="100"/>
      <c r="OP138" s="100"/>
      <c r="OQ138" s="100"/>
      <c r="OR138" s="100"/>
      <c r="OS138" s="100"/>
      <c r="OT138" s="100"/>
      <c r="OU138" s="100"/>
      <c r="OV138" s="100"/>
      <c r="OW138" s="100"/>
      <c r="OX138" s="100"/>
      <c r="OY138" s="100"/>
      <c r="OZ138" s="100"/>
      <c r="PA138" s="100"/>
      <c r="PB138" s="100"/>
      <c r="PC138" s="100"/>
      <c r="PD138" s="100"/>
      <c r="PE138" s="100"/>
      <c r="PF138" s="100"/>
      <c r="PG138" s="100"/>
      <c r="PH138" s="100"/>
      <c r="PI138" s="100"/>
      <c r="PJ138" s="100"/>
      <c r="PK138" s="100"/>
      <c r="PL138" s="100"/>
      <c r="PM138" s="100"/>
      <c r="PN138" s="100"/>
      <c r="PO138" s="100"/>
      <c r="PP138" s="100"/>
      <c r="PQ138" s="100"/>
      <c r="PR138" s="100"/>
      <c r="PS138" s="100"/>
      <c r="PT138" s="100"/>
      <c r="PU138" s="100"/>
      <c r="PV138" s="100"/>
      <c r="PW138" s="100"/>
      <c r="PX138" s="100"/>
      <c r="PY138" s="100"/>
      <c r="PZ138" s="100"/>
      <c r="QA138" s="100"/>
      <c r="QB138" s="100"/>
      <c r="QC138" s="100"/>
      <c r="QD138" s="100"/>
      <c r="QE138" s="100"/>
      <c r="QF138" s="100"/>
      <c r="QG138" s="100"/>
      <c r="QH138" s="100"/>
      <c r="QI138" s="100"/>
      <c r="QJ138" s="100"/>
      <c r="QK138" s="100"/>
      <c r="QL138" s="100"/>
      <c r="QM138" s="100"/>
      <c r="QN138" s="100"/>
      <c r="QO138" s="100"/>
      <c r="QP138" s="100"/>
      <c r="QQ138" s="100"/>
      <c r="QR138" s="100"/>
      <c r="QS138" s="100"/>
      <c r="QT138" s="100"/>
      <c r="QU138" s="100"/>
      <c r="QV138" s="100"/>
      <c r="QW138" s="100"/>
      <c r="QX138" s="100"/>
      <c r="QY138" s="100"/>
      <c r="QZ138" s="100"/>
      <c r="RA138" s="100"/>
      <c r="RB138" s="100"/>
      <c r="RC138" s="100"/>
      <c r="RD138" s="100"/>
      <c r="RE138" s="100"/>
      <c r="RF138" s="100"/>
      <c r="RG138" s="100"/>
      <c r="RH138" s="100"/>
      <c r="RI138" s="100"/>
      <c r="RJ138" s="100"/>
      <c r="RK138" s="100"/>
      <c r="RL138" s="100"/>
      <c r="RM138" s="100"/>
      <c r="RN138" s="100"/>
      <c r="RO138" s="100"/>
      <c r="RP138" s="100"/>
      <c r="RQ138" s="100"/>
      <c r="RR138" s="100"/>
      <c r="RS138" s="100"/>
      <c r="RT138" s="100"/>
      <c r="RU138" s="100"/>
      <c r="RV138" s="100"/>
      <c r="RW138" s="100"/>
      <c r="RX138" s="100"/>
      <c r="RY138" s="100"/>
      <c r="RZ138" s="100"/>
      <c r="SA138" s="100"/>
      <c r="SB138" s="100"/>
      <c r="SC138" s="100"/>
      <c r="SD138" s="100"/>
      <c r="SE138" s="100"/>
      <c r="SF138" s="100"/>
      <c r="SG138" s="100"/>
      <c r="SH138" s="100"/>
      <c r="SI138" s="100"/>
      <c r="SJ138" s="100"/>
      <c r="SK138" s="100"/>
      <c r="SL138" s="100"/>
      <c r="SM138" s="100"/>
      <c r="SN138" s="100"/>
      <c r="SO138" s="100"/>
      <c r="SP138" s="100"/>
      <c r="SQ138" s="100"/>
      <c r="SR138" s="100"/>
      <c r="SS138" s="100"/>
      <c r="ST138" s="100"/>
      <c r="SU138" s="100"/>
      <c r="SV138" s="100"/>
      <c r="SW138" s="100"/>
      <c r="SX138" s="100"/>
      <c r="SY138" s="100"/>
      <c r="SZ138" s="100"/>
      <c r="TA138" s="100"/>
      <c r="TB138" s="100"/>
      <c r="TC138" s="100"/>
      <c r="TD138" s="100"/>
      <c r="TE138" s="100"/>
      <c r="TF138" s="100"/>
      <c r="TG138" s="100"/>
      <c r="TH138" s="100"/>
      <c r="TI138" s="100"/>
      <c r="TJ138" s="100"/>
      <c r="TK138" s="100"/>
      <c r="TL138" s="100"/>
      <c r="TM138" s="100"/>
      <c r="TN138" s="100"/>
      <c r="TO138" s="100"/>
      <c r="TP138" s="100"/>
      <c r="TQ138" s="100"/>
      <c r="TR138" s="100"/>
      <c r="TS138" s="100"/>
      <c r="TT138" s="100"/>
      <c r="TU138" s="100"/>
      <c r="TV138" s="100"/>
      <c r="TW138" s="100"/>
      <c r="TX138" s="100"/>
      <c r="TY138" s="100"/>
      <c r="TZ138" s="100"/>
      <c r="UA138" s="100"/>
      <c r="UB138" s="100"/>
      <c r="UC138" s="100"/>
      <c r="UD138" s="100"/>
      <c r="UE138" s="100"/>
      <c r="UF138" s="100"/>
      <c r="UG138" s="100"/>
      <c r="UH138" s="100"/>
      <c r="UI138" s="100"/>
      <c r="UJ138" s="100"/>
      <c r="UK138" s="100"/>
      <c r="UL138" s="100"/>
      <c r="UM138" s="100"/>
      <c r="UN138" s="100"/>
      <c r="UO138" s="100"/>
      <c r="UP138" s="100"/>
      <c r="UQ138" s="100"/>
      <c r="UR138" s="100"/>
      <c r="US138" s="100"/>
      <c r="UT138" s="100"/>
      <c r="UU138" s="100"/>
      <c r="UV138" s="100"/>
      <c r="UW138" s="100"/>
      <c r="UX138" s="100"/>
      <c r="UY138" s="100"/>
      <c r="UZ138" s="100"/>
      <c r="VA138" s="100"/>
      <c r="VB138" s="100"/>
      <c r="VC138" s="100"/>
      <c r="VD138" s="100"/>
      <c r="VE138" s="100"/>
      <c r="VF138" s="100"/>
      <c r="VG138" s="100"/>
      <c r="VH138" s="100"/>
      <c r="VI138" s="100"/>
      <c r="VJ138" s="100"/>
      <c r="VK138" s="100"/>
      <c r="VL138" s="100"/>
      <c r="VM138" s="100"/>
      <c r="VN138" s="100"/>
      <c r="VO138" s="100"/>
      <c r="VP138" s="100"/>
      <c r="VQ138" s="100"/>
      <c r="VR138" s="100"/>
      <c r="VS138" s="100"/>
      <c r="VT138" s="100"/>
      <c r="VU138" s="100"/>
      <c r="VV138" s="100"/>
      <c r="VW138" s="100"/>
      <c r="VX138" s="100"/>
      <c r="VY138" s="100"/>
      <c r="VZ138" s="100"/>
      <c r="WA138" s="100"/>
      <c r="WB138" s="100"/>
      <c r="WC138" s="100"/>
      <c r="WD138" s="100"/>
      <c r="WE138" s="100"/>
      <c r="WF138" s="100"/>
      <c r="WG138" s="100"/>
      <c r="WH138" s="100"/>
      <c r="WI138" s="100"/>
      <c r="WJ138" s="100"/>
      <c r="WK138" s="100"/>
      <c r="WL138" s="100"/>
      <c r="WM138" s="100"/>
      <c r="WN138" s="100"/>
      <c r="WO138" s="100"/>
      <c r="WP138" s="100"/>
      <c r="WQ138" s="100"/>
      <c r="WR138" s="100"/>
      <c r="WS138" s="100"/>
      <c r="WT138" s="100"/>
      <c r="WU138" s="100"/>
      <c r="WV138" s="100"/>
      <c r="WW138" s="100"/>
      <c r="WX138" s="100"/>
      <c r="WY138" s="100"/>
      <c r="WZ138" s="100"/>
      <c r="XA138" s="100"/>
      <c r="XB138" s="100"/>
      <c r="XC138" s="100"/>
      <c r="XD138" s="100"/>
      <c r="XE138" s="100"/>
      <c r="XF138" s="100"/>
      <c r="XG138" s="100"/>
      <c r="XH138" s="100"/>
      <c r="XI138" s="100"/>
      <c r="XJ138" s="100"/>
      <c r="XK138" s="100"/>
      <c r="XL138" s="100"/>
      <c r="XM138" s="100"/>
      <c r="XN138" s="100"/>
      <c r="XO138" s="100"/>
      <c r="XP138" s="100"/>
      <c r="XQ138" s="100"/>
      <c r="XR138" s="100"/>
      <c r="XS138" s="100"/>
      <c r="XT138" s="100"/>
      <c r="XU138" s="100"/>
      <c r="XV138" s="100"/>
      <c r="XW138" s="100"/>
      <c r="XX138" s="100"/>
      <c r="XY138" s="100"/>
      <c r="XZ138" s="100"/>
      <c r="YA138" s="100"/>
      <c r="YB138" s="100"/>
      <c r="YC138" s="100"/>
      <c r="YD138" s="100"/>
      <c r="YE138" s="100"/>
      <c r="YF138" s="100"/>
      <c r="YG138" s="100"/>
      <c r="YH138" s="100"/>
      <c r="YI138" s="100"/>
      <c r="YJ138" s="100"/>
      <c r="YK138" s="100"/>
      <c r="YL138" s="100"/>
      <c r="YM138" s="100"/>
      <c r="YN138" s="100"/>
      <c r="YO138" s="100"/>
      <c r="YP138" s="100"/>
      <c r="YQ138" s="100"/>
      <c r="YR138" s="100"/>
      <c r="YS138" s="100"/>
      <c r="YT138" s="100"/>
      <c r="YU138" s="100"/>
      <c r="YV138" s="100"/>
      <c r="YW138" s="100"/>
      <c r="YX138" s="100"/>
      <c r="YY138" s="100"/>
      <c r="YZ138" s="100"/>
      <c r="ZA138" s="100"/>
      <c r="ZB138" s="100"/>
      <c r="ZC138" s="100"/>
      <c r="ZD138" s="100"/>
      <c r="ZE138" s="100"/>
      <c r="ZF138" s="100"/>
      <c r="ZG138" s="100"/>
      <c r="ZH138" s="100"/>
      <c r="ZI138" s="100"/>
      <c r="ZJ138" s="100"/>
      <c r="ZK138" s="100"/>
      <c r="ZL138" s="100"/>
      <c r="ZM138" s="100"/>
      <c r="ZN138" s="100"/>
      <c r="ZO138" s="100"/>
      <c r="ZP138" s="100"/>
      <c r="ZQ138" s="100"/>
      <c r="ZR138" s="100"/>
      <c r="ZS138" s="100"/>
      <c r="ZT138" s="100"/>
      <c r="ZU138" s="100"/>
      <c r="ZV138" s="100"/>
      <c r="ZW138" s="100"/>
      <c r="ZX138" s="100"/>
      <c r="ZY138" s="100"/>
      <c r="ZZ138" s="100"/>
      <c r="AAA138" s="100"/>
      <c r="AAB138" s="100"/>
      <c r="AAC138" s="100"/>
      <c r="AAD138" s="100"/>
      <c r="AAE138" s="100"/>
      <c r="AAF138" s="100"/>
      <c r="AAG138" s="100"/>
      <c r="AAH138" s="100"/>
      <c r="AAI138" s="100"/>
      <c r="AAJ138" s="100"/>
      <c r="AAK138" s="100"/>
      <c r="AAL138" s="100"/>
      <c r="AAM138" s="100"/>
      <c r="AAN138" s="100"/>
      <c r="AAO138" s="100"/>
      <c r="AAP138" s="100"/>
      <c r="AAQ138" s="100"/>
      <c r="AAR138" s="100"/>
      <c r="AAS138" s="100"/>
      <c r="AAT138" s="100"/>
      <c r="AAU138" s="100"/>
      <c r="AAV138" s="100"/>
      <c r="AAW138" s="100"/>
      <c r="AAX138" s="100"/>
      <c r="AAY138" s="100"/>
      <c r="AAZ138" s="100"/>
      <c r="ABA138" s="100"/>
      <c r="ABB138" s="100"/>
      <c r="ABC138" s="100"/>
      <c r="ABD138" s="100"/>
      <c r="ABE138" s="100"/>
      <c r="ABF138" s="100"/>
      <c r="ABG138" s="100"/>
      <c r="ABH138" s="100"/>
      <c r="ABI138" s="100"/>
      <c r="ABJ138" s="100"/>
      <c r="ABK138" s="100"/>
      <c r="ABL138" s="100"/>
      <c r="ABM138" s="100"/>
      <c r="ABN138" s="100"/>
      <c r="ABO138" s="100"/>
      <c r="ABP138" s="100"/>
      <c r="ABQ138" s="100"/>
      <c r="ABR138" s="100"/>
      <c r="ABS138" s="100"/>
      <c r="ABT138" s="100"/>
      <c r="ABU138" s="100"/>
      <c r="ABV138" s="100"/>
      <c r="ABW138" s="100"/>
      <c r="ABX138" s="100"/>
      <c r="ABY138" s="100"/>
      <c r="ABZ138" s="100"/>
      <c r="ACA138" s="100"/>
      <c r="ACB138" s="100"/>
      <c r="ACC138" s="100"/>
      <c r="ACD138" s="100"/>
      <c r="ACE138" s="100"/>
      <c r="ACF138" s="100"/>
      <c r="ACG138" s="100"/>
      <c r="ACH138" s="100"/>
      <c r="ACI138" s="100"/>
      <c r="ACJ138" s="100"/>
      <c r="ACK138" s="100"/>
      <c r="ACL138" s="100"/>
      <c r="ACM138" s="100"/>
      <c r="ACN138" s="100"/>
      <c r="ACO138" s="100"/>
      <c r="ACP138" s="100"/>
      <c r="ACQ138" s="100"/>
      <c r="ACR138" s="100"/>
      <c r="ACS138" s="100"/>
      <c r="ACT138" s="100"/>
      <c r="ACU138" s="100"/>
      <c r="ACV138" s="100"/>
      <c r="ACW138" s="100"/>
      <c r="ACX138" s="100"/>
      <c r="ACY138" s="100"/>
      <c r="ACZ138" s="100"/>
      <c r="ADA138" s="100"/>
      <c r="ADB138" s="100"/>
      <c r="ADC138" s="100"/>
      <c r="ADD138" s="100"/>
      <c r="ADE138" s="100"/>
      <c r="ADF138" s="100"/>
      <c r="ADG138" s="100"/>
      <c r="ADH138" s="100"/>
      <c r="ADI138" s="100"/>
      <c r="ADJ138" s="100"/>
      <c r="ADK138" s="100"/>
      <c r="ADL138" s="100"/>
      <c r="ADM138" s="100"/>
      <c r="ADN138" s="100"/>
      <c r="ADO138" s="100"/>
      <c r="ADP138" s="100"/>
      <c r="ADQ138" s="100"/>
      <c r="ADR138" s="100"/>
      <c r="ADS138" s="100"/>
      <c r="ADT138" s="100"/>
      <c r="ADU138" s="100"/>
      <c r="ADV138" s="100"/>
      <c r="ADW138" s="100"/>
      <c r="ADX138" s="100"/>
      <c r="ADY138" s="100"/>
      <c r="ADZ138" s="100"/>
      <c r="AEA138" s="100"/>
      <c r="AEB138" s="100"/>
      <c r="AEC138" s="100"/>
      <c r="AED138" s="100"/>
      <c r="AEE138" s="100"/>
      <c r="AEF138" s="100"/>
      <c r="AEG138" s="100"/>
      <c r="AEH138" s="100"/>
      <c r="AEI138" s="100"/>
      <c r="AEJ138" s="100"/>
      <c r="AEK138" s="100"/>
      <c r="AEL138" s="100"/>
      <c r="AEM138" s="100"/>
      <c r="AEN138" s="100"/>
      <c r="AEO138" s="100"/>
      <c r="AEP138" s="100"/>
      <c r="AEQ138" s="100"/>
      <c r="AER138" s="100"/>
      <c r="AES138" s="100"/>
      <c r="AET138" s="100"/>
      <c r="AEU138" s="100"/>
      <c r="AEV138" s="100"/>
      <c r="AEW138" s="100"/>
      <c r="AEX138" s="100"/>
      <c r="AEY138" s="100"/>
      <c r="AEZ138" s="100"/>
      <c r="AFA138" s="100"/>
      <c r="AFB138" s="100"/>
      <c r="AFC138" s="100"/>
      <c r="AFD138" s="100"/>
      <c r="AFE138" s="100"/>
      <c r="AFF138" s="100"/>
      <c r="AFG138" s="100"/>
      <c r="AFH138" s="100"/>
      <c r="AFI138" s="100"/>
      <c r="AFJ138" s="100"/>
      <c r="AFK138" s="100"/>
      <c r="AFL138" s="100"/>
      <c r="AFM138" s="100"/>
      <c r="AFN138" s="100"/>
      <c r="AFO138" s="100"/>
      <c r="AFP138" s="100"/>
      <c r="AFQ138" s="100"/>
      <c r="AFR138" s="100"/>
      <c r="AFS138" s="100"/>
      <c r="AFT138" s="100"/>
      <c r="AFU138" s="100"/>
      <c r="AFV138" s="100"/>
      <c r="AFW138" s="100"/>
      <c r="AFX138" s="100"/>
      <c r="AFY138" s="100"/>
      <c r="AFZ138" s="100"/>
      <c r="AGA138" s="100"/>
      <c r="AGB138" s="100"/>
      <c r="AGC138" s="100"/>
      <c r="AGD138" s="100"/>
      <c r="AGE138" s="100"/>
      <c r="AGF138" s="100"/>
      <c r="AGG138" s="100"/>
      <c r="AGH138" s="100"/>
      <c r="AGI138" s="100"/>
      <c r="AGJ138" s="100"/>
      <c r="AGK138" s="100"/>
      <c r="AGL138" s="100"/>
      <c r="AGM138" s="100"/>
      <c r="AGN138" s="100"/>
      <c r="AGO138" s="100"/>
      <c r="AGP138" s="100"/>
      <c r="AGQ138" s="100"/>
      <c r="AGR138" s="100"/>
      <c r="AGS138" s="100"/>
      <c r="AGT138" s="100"/>
      <c r="AGU138" s="100"/>
      <c r="AGV138" s="100"/>
      <c r="AGW138" s="100"/>
      <c r="AGX138" s="100"/>
      <c r="AGY138" s="100"/>
      <c r="AGZ138" s="100"/>
      <c r="AHA138" s="100"/>
      <c r="AHB138" s="100"/>
      <c r="AHC138" s="100"/>
      <c r="AHD138" s="100"/>
      <c r="AHE138" s="100"/>
      <c r="AHF138" s="100"/>
      <c r="AHG138" s="100"/>
      <c r="AHH138" s="100"/>
      <c r="AHI138" s="100"/>
      <c r="AHJ138" s="100"/>
      <c r="AHK138" s="100"/>
      <c r="AHL138" s="100"/>
      <c r="AHM138" s="100"/>
      <c r="AHN138" s="100"/>
      <c r="AHO138" s="100"/>
      <c r="AHP138" s="100"/>
      <c r="AHQ138" s="100"/>
      <c r="AHR138" s="100"/>
      <c r="AHS138" s="100"/>
      <c r="AHT138" s="100"/>
      <c r="AHU138" s="100"/>
      <c r="AHV138" s="100"/>
      <c r="AHW138" s="100"/>
      <c r="AHX138" s="100"/>
      <c r="AHY138" s="100"/>
      <c r="AHZ138" s="100"/>
      <c r="AIA138" s="100"/>
      <c r="AIB138" s="100"/>
      <c r="AIC138" s="100"/>
      <c r="AID138" s="100"/>
      <c r="AIE138" s="100"/>
      <c r="AIF138" s="100"/>
      <c r="AIG138" s="100"/>
      <c r="AIH138" s="100"/>
      <c r="AII138" s="100"/>
      <c r="AIJ138" s="100"/>
      <c r="AIK138" s="100"/>
      <c r="AIL138" s="100"/>
      <c r="AIM138" s="100"/>
      <c r="AIN138" s="100"/>
      <c r="AIO138" s="100"/>
      <c r="AIP138" s="100"/>
      <c r="AIQ138" s="100"/>
      <c r="AIR138" s="100"/>
      <c r="AIS138" s="100"/>
      <c r="AIT138" s="100"/>
      <c r="AIU138" s="100"/>
      <c r="AIV138" s="100"/>
      <c r="AIW138" s="100"/>
      <c r="AIX138" s="100"/>
      <c r="AIY138" s="100"/>
      <c r="AIZ138" s="100"/>
      <c r="AJA138" s="100"/>
      <c r="AJB138" s="100"/>
      <c r="AJC138" s="100"/>
      <c r="AJD138" s="100"/>
      <c r="AJE138" s="100"/>
      <c r="AJF138" s="100"/>
      <c r="AJG138" s="100"/>
      <c r="AJH138" s="100"/>
      <c r="AJI138" s="100"/>
      <c r="AJJ138" s="100"/>
      <c r="AJK138" s="100"/>
      <c r="AJL138" s="100"/>
      <c r="AJM138" s="100"/>
      <c r="AJN138" s="100"/>
      <c r="AJO138" s="100"/>
      <c r="AJP138" s="100"/>
      <c r="AJQ138" s="100"/>
      <c r="AJR138" s="100"/>
      <c r="AJS138" s="100"/>
      <c r="AJT138" s="100"/>
      <c r="AJU138" s="100"/>
      <c r="AJV138" s="100"/>
      <c r="AJW138" s="100"/>
      <c r="AJX138" s="100"/>
      <c r="AJY138" s="100"/>
      <c r="AJZ138" s="100"/>
      <c r="AKA138" s="100"/>
      <c r="AKB138" s="100"/>
      <c r="AKC138" s="100"/>
      <c r="AKD138" s="100"/>
      <c r="AKE138" s="100"/>
      <c r="AKF138" s="100"/>
      <c r="AKG138" s="100"/>
      <c r="AKH138" s="100"/>
      <c r="AKI138" s="100"/>
      <c r="AKJ138" s="100"/>
      <c r="AKK138" s="100"/>
      <c r="AKL138" s="100"/>
      <c r="AKM138" s="100"/>
      <c r="AKN138" s="100"/>
      <c r="AKO138" s="100"/>
      <c r="AKP138" s="100"/>
      <c r="AKQ138" s="100"/>
      <c r="AKR138" s="100"/>
      <c r="AKS138" s="100"/>
      <c r="AKT138" s="100"/>
      <c r="AKU138" s="100"/>
      <c r="AKV138" s="100"/>
      <c r="AKW138" s="100"/>
      <c r="AKX138" s="100"/>
      <c r="AKY138" s="100"/>
      <c r="AKZ138" s="100"/>
      <c r="ALA138" s="100"/>
      <c r="ALB138" s="100"/>
      <c r="ALC138" s="100"/>
      <c r="ALD138" s="100"/>
      <c r="ALE138" s="100"/>
      <c r="ALF138" s="100"/>
      <c r="ALG138" s="100"/>
      <c r="ALH138" s="100"/>
      <c r="ALI138" s="100"/>
      <c r="ALJ138" s="100"/>
      <c r="ALK138" s="100"/>
      <c r="ALL138" s="100"/>
      <c r="ALM138" s="100"/>
      <c r="ALN138" s="100"/>
      <c r="ALO138" s="100"/>
      <c r="ALP138" s="100"/>
      <c r="ALQ138" s="100"/>
      <c r="ALR138" s="100"/>
      <c r="ALS138" s="100"/>
      <c r="ALT138" s="100"/>
      <c r="ALU138" s="100"/>
      <c r="ALV138" s="100"/>
      <c r="ALW138" s="100"/>
      <c r="ALX138" s="100"/>
      <c r="ALY138" s="100"/>
      <c r="ALZ138" s="100"/>
      <c r="AMA138" s="100"/>
      <c r="AMB138" s="100"/>
      <c r="AMC138" s="100"/>
      <c r="AMD138" s="100"/>
      <c r="AME138" s="100"/>
      <c r="AMF138" s="100"/>
      <c r="AMG138" s="100"/>
      <c r="AMH138" s="100"/>
      <c r="AMI138" s="100"/>
      <c r="AMJ138" s="100"/>
      <c r="AMK138" s="100"/>
      <c r="AML138" s="100"/>
      <c r="AMM138" s="100"/>
      <c r="AMN138" s="100"/>
      <c r="AMO138" s="100"/>
      <c r="AMP138" s="100"/>
      <c r="AMQ138" s="100"/>
      <c r="AMR138" s="100"/>
      <c r="AMS138" s="100"/>
      <c r="AMT138" s="100"/>
      <c r="AMU138" s="100"/>
      <c r="AMV138" s="100"/>
      <c r="AMW138" s="100"/>
      <c r="AMX138" s="100"/>
      <c r="AMY138" s="100"/>
      <c r="AMZ138" s="100"/>
      <c r="ANA138" s="100"/>
      <c r="ANB138" s="100"/>
      <c r="ANC138" s="100"/>
      <c r="AND138" s="100"/>
      <c r="ANE138" s="100"/>
      <c r="ANF138" s="100"/>
      <c r="ANG138" s="100"/>
      <c r="ANH138" s="100"/>
      <c r="ANI138" s="100"/>
      <c r="ANJ138" s="100"/>
      <c r="ANK138" s="100"/>
      <c r="ANL138" s="100"/>
      <c r="ANM138" s="100"/>
      <c r="ANN138" s="100"/>
      <c r="ANO138" s="100"/>
      <c r="ANP138" s="100"/>
      <c r="ANQ138" s="100"/>
      <c r="ANR138" s="100"/>
      <c r="ANS138" s="100"/>
      <c r="ANT138" s="100"/>
      <c r="ANU138" s="100"/>
      <c r="ANV138" s="100"/>
      <c r="ANW138" s="100"/>
      <c r="ANX138" s="100"/>
      <c r="ANY138" s="100"/>
      <c r="ANZ138" s="100"/>
      <c r="AOA138" s="100"/>
      <c r="AOB138" s="100"/>
      <c r="AOC138" s="100"/>
      <c r="AOD138" s="100"/>
      <c r="AOE138" s="100"/>
      <c r="AOF138" s="100"/>
      <c r="AOG138" s="100"/>
      <c r="AOH138" s="100"/>
      <c r="AOI138" s="100"/>
      <c r="AOJ138" s="100"/>
      <c r="AOK138" s="100"/>
      <c r="AOL138" s="100"/>
      <c r="AOM138" s="100"/>
      <c r="AON138" s="100"/>
      <c r="AOO138" s="100"/>
      <c r="AOP138" s="100"/>
      <c r="AOQ138" s="100"/>
      <c r="AOR138" s="100"/>
      <c r="AOS138" s="100"/>
      <c r="AOT138" s="100"/>
      <c r="AOU138" s="100"/>
      <c r="AOV138" s="100"/>
      <c r="AOW138" s="100"/>
      <c r="AOX138" s="100"/>
      <c r="AOY138" s="100"/>
      <c r="AOZ138" s="100"/>
      <c r="APA138" s="100"/>
      <c r="APB138" s="100"/>
      <c r="APC138" s="100"/>
      <c r="APD138" s="100"/>
      <c r="APE138" s="100"/>
      <c r="APF138" s="100"/>
      <c r="APG138" s="100"/>
      <c r="APH138" s="100"/>
      <c r="API138" s="100"/>
      <c r="APJ138" s="100"/>
      <c r="APK138" s="100"/>
      <c r="APL138" s="100"/>
      <c r="APM138" s="100"/>
      <c r="APN138" s="100"/>
      <c r="APO138" s="100"/>
      <c r="APP138" s="100"/>
      <c r="APQ138" s="100"/>
      <c r="APR138" s="100"/>
      <c r="APS138" s="100"/>
      <c r="APT138" s="100"/>
      <c r="APU138" s="100"/>
      <c r="APV138" s="100"/>
      <c r="APW138" s="100"/>
      <c r="APX138" s="100"/>
      <c r="APY138" s="100"/>
      <c r="APZ138" s="100"/>
      <c r="AQA138" s="100"/>
      <c r="AQB138" s="100"/>
      <c r="AQC138" s="100"/>
      <c r="AQD138" s="100"/>
      <c r="AQE138" s="100"/>
      <c r="AQF138" s="100"/>
      <c r="AQG138" s="100"/>
      <c r="AQH138" s="100"/>
      <c r="AQI138" s="100"/>
      <c r="AQJ138" s="100"/>
      <c r="AQK138" s="100"/>
      <c r="AQL138" s="100"/>
      <c r="AQM138" s="100"/>
      <c r="AQN138" s="100"/>
      <c r="AQO138" s="100"/>
      <c r="AQP138" s="100"/>
      <c r="AQQ138" s="100"/>
      <c r="AQR138" s="100"/>
      <c r="AQS138" s="100"/>
      <c r="AQT138" s="100"/>
      <c r="AQU138" s="100"/>
      <c r="AQV138" s="100"/>
      <c r="AQW138" s="100"/>
      <c r="AQX138" s="100"/>
      <c r="AQY138" s="100"/>
      <c r="AQZ138" s="100"/>
      <c r="ARA138" s="100"/>
      <c r="ARB138" s="100"/>
      <c r="ARC138" s="100"/>
      <c r="ARD138" s="100"/>
      <c r="ARE138" s="100"/>
      <c r="ARF138" s="100"/>
      <c r="ARG138" s="100"/>
      <c r="ARH138" s="100"/>
      <c r="ARI138" s="100"/>
      <c r="ARJ138" s="100"/>
      <c r="ARK138" s="100"/>
      <c r="ARL138" s="100"/>
      <c r="ARM138" s="100"/>
      <c r="ARN138" s="100"/>
      <c r="ARO138" s="100"/>
      <c r="ARP138" s="100"/>
      <c r="ARQ138" s="100"/>
      <c r="ARR138" s="100"/>
      <c r="ARS138" s="100"/>
      <c r="ART138" s="100"/>
      <c r="ARU138" s="100"/>
      <c r="ARV138" s="100"/>
      <c r="ARW138" s="100"/>
      <c r="ARX138" s="100"/>
      <c r="ARY138" s="100"/>
      <c r="ARZ138" s="100"/>
      <c r="ASA138" s="100"/>
      <c r="ASB138" s="100"/>
      <c r="ASC138" s="100"/>
      <c r="ASD138" s="100"/>
      <c r="ASE138" s="100"/>
      <c r="ASF138" s="100"/>
      <c r="ASG138" s="100"/>
      <c r="ASH138" s="100"/>
      <c r="ASI138" s="100"/>
      <c r="ASJ138" s="100"/>
      <c r="ASK138" s="100"/>
      <c r="ASL138" s="100"/>
      <c r="ASM138" s="100"/>
      <c r="ASN138" s="100"/>
      <c r="ASO138" s="100"/>
      <c r="ASP138" s="100"/>
      <c r="ASQ138" s="100"/>
      <c r="ASR138" s="100"/>
      <c r="ASS138" s="100"/>
      <c r="AST138" s="100"/>
      <c r="ASU138" s="100"/>
      <c r="ASV138" s="100"/>
      <c r="ASW138" s="100"/>
      <c r="ASX138" s="100"/>
      <c r="ASY138" s="100"/>
      <c r="ASZ138" s="100"/>
      <c r="ATA138" s="100"/>
      <c r="ATB138" s="100"/>
      <c r="ATC138" s="100"/>
      <c r="ATD138" s="100"/>
      <c r="ATE138" s="100"/>
      <c r="ATF138" s="100"/>
      <c r="ATG138" s="100"/>
      <c r="ATH138" s="100"/>
      <c r="ATI138" s="100"/>
      <c r="ATJ138" s="100"/>
      <c r="ATK138" s="100"/>
      <c r="ATL138" s="100"/>
      <c r="ATM138" s="100"/>
      <c r="ATN138" s="100"/>
      <c r="ATO138" s="100"/>
      <c r="ATP138" s="100"/>
      <c r="ATQ138" s="100"/>
      <c r="ATR138" s="100"/>
      <c r="ATS138" s="100"/>
      <c r="ATT138" s="100"/>
      <c r="ATU138" s="100"/>
      <c r="ATV138" s="100"/>
      <c r="ATW138" s="100"/>
      <c r="ATX138" s="100"/>
      <c r="ATY138" s="100"/>
      <c r="ATZ138" s="100"/>
      <c r="AUA138" s="100"/>
      <c r="AUB138" s="100"/>
      <c r="AUC138" s="100"/>
      <c r="AUD138" s="100"/>
      <c r="AUE138" s="100"/>
      <c r="AUF138" s="100"/>
      <c r="AUG138" s="100"/>
      <c r="AUH138" s="100"/>
      <c r="AUI138" s="100"/>
      <c r="AUJ138" s="100"/>
      <c r="AUK138" s="100"/>
      <c r="AUL138" s="100"/>
      <c r="AUM138" s="100"/>
      <c r="AUN138" s="100"/>
      <c r="AUO138" s="100"/>
      <c r="AUP138" s="100"/>
      <c r="AUQ138" s="100"/>
      <c r="AUR138" s="100"/>
      <c r="AUS138" s="100"/>
      <c r="AUT138" s="100"/>
      <c r="AUU138" s="100"/>
      <c r="AUV138" s="100"/>
      <c r="AUW138" s="100"/>
      <c r="AUX138" s="100"/>
      <c r="AUY138" s="100"/>
      <c r="AUZ138" s="100"/>
      <c r="AVA138" s="100"/>
      <c r="AVB138" s="100"/>
      <c r="AVC138" s="100"/>
      <c r="AVD138" s="100"/>
      <c r="AVE138" s="100"/>
      <c r="AVF138" s="100"/>
      <c r="AVG138" s="100"/>
      <c r="AVH138" s="100"/>
      <c r="AVI138" s="100"/>
      <c r="AVJ138" s="100"/>
      <c r="AVK138" s="100"/>
      <c r="AVL138" s="100"/>
      <c r="AVM138" s="100"/>
      <c r="AVN138" s="100"/>
      <c r="AVO138" s="100"/>
      <c r="AVP138" s="100"/>
      <c r="AVQ138" s="100"/>
      <c r="AVR138" s="100"/>
      <c r="AVS138" s="100"/>
      <c r="AVT138" s="100"/>
      <c r="AVU138" s="100"/>
      <c r="AVV138" s="100"/>
      <c r="AVW138" s="100"/>
      <c r="AVX138" s="100"/>
      <c r="AVY138" s="100"/>
      <c r="AVZ138" s="100"/>
      <c r="AWA138" s="100"/>
      <c r="AWB138" s="100"/>
      <c r="AWC138" s="100"/>
      <c r="AWD138" s="100"/>
      <c r="AWE138" s="100"/>
      <c r="AWF138" s="100"/>
      <c r="AWG138" s="100"/>
      <c r="AWH138" s="100"/>
      <c r="AWI138" s="100"/>
      <c r="AWJ138" s="100"/>
      <c r="AWK138" s="100"/>
      <c r="AWL138" s="100"/>
      <c r="AWM138" s="100"/>
      <c r="AWN138" s="100"/>
      <c r="AWO138" s="100"/>
      <c r="AWP138" s="100"/>
      <c r="AWQ138" s="100"/>
      <c r="AWR138" s="100"/>
      <c r="AWS138" s="100"/>
      <c r="AWT138" s="100"/>
      <c r="AWU138" s="100"/>
      <c r="AWV138" s="100"/>
      <c r="AWW138" s="100"/>
      <c r="AWX138" s="100"/>
      <c r="AWY138" s="100"/>
      <c r="AWZ138" s="100"/>
      <c r="AXA138" s="100"/>
      <c r="AXB138" s="100"/>
      <c r="AXC138" s="100"/>
      <c r="AXD138" s="100"/>
      <c r="AXE138" s="100"/>
      <c r="AXF138" s="100"/>
      <c r="AXG138" s="100"/>
      <c r="AXH138" s="100"/>
      <c r="AXI138" s="100"/>
      <c r="AXJ138" s="100"/>
      <c r="AXK138" s="100"/>
      <c r="AXL138" s="100"/>
      <c r="AXM138" s="100"/>
      <c r="AXN138" s="100"/>
      <c r="AXO138" s="100"/>
      <c r="AXP138" s="100"/>
      <c r="AXQ138" s="100"/>
      <c r="AXR138" s="100"/>
      <c r="AXS138" s="100"/>
      <c r="AXT138" s="100"/>
      <c r="AXU138" s="100"/>
      <c r="AXV138" s="100"/>
      <c r="AXW138" s="100"/>
      <c r="AXX138" s="100"/>
      <c r="AXY138" s="100"/>
      <c r="AXZ138" s="100"/>
      <c r="AYA138" s="100"/>
      <c r="AYB138" s="100"/>
      <c r="AYC138" s="100"/>
      <c r="AYD138" s="100"/>
      <c r="AYE138" s="100"/>
      <c r="AYF138" s="100"/>
      <c r="AYG138" s="100"/>
      <c r="AYH138" s="100"/>
      <c r="AYI138" s="100"/>
      <c r="AYJ138" s="100"/>
      <c r="AYK138" s="100"/>
      <c r="AYL138" s="100"/>
      <c r="AYM138" s="100"/>
      <c r="AYN138" s="100"/>
      <c r="AYO138" s="100"/>
      <c r="AYP138" s="100"/>
      <c r="AYQ138" s="100"/>
      <c r="AYR138" s="100"/>
      <c r="AYS138" s="100"/>
      <c r="AYT138" s="100"/>
      <c r="AYU138" s="100"/>
      <c r="AYV138" s="100"/>
      <c r="AYW138" s="100"/>
      <c r="AYX138" s="100"/>
      <c r="AYY138" s="100"/>
      <c r="AYZ138" s="100"/>
      <c r="AZA138" s="100"/>
      <c r="AZB138" s="100"/>
      <c r="AZC138" s="100"/>
      <c r="AZD138" s="100"/>
      <c r="AZE138" s="100"/>
      <c r="AZF138" s="100"/>
      <c r="AZG138" s="100"/>
      <c r="AZH138" s="100"/>
      <c r="AZI138" s="100"/>
      <c r="AZJ138" s="100"/>
      <c r="AZK138" s="100"/>
      <c r="AZL138" s="100"/>
      <c r="AZM138" s="100"/>
      <c r="AZN138" s="100"/>
      <c r="AZO138" s="100"/>
      <c r="AZP138" s="100"/>
      <c r="AZQ138" s="100"/>
      <c r="AZR138" s="100"/>
      <c r="AZS138" s="100"/>
      <c r="AZT138" s="100"/>
      <c r="AZU138" s="100"/>
      <c r="AZV138" s="100"/>
      <c r="AZW138" s="100"/>
      <c r="AZX138" s="100"/>
      <c r="AZY138" s="100"/>
      <c r="AZZ138" s="100"/>
      <c r="BAA138" s="100"/>
      <c r="BAB138" s="100"/>
      <c r="BAC138" s="100"/>
      <c r="BAD138" s="100"/>
      <c r="BAE138" s="100"/>
      <c r="BAF138" s="100"/>
      <c r="BAG138" s="100"/>
      <c r="BAH138" s="100"/>
      <c r="BAI138" s="100"/>
      <c r="BAJ138" s="100"/>
      <c r="BAK138" s="100"/>
      <c r="BAL138" s="100"/>
      <c r="BAM138" s="100"/>
      <c r="BAN138" s="100"/>
      <c r="BAO138" s="100"/>
      <c r="BAP138" s="100"/>
      <c r="BAQ138" s="100"/>
      <c r="BAR138" s="100"/>
      <c r="BAS138" s="100"/>
      <c r="BAT138" s="100"/>
      <c r="BAU138" s="100"/>
      <c r="BAV138" s="100"/>
      <c r="BAW138" s="100"/>
      <c r="BAX138" s="100"/>
      <c r="BAY138" s="100"/>
      <c r="BAZ138" s="100"/>
      <c r="BBA138" s="100"/>
      <c r="BBB138" s="100"/>
      <c r="BBC138" s="100"/>
      <c r="BBD138" s="100"/>
      <c r="BBE138" s="100"/>
      <c r="BBF138" s="100"/>
      <c r="BBG138" s="100"/>
      <c r="BBH138" s="100"/>
      <c r="BBI138" s="100"/>
      <c r="BBJ138" s="100"/>
      <c r="BBK138" s="100"/>
      <c r="BBL138" s="100"/>
      <c r="BBM138" s="100"/>
      <c r="BBN138" s="100"/>
      <c r="BBO138" s="100"/>
      <c r="BBP138" s="100"/>
      <c r="BBQ138" s="100"/>
      <c r="BBR138" s="100"/>
      <c r="BBS138" s="100"/>
      <c r="BBT138" s="100"/>
      <c r="BBU138" s="100"/>
      <c r="BBV138" s="100"/>
      <c r="BBW138" s="100"/>
      <c r="BBX138" s="100"/>
      <c r="BBY138" s="100"/>
      <c r="BBZ138" s="100"/>
      <c r="BCA138" s="100"/>
      <c r="BCB138" s="100"/>
      <c r="BCC138" s="100"/>
      <c r="BCD138" s="100"/>
      <c r="BCE138" s="100"/>
      <c r="BCF138" s="100"/>
      <c r="BCG138" s="100"/>
      <c r="BCH138" s="100"/>
      <c r="BCI138" s="100"/>
      <c r="BCJ138" s="100"/>
      <c r="BCK138" s="100"/>
      <c r="BCL138" s="100"/>
      <c r="BCM138" s="100"/>
      <c r="BCN138" s="100"/>
      <c r="BCO138" s="100"/>
      <c r="BCP138" s="100"/>
      <c r="BCQ138" s="100"/>
      <c r="BCR138" s="100"/>
      <c r="BCS138" s="100"/>
      <c r="BCT138" s="100"/>
      <c r="BCU138" s="100"/>
      <c r="BCV138" s="100"/>
      <c r="BCW138" s="100"/>
      <c r="BCX138" s="100"/>
      <c r="BCY138" s="100"/>
      <c r="BCZ138" s="100"/>
      <c r="BDA138" s="100"/>
      <c r="BDB138" s="100"/>
      <c r="BDC138" s="100"/>
      <c r="BDD138" s="100"/>
      <c r="BDE138" s="100"/>
      <c r="BDF138" s="100"/>
      <c r="BDG138" s="100"/>
      <c r="BDH138" s="100"/>
      <c r="BDI138" s="100"/>
      <c r="BDJ138" s="100"/>
      <c r="BDK138" s="100"/>
      <c r="BDL138" s="100"/>
      <c r="BDM138" s="100"/>
      <c r="BDN138" s="100"/>
      <c r="BDO138" s="100"/>
      <c r="BDP138" s="100"/>
      <c r="BDQ138" s="100"/>
      <c r="BDR138" s="100"/>
      <c r="BDS138" s="100"/>
      <c r="BDT138" s="100"/>
      <c r="BDU138" s="100"/>
      <c r="BDV138" s="100"/>
      <c r="BDW138" s="100"/>
      <c r="BDX138" s="100"/>
      <c r="BDY138" s="100"/>
      <c r="BDZ138" s="100"/>
      <c r="BEA138" s="100"/>
      <c r="BEB138" s="100"/>
      <c r="BEC138" s="100"/>
      <c r="BED138" s="100"/>
      <c r="BEE138" s="100"/>
      <c r="BEF138" s="100"/>
      <c r="BEG138" s="100"/>
      <c r="BEH138" s="100"/>
      <c r="BEI138" s="100"/>
      <c r="BEJ138" s="100"/>
      <c r="BEK138" s="100"/>
      <c r="BEL138" s="100"/>
      <c r="BEM138" s="100"/>
      <c r="BEN138" s="100"/>
      <c r="BEO138" s="100"/>
      <c r="BEP138" s="100"/>
      <c r="BEQ138" s="100"/>
      <c r="BER138" s="100"/>
      <c r="BES138" s="100"/>
      <c r="BET138" s="100"/>
      <c r="BEU138" s="100"/>
      <c r="BEV138" s="100"/>
      <c r="BEW138" s="100"/>
      <c r="BEX138" s="100"/>
      <c r="BEY138" s="100"/>
      <c r="BEZ138" s="100"/>
      <c r="BFA138" s="100"/>
      <c r="BFB138" s="100"/>
      <c r="BFC138" s="100"/>
      <c r="BFD138" s="100"/>
      <c r="BFE138" s="100"/>
      <c r="BFF138" s="100"/>
      <c r="BFG138" s="100"/>
      <c r="BFH138" s="100"/>
      <c r="BFI138" s="100"/>
      <c r="BFJ138" s="100"/>
      <c r="BFK138" s="100"/>
      <c r="BFL138" s="100"/>
      <c r="BFM138" s="100"/>
      <c r="BFN138" s="100"/>
      <c r="BFO138" s="100"/>
      <c r="BFP138" s="100"/>
      <c r="BFQ138" s="100"/>
      <c r="BFR138" s="100"/>
      <c r="BFS138" s="100"/>
      <c r="BFT138" s="100"/>
      <c r="BFU138" s="100"/>
      <c r="BFV138" s="100"/>
      <c r="BFW138" s="100"/>
      <c r="BFX138" s="100"/>
      <c r="BFY138" s="100"/>
      <c r="BFZ138" s="100"/>
      <c r="BGA138" s="100"/>
      <c r="BGB138" s="100"/>
      <c r="BGC138" s="100"/>
      <c r="BGD138" s="100"/>
      <c r="BGE138" s="100"/>
      <c r="BGF138" s="100"/>
      <c r="BGG138" s="100"/>
      <c r="BGH138" s="100"/>
      <c r="BGI138" s="100"/>
      <c r="BGJ138" s="100"/>
      <c r="BGK138" s="100"/>
      <c r="BGL138" s="100"/>
      <c r="BGM138" s="100"/>
      <c r="BGN138" s="100"/>
      <c r="BGO138" s="100"/>
      <c r="BGP138" s="100"/>
      <c r="BGQ138" s="100"/>
      <c r="BGR138" s="100"/>
      <c r="BGS138" s="100"/>
      <c r="BGT138" s="100"/>
      <c r="BGU138" s="100"/>
      <c r="BGV138" s="100"/>
      <c r="BGW138" s="100"/>
      <c r="BGX138" s="100"/>
      <c r="BGY138" s="100"/>
      <c r="BGZ138" s="100"/>
      <c r="BHA138" s="100"/>
      <c r="BHB138" s="100"/>
      <c r="BHC138" s="100"/>
      <c r="BHD138" s="100"/>
      <c r="BHE138" s="100"/>
      <c r="BHF138" s="100"/>
      <c r="BHG138" s="100"/>
      <c r="BHH138" s="100"/>
      <c r="BHI138" s="100"/>
      <c r="BHJ138" s="100"/>
      <c r="BHK138" s="100"/>
      <c r="BHL138" s="100"/>
      <c r="BHM138" s="100"/>
      <c r="BHN138" s="100"/>
      <c r="BHO138" s="100"/>
      <c r="BHP138" s="100"/>
      <c r="BHQ138" s="100"/>
      <c r="BHR138" s="100"/>
      <c r="BHS138" s="100"/>
      <c r="BHT138" s="100"/>
      <c r="BHU138" s="100"/>
      <c r="BHV138" s="100"/>
      <c r="BHW138" s="100"/>
      <c r="BHX138" s="100"/>
      <c r="BHY138" s="100"/>
      <c r="BHZ138" s="100"/>
      <c r="BIA138" s="100"/>
      <c r="BIB138" s="100"/>
      <c r="BIC138" s="100"/>
      <c r="BID138" s="100"/>
      <c r="BIE138" s="100"/>
      <c r="BIF138" s="100"/>
      <c r="BIG138" s="100"/>
      <c r="BIH138" s="100"/>
      <c r="BII138" s="100"/>
      <c r="BIJ138" s="100"/>
      <c r="BIK138" s="100"/>
      <c r="BIL138" s="100"/>
      <c r="BIM138" s="100"/>
      <c r="BIN138" s="100"/>
      <c r="BIO138" s="100"/>
      <c r="BIP138" s="100"/>
      <c r="BIQ138" s="100"/>
      <c r="BIR138" s="100"/>
      <c r="BIS138" s="100"/>
      <c r="BIT138" s="100"/>
      <c r="BIU138" s="100"/>
      <c r="BIV138" s="100"/>
      <c r="BIW138" s="100"/>
      <c r="BIX138" s="100"/>
      <c r="BIY138" s="100"/>
      <c r="BIZ138" s="100"/>
      <c r="BJA138" s="100"/>
      <c r="BJB138" s="100"/>
      <c r="BJC138" s="100"/>
      <c r="BJD138" s="100"/>
      <c r="BJE138" s="100"/>
      <c r="BJF138" s="100"/>
      <c r="BJG138" s="100"/>
      <c r="BJH138" s="100"/>
      <c r="BJI138" s="100"/>
      <c r="BJJ138" s="100"/>
      <c r="BJK138" s="100"/>
      <c r="BJL138" s="100"/>
      <c r="BJM138" s="100"/>
      <c r="BJN138" s="100"/>
      <c r="BJO138" s="100"/>
      <c r="BJP138" s="100"/>
      <c r="BJQ138" s="100"/>
      <c r="BJR138" s="100"/>
      <c r="BJS138" s="100"/>
      <c r="BJT138" s="100"/>
      <c r="BJU138" s="100"/>
      <c r="BJV138" s="100"/>
      <c r="BJW138" s="100"/>
      <c r="BJX138" s="100"/>
      <c r="BJY138" s="100"/>
      <c r="BJZ138" s="100"/>
      <c r="BKA138" s="100"/>
      <c r="BKB138" s="100"/>
      <c r="BKC138" s="100"/>
      <c r="BKD138" s="100"/>
      <c r="BKE138" s="100"/>
      <c r="BKF138" s="100"/>
      <c r="BKG138" s="100"/>
      <c r="BKH138" s="100"/>
      <c r="BKI138" s="100"/>
      <c r="BKJ138" s="100"/>
      <c r="BKK138" s="100"/>
      <c r="BKL138" s="100"/>
      <c r="BKM138" s="100"/>
      <c r="BKN138" s="100"/>
      <c r="BKO138" s="100"/>
      <c r="BKP138" s="100"/>
      <c r="BKQ138" s="100"/>
      <c r="BKR138" s="100"/>
      <c r="BKS138" s="100"/>
      <c r="BKT138" s="100"/>
      <c r="BKU138" s="100"/>
      <c r="BKV138" s="100"/>
      <c r="BKW138" s="100"/>
      <c r="BKX138" s="100"/>
      <c r="BKY138" s="100"/>
      <c r="BKZ138" s="100"/>
      <c r="BLA138" s="100"/>
      <c r="BLB138" s="100"/>
      <c r="BLC138" s="100"/>
      <c r="BLD138" s="100"/>
      <c r="BLE138" s="100"/>
      <c r="BLF138" s="100"/>
      <c r="BLG138" s="100"/>
      <c r="BLH138" s="100"/>
      <c r="BLI138" s="100"/>
      <c r="BLJ138" s="100"/>
      <c r="BLK138" s="100"/>
      <c r="BLL138" s="100"/>
      <c r="BLM138" s="100"/>
      <c r="BLN138" s="100"/>
      <c r="BLO138" s="100"/>
      <c r="BLP138" s="100"/>
      <c r="BLQ138" s="100"/>
      <c r="BLR138" s="100"/>
      <c r="BLS138" s="100"/>
      <c r="BLT138" s="100"/>
      <c r="BLU138" s="100"/>
      <c r="BLV138" s="100"/>
      <c r="BLW138" s="100"/>
      <c r="BLX138" s="100"/>
      <c r="BLY138" s="100"/>
      <c r="BLZ138" s="100"/>
      <c r="BMA138" s="100"/>
      <c r="BMB138" s="100"/>
      <c r="BMC138" s="100"/>
      <c r="BMD138" s="100"/>
      <c r="BME138" s="100"/>
      <c r="BMF138" s="100"/>
      <c r="BMG138" s="100"/>
      <c r="BMH138" s="100"/>
      <c r="BMI138" s="100"/>
      <c r="BMJ138" s="100"/>
      <c r="BMK138" s="100"/>
      <c r="BML138" s="100"/>
      <c r="BMM138" s="100"/>
      <c r="BMN138" s="100"/>
      <c r="BMO138" s="100"/>
      <c r="BMP138" s="100"/>
      <c r="BMQ138" s="100"/>
      <c r="BMR138" s="100"/>
      <c r="BMS138" s="100"/>
      <c r="BMT138" s="100"/>
      <c r="BMU138" s="100"/>
      <c r="BMV138" s="100"/>
      <c r="BMW138" s="100"/>
      <c r="BMX138" s="100"/>
      <c r="BMY138" s="100"/>
      <c r="BMZ138" s="100"/>
      <c r="BNA138" s="100"/>
      <c r="BNB138" s="100"/>
      <c r="BNC138" s="100"/>
      <c r="BND138" s="100"/>
      <c r="BNE138" s="100"/>
      <c r="BNF138" s="100"/>
      <c r="BNG138" s="100"/>
      <c r="BNH138" s="100"/>
      <c r="BNI138" s="100"/>
      <c r="BNJ138" s="100"/>
      <c r="BNK138" s="100"/>
      <c r="BNL138" s="100"/>
      <c r="BNM138" s="100"/>
      <c r="BNN138" s="100"/>
      <c r="BNO138" s="100"/>
      <c r="BNP138" s="100"/>
      <c r="BNQ138" s="100"/>
      <c r="BNR138" s="100"/>
      <c r="BNS138" s="100"/>
      <c r="BNT138" s="100"/>
      <c r="BNU138" s="100"/>
      <c r="BNV138" s="100"/>
      <c r="BNW138" s="100"/>
      <c r="BNX138" s="100"/>
      <c r="BNY138" s="100"/>
      <c r="BNZ138" s="100"/>
      <c r="BOA138" s="100"/>
      <c r="BOB138" s="100"/>
      <c r="BOC138" s="100"/>
      <c r="BOD138" s="100"/>
      <c r="BOE138" s="100"/>
      <c r="BOF138" s="100"/>
      <c r="BOG138" s="100"/>
      <c r="BOH138" s="100"/>
      <c r="BOI138" s="100"/>
      <c r="BOJ138" s="100"/>
      <c r="BOK138" s="100"/>
      <c r="BOL138" s="100"/>
      <c r="BOM138" s="100"/>
      <c r="BON138" s="100"/>
      <c r="BOO138" s="100"/>
      <c r="BOP138" s="100"/>
      <c r="BOQ138" s="100"/>
      <c r="BOR138" s="100"/>
      <c r="BOS138" s="100"/>
      <c r="BOT138" s="100"/>
      <c r="BOU138" s="100"/>
      <c r="BOV138" s="100"/>
      <c r="BOW138" s="100"/>
      <c r="BOX138" s="100"/>
      <c r="BOY138" s="100"/>
      <c r="BOZ138" s="100"/>
      <c r="BPA138" s="100"/>
      <c r="BPB138" s="100"/>
      <c r="BPC138" s="100"/>
      <c r="BPD138" s="100"/>
      <c r="BPE138" s="100"/>
      <c r="BPF138" s="100"/>
      <c r="BPG138" s="100"/>
      <c r="BPH138" s="100"/>
      <c r="BPI138" s="100"/>
      <c r="BPJ138" s="100"/>
      <c r="BPK138" s="100"/>
      <c r="BPL138" s="100"/>
      <c r="BPM138" s="100"/>
      <c r="BPN138" s="100"/>
      <c r="BPO138" s="100"/>
      <c r="BPP138" s="100"/>
      <c r="BPQ138" s="100"/>
      <c r="BPR138" s="100"/>
      <c r="BPS138" s="100"/>
      <c r="BPT138" s="100"/>
      <c r="BPU138" s="100"/>
      <c r="BPV138" s="100"/>
      <c r="BPW138" s="100"/>
      <c r="BPX138" s="100"/>
      <c r="BPY138" s="100"/>
      <c r="BPZ138" s="100"/>
      <c r="BQA138" s="100"/>
      <c r="BQB138" s="100"/>
      <c r="BQC138" s="100"/>
      <c r="BQD138" s="100"/>
      <c r="BQE138" s="100"/>
      <c r="BQF138" s="100"/>
      <c r="BQG138" s="100"/>
      <c r="BQH138" s="100"/>
      <c r="BQI138" s="100"/>
      <c r="BQJ138" s="100"/>
      <c r="BQK138" s="100"/>
      <c r="BQL138" s="100"/>
      <c r="BQM138" s="100"/>
      <c r="BQN138" s="100"/>
      <c r="BQO138" s="100"/>
      <c r="BQP138" s="100"/>
      <c r="BQQ138" s="100"/>
      <c r="BQR138" s="100"/>
      <c r="BQS138" s="100"/>
      <c r="BQT138" s="100"/>
      <c r="BQU138" s="100"/>
      <c r="BQV138" s="100"/>
      <c r="BQW138" s="100"/>
      <c r="BQX138" s="100"/>
      <c r="BQY138" s="100"/>
      <c r="BQZ138" s="100"/>
      <c r="BRA138" s="100"/>
      <c r="BRB138" s="100"/>
      <c r="BRC138" s="100"/>
      <c r="BRD138" s="100"/>
      <c r="BRE138" s="100"/>
      <c r="BRF138" s="100"/>
      <c r="BRG138" s="100"/>
      <c r="BRH138" s="100"/>
      <c r="BRI138" s="100"/>
      <c r="BRJ138" s="100"/>
      <c r="BRK138" s="100"/>
      <c r="BRL138" s="100"/>
      <c r="BRM138" s="100"/>
      <c r="BRN138" s="100"/>
      <c r="BRO138" s="100"/>
      <c r="BRP138" s="100"/>
      <c r="BRQ138" s="100"/>
      <c r="BRR138" s="100"/>
      <c r="BRS138" s="100"/>
      <c r="BRT138" s="100"/>
      <c r="BRU138" s="100"/>
      <c r="BRV138" s="100"/>
      <c r="BRW138" s="100"/>
      <c r="BRX138" s="100"/>
      <c r="BRY138" s="100"/>
      <c r="BRZ138" s="100"/>
      <c r="BSA138" s="100"/>
      <c r="BSB138" s="100"/>
      <c r="BSC138" s="100"/>
      <c r="BSD138" s="100"/>
      <c r="BSE138" s="100"/>
      <c r="BSF138" s="100"/>
      <c r="BSG138" s="100"/>
      <c r="BSH138" s="100"/>
      <c r="BSI138" s="100"/>
      <c r="BSJ138" s="100"/>
      <c r="BSK138" s="100"/>
      <c r="BSL138" s="100"/>
      <c r="BSM138" s="100"/>
      <c r="BSN138" s="100"/>
      <c r="BSO138" s="100"/>
      <c r="BSP138" s="100"/>
      <c r="BSQ138" s="100"/>
      <c r="BSR138" s="100"/>
      <c r="BSS138" s="100"/>
      <c r="BST138" s="100"/>
      <c r="BSU138" s="100"/>
      <c r="BSV138" s="100"/>
      <c r="BSW138" s="100"/>
      <c r="BSX138" s="100"/>
      <c r="BSY138" s="100"/>
      <c r="BSZ138" s="100"/>
      <c r="BTA138" s="100"/>
      <c r="BTB138" s="100"/>
      <c r="BTC138" s="100"/>
      <c r="BTD138" s="100"/>
      <c r="BTE138" s="100"/>
      <c r="BTF138" s="100"/>
      <c r="BTG138" s="100"/>
      <c r="BTH138" s="100"/>
      <c r="BTI138" s="100"/>
      <c r="BTJ138" s="100"/>
      <c r="BTK138" s="100"/>
      <c r="BTL138" s="100"/>
      <c r="BTM138" s="100"/>
      <c r="BTN138" s="100"/>
      <c r="BTO138" s="100"/>
      <c r="BTP138" s="100"/>
      <c r="BTQ138" s="100"/>
      <c r="BTR138" s="100"/>
      <c r="BTS138" s="100"/>
      <c r="BTT138" s="100"/>
      <c r="BTU138" s="100"/>
      <c r="BTV138" s="100"/>
      <c r="BTW138" s="100"/>
      <c r="BTX138" s="100"/>
      <c r="BTY138" s="100"/>
      <c r="BTZ138" s="100"/>
      <c r="BUA138" s="100"/>
      <c r="BUB138" s="100"/>
      <c r="BUC138" s="100"/>
      <c r="BUD138" s="100"/>
      <c r="BUE138" s="100"/>
      <c r="BUF138" s="100"/>
      <c r="BUG138" s="100"/>
      <c r="BUH138" s="100"/>
      <c r="BUI138" s="100"/>
      <c r="BUJ138" s="100"/>
      <c r="BUK138" s="100"/>
      <c r="BUL138" s="100"/>
      <c r="BUM138" s="100"/>
      <c r="BUN138" s="100"/>
      <c r="BUO138" s="100"/>
      <c r="BUP138" s="100"/>
      <c r="BUQ138" s="100"/>
      <c r="BUR138" s="100"/>
      <c r="BUS138" s="100"/>
      <c r="BUT138" s="100"/>
      <c r="BUU138" s="100"/>
      <c r="BUV138" s="100"/>
      <c r="BUW138" s="100"/>
      <c r="BUX138" s="100"/>
      <c r="BUY138" s="100"/>
      <c r="BUZ138" s="100"/>
      <c r="BVA138" s="100"/>
      <c r="BVB138" s="100"/>
      <c r="BVC138" s="100"/>
      <c r="BVD138" s="100"/>
      <c r="BVE138" s="100"/>
      <c r="BVF138" s="100"/>
      <c r="BVG138" s="100"/>
      <c r="BVH138" s="100"/>
      <c r="BVI138" s="100"/>
      <c r="BVJ138" s="100"/>
      <c r="BVK138" s="100"/>
      <c r="BVL138" s="100"/>
      <c r="BVM138" s="100"/>
      <c r="BVN138" s="100"/>
      <c r="BVO138" s="100"/>
      <c r="BVP138" s="100"/>
      <c r="BVQ138" s="100"/>
      <c r="BVR138" s="100"/>
      <c r="BVS138" s="100"/>
      <c r="BVT138" s="100"/>
      <c r="BVU138" s="100"/>
      <c r="BVV138" s="100"/>
      <c r="BVW138" s="100"/>
      <c r="BVX138" s="100"/>
      <c r="BVY138" s="100"/>
      <c r="BVZ138" s="100"/>
      <c r="BWA138" s="100"/>
      <c r="BWB138" s="100"/>
      <c r="BWC138" s="100"/>
      <c r="BWD138" s="100"/>
      <c r="BWE138" s="100"/>
      <c r="BWF138" s="100"/>
      <c r="BWG138" s="100"/>
      <c r="BWH138" s="100"/>
      <c r="BWI138" s="100"/>
      <c r="BWJ138" s="100"/>
      <c r="BWK138" s="100"/>
      <c r="BWL138" s="100"/>
      <c r="BWM138" s="100"/>
      <c r="BWN138" s="100"/>
      <c r="BWO138" s="100"/>
      <c r="BWP138" s="100"/>
      <c r="BWQ138" s="100"/>
      <c r="BWR138" s="100"/>
      <c r="BWS138" s="100"/>
      <c r="BWT138" s="100"/>
      <c r="BWU138" s="100"/>
      <c r="BWV138" s="100"/>
      <c r="BWW138" s="100"/>
      <c r="BWX138" s="100"/>
      <c r="BWY138" s="100"/>
      <c r="BWZ138" s="100"/>
      <c r="BXA138" s="100"/>
      <c r="BXB138" s="100"/>
      <c r="BXC138" s="100"/>
      <c r="BXD138" s="100"/>
      <c r="BXE138" s="100"/>
      <c r="BXF138" s="100"/>
      <c r="BXG138" s="100"/>
      <c r="BXH138" s="100"/>
      <c r="BXI138" s="100"/>
      <c r="BXJ138" s="100"/>
      <c r="BXK138" s="100"/>
      <c r="BXL138" s="100"/>
      <c r="BXM138" s="100"/>
      <c r="BXN138" s="100"/>
      <c r="BXO138" s="100"/>
      <c r="BXP138" s="100"/>
      <c r="BXQ138" s="100"/>
      <c r="BXR138" s="100"/>
      <c r="BXS138" s="100"/>
      <c r="BXT138" s="100"/>
      <c r="BXU138" s="100"/>
      <c r="BXV138" s="100"/>
      <c r="BXW138" s="100"/>
      <c r="BXX138" s="100"/>
      <c r="BXY138" s="100"/>
      <c r="BXZ138" s="100"/>
      <c r="BYA138" s="100"/>
      <c r="BYB138" s="100"/>
      <c r="BYC138" s="100"/>
      <c r="BYD138" s="100"/>
      <c r="BYE138" s="100"/>
      <c r="BYF138" s="100"/>
      <c r="BYG138" s="100"/>
      <c r="BYH138" s="100"/>
      <c r="BYI138" s="100"/>
      <c r="BYJ138" s="100"/>
      <c r="BYK138" s="100"/>
      <c r="BYL138" s="100"/>
      <c r="BYM138" s="100"/>
      <c r="BYN138" s="100"/>
      <c r="BYO138" s="100"/>
      <c r="BYP138" s="100"/>
      <c r="BYQ138" s="100"/>
      <c r="BYR138" s="100"/>
      <c r="BYS138" s="100"/>
      <c r="BYT138" s="100"/>
      <c r="BYU138" s="100"/>
      <c r="BYV138" s="100"/>
      <c r="BYW138" s="100"/>
      <c r="BYX138" s="100"/>
      <c r="BYY138" s="100"/>
      <c r="BYZ138" s="100"/>
      <c r="BZA138" s="100"/>
      <c r="BZB138" s="100"/>
      <c r="BZC138" s="100"/>
      <c r="BZD138" s="100"/>
      <c r="BZE138" s="100"/>
      <c r="BZF138" s="100"/>
      <c r="BZG138" s="100"/>
      <c r="BZH138" s="100"/>
      <c r="BZI138" s="100"/>
      <c r="BZJ138" s="100"/>
      <c r="BZK138" s="100"/>
      <c r="BZL138" s="100"/>
      <c r="BZM138" s="100"/>
      <c r="BZN138" s="100"/>
      <c r="BZO138" s="100"/>
      <c r="BZP138" s="100"/>
      <c r="BZQ138" s="100"/>
      <c r="BZR138" s="100"/>
      <c r="BZS138" s="100"/>
      <c r="BZT138" s="100"/>
      <c r="BZU138" s="100"/>
      <c r="BZV138" s="100"/>
      <c r="BZW138" s="100"/>
      <c r="BZX138" s="100"/>
      <c r="BZY138" s="100"/>
      <c r="BZZ138" s="100"/>
      <c r="CAA138" s="100"/>
      <c r="CAB138" s="100"/>
      <c r="CAC138" s="100"/>
      <c r="CAD138" s="100"/>
      <c r="CAE138" s="100"/>
      <c r="CAF138" s="100"/>
      <c r="CAG138" s="100"/>
      <c r="CAH138" s="100"/>
      <c r="CAI138" s="100"/>
      <c r="CAJ138" s="100"/>
      <c r="CAK138" s="100"/>
      <c r="CAL138" s="100"/>
      <c r="CAM138" s="100"/>
      <c r="CAN138" s="100"/>
      <c r="CAO138" s="100"/>
      <c r="CAP138" s="100"/>
      <c r="CAQ138" s="100"/>
      <c r="CAR138" s="100"/>
      <c r="CAS138" s="100"/>
      <c r="CAT138" s="100"/>
      <c r="CAU138" s="100"/>
      <c r="CAV138" s="100"/>
      <c r="CAW138" s="100"/>
      <c r="CAX138" s="100"/>
      <c r="CAY138" s="100"/>
      <c r="CAZ138" s="100"/>
      <c r="CBA138" s="100"/>
      <c r="CBB138" s="100"/>
      <c r="CBC138" s="100"/>
      <c r="CBD138" s="100"/>
      <c r="CBE138" s="100"/>
      <c r="CBF138" s="100"/>
      <c r="CBG138" s="100"/>
      <c r="CBH138" s="100"/>
      <c r="CBI138" s="100"/>
      <c r="CBJ138" s="100"/>
      <c r="CBK138" s="100"/>
      <c r="CBL138" s="100"/>
      <c r="CBM138" s="100"/>
      <c r="CBN138" s="100"/>
      <c r="CBO138" s="100"/>
      <c r="CBP138" s="100"/>
      <c r="CBQ138" s="100"/>
      <c r="CBR138" s="100"/>
      <c r="CBS138" s="100"/>
      <c r="CBT138" s="100"/>
      <c r="CBU138" s="100"/>
      <c r="CBV138" s="100"/>
      <c r="CBW138" s="100"/>
      <c r="CBX138" s="100"/>
      <c r="CBY138" s="100"/>
      <c r="CBZ138" s="100"/>
      <c r="CCA138" s="100"/>
      <c r="CCB138" s="100"/>
      <c r="CCC138" s="100"/>
      <c r="CCD138" s="100"/>
      <c r="CCE138" s="100"/>
      <c r="CCF138" s="100"/>
      <c r="CCG138" s="100"/>
      <c r="CCH138" s="100"/>
      <c r="CCI138" s="100"/>
      <c r="CCJ138" s="100"/>
      <c r="CCK138" s="100"/>
      <c r="CCL138" s="100"/>
      <c r="CCM138" s="100"/>
      <c r="CCN138" s="100"/>
      <c r="CCO138" s="100"/>
      <c r="CCP138" s="100"/>
      <c r="CCQ138" s="100"/>
      <c r="CCR138" s="100"/>
      <c r="CCS138" s="100"/>
      <c r="CCT138" s="100"/>
      <c r="CCU138" s="100"/>
      <c r="CCV138" s="100"/>
      <c r="CCW138" s="100"/>
      <c r="CCX138" s="100"/>
      <c r="CCY138" s="100"/>
      <c r="CCZ138" s="100"/>
      <c r="CDA138" s="100"/>
      <c r="CDB138" s="100"/>
      <c r="CDC138" s="100"/>
      <c r="CDD138" s="100"/>
      <c r="CDE138" s="100"/>
      <c r="CDF138" s="100"/>
      <c r="CDG138" s="100"/>
      <c r="CDH138" s="100"/>
      <c r="CDI138" s="100"/>
      <c r="CDJ138" s="100"/>
      <c r="CDK138" s="100"/>
      <c r="CDL138" s="100"/>
      <c r="CDM138" s="100"/>
      <c r="CDN138" s="100"/>
      <c r="CDO138" s="100"/>
      <c r="CDP138" s="100"/>
      <c r="CDQ138" s="100"/>
      <c r="CDR138" s="100"/>
      <c r="CDS138" s="100"/>
      <c r="CDT138" s="100"/>
      <c r="CDU138" s="100"/>
      <c r="CDV138" s="100"/>
      <c r="CDW138" s="100"/>
      <c r="CDX138" s="100"/>
      <c r="CDY138" s="100"/>
      <c r="CDZ138" s="100"/>
      <c r="CEA138" s="100"/>
      <c r="CEB138" s="100"/>
      <c r="CEC138" s="100"/>
      <c r="CED138" s="100"/>
      <c r="CEE138" s="100"/>
      <c r="CEF138" s="100"/>
      <c r="CEG138" s="100"/>
      <c r="CEH138" s="100"/>
      <c r="CEI138" s="100"/>
      <c r="CEJ138" s="100"/>
      <c r="CEK138" s="100"/>
      <c r="CEL138" s="100"/>
      <c r="CEM138" s="100"/>
      <c r="CEN138" s="100"/>
      <c r="CEO138" s="100"/>
      <c r="CEP138" s="100"/>
      <c r="CEQ138" s="100"/>
      <c r="CER138" s="100"/>
      <c r="CES138" s="100"/>
      <c r="CET138" s="100"/>
      <c r="CEU138" s="100"/>
      <c r="CEV138" s="100"/>
      <c r="CEW138" s="100"/>
      <c r="CEX138" s="100"/>
      <c r="CEY138" s="100"/>
      <c r="CEZ138" s="100"/>
      <c r="CFA138" s="100"/>
      <c r="CFB138" s="100"/>
      <c r="CFC138" s="100"/>
      <c r="CFD138" s="100"/>
      <c r="CFE138" s="100"/>
      <c r="CFF138" s="100"/>
      <c r="CFG138" s="100"/>
      <c r="CFH138" s="100"/>
      <c r="CFI138" s="100"/>
      <c r="CFJ138" s="100"/>
      <c r="CFK138" s="100"/>
      <c r="CFL138" s="100"/>
      <c r="CFM138" s="100"/>
      <c r="CFN138" s="100"/>
      <c r="CFO138" s="100"/>
      <c r="CFP138" s="100"/>
      <c r="CFQ138" s="100"/>
      <c r="CFR138" s="100"/>
      <c r="CFS138" s="100"/>
      <c r="CFT138" s="100"/>
      <c r="CFU138" s="100"/>
      <c r="CFV138" s="100"/>
      <c r="CFW138" s="100"/>
      <c r="CFX138" s="100"/>
      <c r="CFY138" s="100"/>
      <c r="CFZ138" s="100"/>
      <c r="CGA138" s="100"/>
      <c r="CGB138" s="100"/>
      <c r="CGC138" s="100"/>
      <c r="CGD138" s="100"/>
      <c r="CGE138" s="100"/>
      <c r="CGF138" s="100"/>
      <c r="CGG138" s="100"/>
      <c r="CGH138" s="100"/>
      <c r="CGI138" s="100"/>
      <c r="CGJ138" s="100"/>
      <c r="CGK138" s="100"/>
      <c r="CGL138" s="100"/>
      <c r="CGM138" s="100"/>
      <c r="CGN138" s="100"/>
      <c r="CGO138" s="100"/>
      <c r="CGP138" s="100"/>
      <c r="CGQ138" s="100"/>
      <c r="CGR138" s="100"/>
      <c r="CGS138" s="100"/>
      <c r="CGT138" s="100"/>
      <c r="CGU138" s="100"/>
      <c r="CGV138" s="100"/>
      <c r="CGW138" s="100"/>
      <c r="CGX138" s="100"/>
      <c r="CGY138" s="100"/>
      <c r="CGZ138" s="100"/>
      <c r="CHA138" s="100"/>
      <c r="CHB138" s="100"/>
      <c r="CHC138" s="100"/>
      <c r="CHD138" s="100"/>
      <c r="CHE138" s="100"/>
      <c r="CHF138" s="100"/>
      <c r="CHG138" s="100"/>
      <c r="CHH138" s="100"/>
      <c r="CHI138" s="100"/>
      <c r="CHJ138" s="100"/>
      <c r="CHK138" s="100"/>
      <c r="CHL138" s="100"/>
      <c r="CHM138" s="100"/>
      <c r="CHN138" s="100"/>
      <c r="CHO138" s="100"/>
      <c r="CHP138" s="100"/>
      <c r="CHQ138" s="100"/>
      <c r="CHR138" s="100"/>
      <c r="CHS138" s="100"/>
      <c r="CHT138" s="100"/>
      <c r="CHU138" s="100"/>
      <c r="CHV138" s="100"/>
      <c r="CHW138" s="100"/>
      <c r="CHX138" s="100"/>
      <c r="CHY138" s="100"/>
      <c r="CHZ138" s="100"/>
      <c r="CIA138" s="100"/>
      <c r="CIB138" s="100"/>
      <c r="CIC138" s="100"/>
      <c r="CID138" s="100"/>
      <c r="CIE138" s="100"/>
      <c r="CIF138" s="100"/>
      <c r="CIG138" s="100"/>
      <c r="CIH138" s="100"/>
      <c r="CII138" s="100"/>
      <c r="CIJ138" s="100"/>
      <c r="CIK138" s="100"/>
      <c r="CIL138" s="100"/>
      <c r="CIM138" s="100"/>
      <c r="CIN138" s="100"/>
      <c r="CIO138" s="100"/>
      <c r="CIP138" s="100"/>
      <c r="CIQ138" s="100"/>
      <c r="CIR138" s="100"/>
      <c r="CIS138" s="100"/>
      <c r="CIT138" s="100"/>
      <c r="CIU138" s="100"/>
      <c r="CIV138" s="100"/>
      <c r="CIW138" s="100"/>
      <c r="CIX138" s="100"/>
      <c r="CIY138" s="100"/>
      <c r="CIZ138" s="100"/>
      <c r="CJA138" s="100"/>
      <c r="CJB138" s="100"/>
      <c r="CJC138" s="100"/>
      <c r="CJD138" s="100"/>
      <c r="CJE138" s="100"/>
      <c r="CJF138" s="100"/>
      <c r="CJG138" s="100"/>
      <c r="CJH138" s="100"/>
      <c r="CJI138" s="100"/>
      <c r="CJJ138" s="100"/>
      <c r="CJK138" s="100"/>
      <c r="CJL138" s="100"/>
      <c r="CJM138" s="100"/>
      <c r="CJN138" s="100"/>
      <c r="CJO138" s="100"/>
      <c r="CJP138" s="100"/>
      <c r="CJQ138" s="100"/>
      <c r="CJR138" s="100"/>
      <c r="CJS138" s="100"/>
      <c r="CJT138" s="100"/>
      <c r="CJU138" s="100"/>
      <c r="CJV138" s="100"/>
      <c r="CJW138" s="100"/>
      <c r="CJX138" s="100"/>
      <c r="CJY138" s="100"/>
      <c r="CJZ138" s="100"/>
      <c r="CKA138" s="100"/>
      <c r="CKB138" s="100"/>
      <c r="CKC138" s="100"/>
      <c r="CKD138" s="100"/>
      <c r="CKE138" s="100"/>
      <c r="CKF138" s="100"/>
      <c r="CKG138" s="100"/>
      <c r="CKH138" s="100"/>
      <c r="CKI138" s="100"/>
      <c r="CKJ138" s="100"/>
      <c r="CKK138" s="100"/>
      <c r="CKL138" s="100"/>
      <c r="CKM138" s="100"/>
      <c r="CKN138" s="100"/>
      <c r="CKO138" s="100"/>
      <c r="CKP138" s="100"/>
      <c r="CKQ138" s="100"/>
      <c r="CKR138" s="100"/>
      <c r="CKS138" s="100"/>
      <c r="CKT138" s="100"/>
      <c r="CKU138" s="100"/>
      <c r="CKV138" s="100"/>
      <c r="CKW138" s="100"/>
      <c r="CKX138" s="100"/>
      <c r="CKY138" s="100"/>
      <c r="CKZ138" s="100"/>
      <c r="CLA138" s="100"/>
      <c r="CLB138" s="100"/>
      <c r="CLC138" s="100"/>
      <c r="CLD138" s="100"/>
      <c r="CLE138" s="100"/>
      <c r="CLF138" s="100"/>
      <c r="CLG138" s="100"/>
      <c r="CLH138" s="100"/>
      <c r="CLI138" s="100"/>
      <c r="CLJ138" s="100"/>
      <c r="CLK138" s="100"/>
      <c r="CLL138" s="100"/>
      <c r="CLM138" s="100"/>
      <c r="CLN138" s="100"/>
      <c r="CLO138" s="100"/>
      <c r="CLP138" s="100"/>
      <c r="CLQ138" s="100"/>
      <c r="CLR138" s="100"/>
      <c r="CLS138" s="100"/>
      <c r="CLT138" s="100"/>
      <c r="CLU138" s="100"/>
      <c r="CLV138" s="100"/>
      <c r="CLW138" s="100"/>
      <c r="CLX138" s="100"/>
      <c r="CLY138" s="100"/>
      <c r="CLZ138" s="100"/>
      <c r="CMA138" s="100"/>
      <c r="CMB138" s="100"/>
      <c r="CMC138" s="100"/>
      <c r="CMD138" s="100"/>
      <c r="CME138" s="100"/>
      <c r="CMF138" s="100"/>
      <c r="CMG138" s="100"/>
      <c r="CMH138" s="100"/>
      <c r="CMI138" s="100"/>
      <c r="CMJ138" s="100"/>
      <c r="CMK138" s="100"/>
      <c r="CML138" s="100"/>
      <c r="CMM138" s="100"/>
      <c r="CMN138" s="100"/>
      <c r="CMO138" s="100"/>
      <c r="CMP138" s="100"/>
      <c r="CMQ138" s="100"/>
      <c r="CMR138" s="100"/>
      <c r="CMS138" s="100"/>
      <c r="CMT138" s="100"/>
      <c r="CMU138" s="100"/>
      <c r="CMV138" s="100"/>
      <c r="CMW138" s="100"/>
      <c r="CMX138" s="100"/>
      <c r="CMY138" s="100"/>
      <c r="CMZ138" s="100"/>
      <c r="CNA138" s="100"/>
      <c r="CNB138" s="100"/>
      <c r="CNC138" s="100"/>
      <c r="CND138" s="100"/>
      <c r="CNE138" s="100"/>
      <c r="CNF138" s="100"/>
      <c r="CNG138" s="100"/>
      <c r="CNH138" s="100"/>
      <c r="CNI138" s="100"/>
      <c r="CNJ138" s="100"/>
      <c r="CNK138" s="100"/>
      <c r="CNL138" s="100"/>
      <c r="CNM138" s="100"/>
      <c r="CNN138" s="100"/>
      <c r="CNO138" s="100"/>
      <c r="CNP138" s="100"/>
      <c r="CNQ138" s="100"/>
      <c r="CNR138" s="100"/>
      <c r="CNS138" s="100"/>
      <c r="CNT138" s="100"/>
      <c r="CNU138" s="100"/>
      <c r="CNV138" s="100"/>
      <c r="CNW138" s="100"/>
      <c r="CNX138" s="100"/>
      <c r="CNY138" s="100"/>
      <c r="CNZ138" s="100"/>
      <c r="COA138" s="100"/>
      <c r="COB138" s="100"/>
      <c r="COC138" s="100"/>
      <c r="COD138" s="100"/>
      <c r="COE138" s="100"/>
      <c r="COF138" s="100"/>
      <c r="COG138" s="100"/>
      <c r="COH138" s="100"/>
      <c r="COI138" s="100"/>
      <c r="COJ138" s="100"/>
      <c r="COK138" s="100"/>
      <c r="COL138" s="100"/>
      <c r="COM138" s="100"/>
      <c r="CON138" s="100"/>
      <c r="COO138" s="100"/>
      <c r="COP138" s="100"/>
      <c r="COQ138" s="100"/>
      <c r="COR138" s="100"/>
      <c r="COS138" s="100"/>
      <c r="COT138" s="100"/>
      <c r="COU138" s="100"/>
      <c r="COV138" s="100"/>
      <c r="COW138" s="100"/>
      <c r="COX138" s="100"/>
      <c r="COY138" s="100"/>
      <c r="COZ138" s="100"/>
      <c r="CPA138" s="100"/>
      <c r="CPB138" s="100"/>
      <c r="CPC138" s="100"/>
      <c r="CPD138" s="100"/>
      <c r="CPE138" s="100"/>
      <c r="CPF138" s="100"/>
      <c r="CPG138" s="100"/>
      <c r="CPH138" s="100"/>
      <c r="CPI138" s="100"/>
      <c r="CPJ138" s="100"/>
      <c r="CPK138" s="100"/>
      <c r="CPL138" s="100"/>
      <c r="CPM138" s="100"/>
      <c r="CPN138" s="100"/>
      <c r="CPO138" s="100"/>
      <c r="CPP138" s="100"/>
      <c r="CPQ138" s="100"/>
      <c r="CPR138" s="100"/>
      <c r="CPS138" s="100"/>
      <c r="CPT138" s="100"/>
      <c r="CPU138" s="100"/>
      <c r="CPV138" s="100"/>
      <c r="CPW138" s="100"/>
      <c r="CPX138" s="100"/>
      <c r="CPY138" s="100"/>
      <c r="CPZ138" s="100"/>
      <c r="CQA138" s="100"/>
      <c r="CQB138" s="100"/>
      <c r="CQC138" s="100"/>
      <c r="CQD138" s="100"/>
      <c r="CQE138" s="100"/>
      <c r="CQF138" s="100"/>
      <c r="CQG138" s="100"/>
      <c r="CQH138" s="100"/>
      <c r="CQI138" s="100"/>
      <c r="CQJ138" s="100"/>
      <c r="CQK138" s="100"/>
      <c r="CQL138" s="100"/>
      <c r="CQM138" s="100"/>
      <c r="CQN138" s="100"/>
      <c r="CQO138" s="100"/>
      <c r="CQP138" s="100"/>
      <c r="CQQ138" s="100"/>
      <c r="CQR138" s="100"/>
      <c r="CQS138" s="100"/>
      <c r="CQT138" s="100"/>
      <c r="CQU138" s="100"/>
      <c r="CQV138" s="100"/>
      <c r="CQW138" s="100"/>
      <c r="CQX138" s="100"/>
      <c r="CQY138" s="100"/>
      <c r="CQZ138" s="100"/>
      <c r="CRA138" s="100"/>
      <c r="CRB138" s="100"/>
      <c r="CRC138" s="100"/>
      <c r="CRD138" s="100"/>
      <c r="CRE138" s="100"/>
      <c r="CRF138" s="100"/>
      <c r="CRG138" s="100"/>
      <c r="CRH138" s="100"/>
      <c r="CRI138" s="100"/>
      <c r="CRJ138" s="100"/>
      <c r="CRK138" s="100"/>
      <c r="CRL138" s="100"/>
      <c r="CRM138" s="100"/>
      <c r="CRN138" s="100"/>
      <c r="CRO138" s="100"/>
      <c r="CRP138" s="100"/>
      <c r="CRQ138" s="100"/>
      <c r="CRR138" s="100"/>
      <c r="CRS138" s="100"/>
      <c r="CRT138" s="100"/>
      <c r="CRU138" s="100"/>
      <c r="CRV138" s="100"/>
      <c r="CRW138" s="100"/>
      <c r="CRX138" s="100"/>
      <c r="CRY138" s="100"/>
      <c r="CRZ138" s="100"/>
      <c r="CSA138" s="100"/>
      <c r="CSB138" s="100"/>
      <c r="CSC138" s="100"/>
      <c r="CSD138" s="100"/>
      <c r="CSE138" s="100"/>
      <c r="CSF138" s="100"/>
      <c r="CSG138" s="100"/>
      <c r="CSH138" s="100"/>
      <c r="CSI138" s="100"/>
      <c r="CSJ138" s="100"/>
      <c r="CSK138" s="100"/>
      <c r="CSL138" s="100"/>
      <c r="CSM138" s="100"/>
      <c r="CSN138" s="100"/>
      <c r="CSO138" s="100"/>
      <c r="CSP138" s="100"/>
      <c r="CSQ138" s="100"/>
      <c r="CSR138" s="100"/>
      <c r="CSS138" s="100"/>
      <c r="CST138" s="100"/>
      <c r="CSU138" s="100"/>
      <c r="CSV138" s="100"/>
      <c r="CSW138" s="100"/>
      <c r="CSX138" s="100"/>
      <c r="CSY138" s="100"/>
      <c r="CSZ138" s="100"/>
      <c r="CTA138" s="100"/>
      <c r="CTB138" s="100"/>
      <c r="CTC138" s="100"/>
      <c r="CTD138" s="100"/>
      <c r="CTE138" s="100"/>
      <c r="CTF138" s="100"/>
      <c r="CTG138" s="100"/>
      <c r="CTH138" s="100"/>
      <c r="CTI138" s="100"/>
      <c r="CTJ138" s="100"/>
      <c r="CTK138" s="100"/>
      <c r="CTL138" s="100"/>
      <c r="CTM138" s="100"/>
      <c r="CTN138" s="100"/>
      <c r="CTO138" s="100"/>
      <c r="CTP138" s="100"/>
      <c r="CTQ138" s="100"/>
      <c r="CTR138" s="100"/>
      <c r="CTS138" s="100"/>
      <c r="CTT138" s="100"/>
      <c r="CTU138" s="100"/>
      <c r="CTV138" s="100"/>
      <c r="CTW138" s="100"/>
      <c r="CTX138" s="100"/>
      <c r="CTY138" s="100"/>
      <c r="CTZ138" s="100"/>
      <c r="CUA138" s="100"/>
      <c r="CUB138" s="100"/>
      <c r="CUC138" s="100"/>
      <c r="CUD138" s="100"/>
      <c r="CUE138" s="100"/>
      <c r="CUF138" s="100"/>
      <c r="CUG138" s="100"/>
      <c r="CUH138" s="100"/>
      <c r="CUI138" s="100"/>
      <c r="CUJ138" s="100"/>
      <c r="CUK138" s="100"/>
      <c r="CUL138" s="100"/>
      <c r="CUM138" s="100"/>
      <c r="CUN138" s="100"/>
      <c r="CUO138" s="100"/>
      <c r="CUP138" s="100"/>
      <c r="CUQ138" s="100"/>
      <c r="CUR138" s="100"/>
      <c r="CUS138" s="100"/>
      <c r="CUT138" s="100"/>
      <c r="CUU138" s="100"/>
      <c r="CUV138" s="100"/>
      <c r="CUW138" s="100"/>
      <c r="CUX138" s="100"/>
      <c r="CUY138" s="100"/>
      <c r="CUZ138" s="100"/>
      <c r="CVA138" s="100"/>
      <c r="CVB138" s="100"/>
      <c r="CVC138" s="100"/>
      <c r="CVD138" s="100"/>
      <c r="CVE138" s="100"/>
      <c r="CVF138" s="100"/>
      <c r="CVG138" s="100"/>
      <c r="CVH138" s="100"/>
      <c r="CVI138" s="100"/>
      <c r="CVJ138" s="100"/>
      <c r="CVK138" s="100"/>
      <c r="CVL138" s="100"/>
      <c r="CVM138" s="100"/>
      <c r="CVN138" s="100"/>
      <c r="CVO138" s="100"/>
      <c r="CVP138" s="100"/>
      <c r="CVQ138" s="100"/>
      <c r="CVR138" s="100"/>
      <c r="CVS138" s="100"/>
      <c r="CVT138" s="100"/>
      <c r="CVU138" s="100"/>
      <c r="CVV138" s="100"/>
      <c r="CVW138" s="100"/>
      <c r="CVX138" s="100"/>
      <c r="CVY138" s="100"/>
      <c r="CVZ138" s="100"/>
      <c r="CWA138" s="100"/>
      <c r="CWB138" s="100"/>
      <c r="CWC138" s="100"/>
      <c r="CWD138" s="100"/>
      <c r="CWE138" s="100"/>
      <c r="CWF138" s="100"/>
      <c r="CWG138" s="100"/>
      <c r="CWH138" s="100"/>
      <c r="CWI138" s="100"/>
      <c r="CWJ138" s="100"/>
      <c r="CWK138" s="100"/>
      <c r="CWL138" s="100"/>
      <c r="CWM138" s="100"/>
      <c r="CWN138" s="100"/>
      <c r="CWO138" s="100"/>
      <c r="CWP138" s="100"/>
      <c r="CWQ138" s="100"/>
      <c r="CWR138" s="100"/>
      <c r="CWS138" s="100"/>
      <c r="CWT138" s="100"/>
      <c r="CWU138" s="100"/>
      <c r="CWV138" s="100"/>
      <c r="CWW138" s="100"/>
      <c r="CWX138" s="100"/>
      <c r="CWY138" s="100"/>
      <c r="CWZ138" s="100"/>
      <c r="CXA138" s="100"/>
      <c r="CXB138" s="100"/>
      <c r="CXC138" s="100"/>
      <c r="CXD138" s="100"/>
      <c r="CXE138" s="100"/>
      <c r="CXF138" s="100"/>
      <c r="CXG138" s="100"/>
      <c r="CXH138" s="100"/>
      <c r="CXI138" s="100"/>
      <c r="CXJ138" s="100"/>
      <c r="CXK138" s="100"/>
      <c r="CXL138" s="100"/>
      <c r="CXM138" s="100"/>
      <c r="CXN138" s="100"/>
      <c r="CXO138" s="100"/>
      <c r="CXP138" s="100"/>
      <c r="CXQ138" s="100"/>
      <c r="CXR138" s="100"/>
      <c r="CXS138" s="100"/>
      <c r="CXT138" s="100"/>
      <c r="CXU138" s="100"/>
      <c r="CXV138" s="100"/>
      <c r="CXW138" s="100"/>
      <c r="CXX138" s="100"/>
      <c r="CXY138" s="100"/>
      <c r="CXZ138" s="100"/>
      <c r="CYA138" s="100"/>
      <c r="CYB138" s="100"/>
      <c r="CYC138" s="100"/>
      <c r="CYD138" s="100"/>
      <c r="CYE138" s="100"/>
      <c r="CYF138" s="100"/>
      <c r="CYG138" s="100"/>
      <c r="CYH138" s="100"/>
      <c r="CYI138" s="100"/>
      <c r="CYJ138" s="100"/>
      <c r="CYK138" s="100"/>
      <c r="CYL138" s="100"/>
      <c r="CYM138" s="100"/>
      <c r="CYN138" s="100"/>
      <c r="CYO138" s="100"/>
      <c r="CYP138" s="100"/>
      <c r="CYQ138" s="100"/>
      <c r="CYR138" s="100"/>
      <c r="CYS138" s="100"/>
      <c r="CYT138" s="100"/>
      <c r="CYU138" s="100"/>
      <c r="CYV138" s="100"/>
      <c r="CYW138" s="100"/>
      <c r="CYX138" s="100"/>
      <c r="CYY138" s="100"/>
      <c r="CYZ138" s="100"/>
      <c r="CZA138" s="100"/>
      <c r="CZB138" s="100"/>
      <c r="CZC138" s="100"/>
      <c r="CZD138" s="100"/>
      <c r="CZE138" s="100"/>
      <c r="CZF138" s="100"/>
      <c r="CZG138" s="100"/>
      <c r="CZH138" s="100"/>
      <c r="CZI138" s="100"/>
      <c r="CZJ138" s="100"/>
      <c r="CZK138" s="100"/>
      <c r="CZL138" s="100"/>
      <c r="CZM138" s="100"/>
      <c r="CZN138" s="100"/>
      <c r="CZO138" s="100"/>
      <c r="CZP138" s="100"/>
      <c r="CZQ138" s="100"/>
      <c r="CZR138" s="100"/>
      <c r="CZS138" s="100"/>
      <c r="CZT138" s="100"/>
      <c r="CZU138" s="100"/>
      <c r="CZV138" s="100"/>
      <c r="CZW138" s="100"/>
      <c r="CZX138" s="100"/>
      <c r="CZY138" s="100"/>
      <c r="CZZ138" s="100"/>
      <c r="DAA138" s="100"/>
      <c r="DAB138" s="100"/>
      <c r="DAC138" s="100"/>
      <c r="DAD138" s="100"/>
      <c r="DAE138" s="100"/>
      <c r="DAF138" s="100"/>
      <c r="DAG138" s="100"/>
      <c r="DAH138" s="100"/>
      <c r="DAI138" s="100"/>
      <c r="DAJ138" s="100"/>
      <c r="DAK138" s="100"/>
      <c r="DAL138" s="100"/>
      <c r="DAM138" s="100"/>
      <c r="DAN138" s="100"/>
      <c r="DAO138" s="100"/>
      <c r="DAP138" s="100"/>
      <c r="DAQ138" s="100"/>
      <c r="DAR138" s="100"/>
      <c r="DAS138" s="100"/>
      <c r="DAT138" s="100"/>
      <c r="DAU138" s="100"/>
      <c r="DAV138" s="100"/>
      <c r="DAW138" s="100"/>
      <c r="DAX138" s="100"/>
      <c r="DAY138" s="100"/>
      <c r="DAZ138" s="100"/>
      <c r="DBA138" s="100"/>
      <c r="DBB138" s="100"/>
      <c r="DBC138" s="100"/>
      <c r="DBD138" s="100"/>
      <c r="DBE138" s="100"/>
      <c r="DBF138" s="100"/>
      <c r="DBG138" s="100"/>
      <c r="DBH138" s="100"/>
      <c r="DBI138" s="100"/>
      <c r="DBJ138" s="100"/>
      <c r="DBK138" s="100"/>
      <c r="DBL138" s="100"/>
      <c r="DBM138" s="100"/>
      <c r="DBN138" s="100"/>
      <c r="DBO138" s="100"/>
      <c r="DBP138" s="100"/>
      <c r="DBQ138" s="100"/>
      <c r="DBR138" s="100"/>
      <c r="DBS138" s="100"/>
      <c r="DBT138" s="100"/>
      <c r="DBU138" s="100"/>
      <c r="DBV138" s="100"/>
      <c r="DBW138" s="100"/>
      <c r="DBX138" s="100"/>
      <c r="DBY138" s="100"/>
      <c r="DBZ138" s="100"/>
      <c r="DCA138" s="100"/>
      <c r="DCB138" s="100"/>
      <c r="DCC138" s="100"/>
      <c r="DCD138" s="100"/>
      <c r="DCE138" s="100"/>
      <c r="DCF138" s="100"/>
      <c r="DCG138" s="100"/>
      <c r="DCH138" s="100"/>
      <c r="DCI138" s="100"/>
      <c r="DCJ138" s="100"/>
      <c r="DCK138" s="100"/>
      <c r="DCL138" s="100"/>
      <c r="DCM138" s="100"/>
      <c r="DCN138" s="100"/>
      <c r="DCO138" s="100"/>
      <c r="DCP138" s="100"/>
      <c r="DCQ138" s="100"/>
      <c r="DCR138" s="100"/>
      <c r="DCS138" s="100"/>
      <c r="DCT138" s="100"/>
      <c r="DCU138" s="100"/>
      <c r="DCV138" s="100"/>
      <c r="DCW138" s="100"/>
      <c r="DCX138" s="100"/>
      <c r="DCY138" s="100"/>
      <c r="DCZ138" s="100"/>
      <c r="DDA138" s="100"/>
      <c r="DDB138" s="100"/>
      <c r="DDC138" s="100"/>
      <c r="DDD138" s="100"/>
      <c r="DDE138" s="100"/>
      <c r="DDF138" s="100"/>
      <c r="DDG138" s="100"/>
      <c r="DDH138" s="100"/>
      <c r="DDI138" s="100"/>
      <c r="DDJ138" s="100"/>
      <c r="DDK138" s="100"/>
      <c r="DDL138" s="100"/>
      <c r="DDM138" s="100"/>
      <c r="DDN138" s="100"/>
      <c r="DDO138" s="100"/>
      <c r="DDP138" s="100"/>
      <c r="DDQ138" s="100"/>
      <c r="DDR138" s="100"/>
      <c r="DDS138" s="100"/>
      <c r="DDT138" s="100"/>
      <c r="DDU138" s="100"/>
      <c r="DDV138" s="100"/>
      <c r="DDW138" s="100"/>
      <c r="DDX138" s="100"/>
      <c r="DDY138" s="100"/>
      <c r="DDZ138" s="100"/>
      <c r="DEA138" s="100"/>
      <c r="DEB138" s="100"/>
      <c r="DEC138" s="100"/>
      <c r="DED138" s="100"/>
      <c r="DEE138" s="100"/>
      <c r="DEF138" s="100"/>
      <c r="DEG138" s="100"/>
      <c r="DEH138" s="100"/>
      <c r="DEI138" s="100"/>
      <c r="DEJ138" s="100"/>
      <c r="DEK138" s="100"/>
      <c r="DEL138" s="100"/>
      <c r="DEM138" s="100"/>
      <c r="DEN138" s="100"/>
      <c r="DEO138" s="100"/>
      <c r="DEP138" s="100"/>
      <c r="DEQ138" s="100"/>
      <c r="DER138" s="100"/>
      <c r="DES138" s="100"/>
      <c r="DET138" s="100"/>
      <c r="DEU138" s="100"/>
      <c r="DEV138" s="100"/>
      <c r="DEW138" s="100"/>
      <c r="DEX138" s="100"/>
      <c r="DEY138" s="100"/>
      <c r="DEZ138" s="100"/>
      <c r="DFA138" s="100"/>
      <c r="DFB138" s="100"/>
      <c r="DFC138" s="100"/>
      <c r="DFD138" s="100"/>
      <c r="DFE138" s="100"/>
      <c r="DFF138" s="100"/>
      <c r="DFG138" s="100"/>
      <c r="DFH138" s="100"/>
      <c r="DFI138" s="100"/>
      <c r="DFJ138" s="100"/>
      <c r="DFK138" s="100"/>
      <c r="DFL138" s="100"/>
      <c r="DFM138" s="100"/>
      <c r="DFN138" s="100"/>
      <c r="DFO138" s="100"/>
      <c r="DFP138" s="100"/>
      <c r="DFQ138" s="100"/>
      <c r="DFR138" s="100"/>
      <c r="DFS138" s="100"/>
      <c r="DFT138" s="100"/>
      <c r="DFU138" s="100"/>
      <c r="DFV138" s="100"/>
      <c r="DFW138" s="100"/>
      <c r="DFX138" s="100"/>
      <c r="DFY138" s="100"/>
      <c r="DFZ138" s="100"/>
      <c r="DGA138" s="100"/>
      <c r="DGB138" s="100"/>
      <c r="DGC138" s="100"/>
      <c r="DGD138" s="100"/>
      <c r="DGE138" s="100"/>
      <c r="DGF138" s="100"/>
      <c r="DGG138" s="100"/>
      <c r="DGH138" s="100"/>
      <c r="DGI138" s="100"/>
      <c r="DGJ138" s="100"/>
      <c r="DGK138" s="100"/>
      <c r="DGL138" s="100"/>
      <c r="DGM138" s="100"/>
      <c r="DGN138" s="100"/>
      <c r="DGO138" s="100"/>
      <c r="DGP138" s="100"/>
      <c r="DGQ138" s="100"/>
      <c r="DGR138" s="100"/>
      <c r="DGS138" s="100"/>
      <c r="DGT138" s="100"/>
      <c r="DGU138" s="100"/>
      <c r="DGV138" s="100"/>
      <c r="DGW138" s="100"/>
      <c r="DGX138" s="100"/>
      <c r="DGY138" s="100"/>
      <c r="DGZ138" s="100"/>
      <c r="DHA138" s="100"/>
      <c r="DHB138" s="100"/>
      <c r="DHC138" s="100"/>
      <c r="DHD138" s="100"/>
      <c r="DHE138" s="100"/>
      <c r="DHF138" s="100"/>
      <c r="DHG138" s="100"/>
      <c r="DHH138" s="100"/>
      <c r="DHI138" s="100"/>
      <c r="DHJ138" s="100"/>
      <c r="DHK138" s="100"/>
      <c r="DHL138" s="100"/>
      <c r="DHM138" s="100"/>
      <c r="DHN138" s="100"/>
      <c r="DHO138" s="100"/>
      <c r="DHP138" s="100"/>
      <c r="DHQ138" s="100"/>
      <c r="DHR138" s="100"/>
      <c r="DHS138" s="100"/>
      <c r="DHT138" s="100"/>
      <c r="DHU138" s="100"/>
      <c r="DHV138" s="100"/>
      <c r="DHW138" s="100"/>
      <c r="DHX138" s="100"/>
      <c r="DHY138" s="100"/>
      <c r="DHZ138" s="100"/>
      <c r="DIA138" s="100"/>
      <c r="DIB138" s="100"/>
      <c r="DIC138" s="100"/>
      <c r="DID138" s="100"/>
      <c r="DIE138" s="100"/>
      <c r="DIF138" s="100"/>
      <c r="DIG138" s="100"/>
      <c r="DIH138" s="100"/>
      <c r="DII138" s="100"/>
      <c r="DIJ138" s="100"/>
      <c r="DIK138" s="100"/>
      <c r="DIL138" s="100"/>
      <c r="DIM138" s="100"/>
      <c r="DIN138" s="100"/>
      <c r="DIO138" s="100"/>
      <c r="DIP138" s="100"/>
      <c r="DIQ138" s="100"/>
      <c r="DIR138" s="100"/>
      <c r="DIS138" s="100"/>
      <c r="DIT138" s="100"/>
      <c r="DIU138" s="100"/>
      <c r="DIV138" s="100"/>
      <c r="DIW138" s="100"/>
      <c r="DIX138" s="100"/>
      <c r="DIY138" s="100"/>
      <c r="DIZ138" s="100"/>
      <c r="DJA138" s="100"/>
      <c r="DJB138" s="100"/>
      <c r="DJC138" s="100"/>
      <c r="DJD138" s="100"/>
      <c r="DJE138" s="100"/>
      <c r="DJF138" s="100"/>
      <c r="DJG138" s="100"/>
      <c r="DJH138" s="100"/>
      <c r="DJI138" s="100"/>
      <c r="DJJ138" s="100"/>
      <c r="DJK138" s="100"/>
      <c r="DJL138" s="100"/>
      <c r="DJM138" s="100"/>
      <c r="DJN138" s="100"/>
      <c r="DJO138" s="100"/>
      <c r="DJP138" s="100"/>
      <c r="DJQ138" s="100"/>
      <c r="DJR138" s="100"/>
      <c r="DJS138" s="100"/>
      <c r="DJT138" s="100"/>
      <c r="DJU138" s="100"/>
      <c r="DJV138" s="100"/>
      <c r="DJW138" s="100"/>
      <c r="DJX138" s="100"/>
      <c r="DJY138" s="100"/>
      <c r="DJZ138" s="100"/>
      <c r="DKA138" s="100"/>
      <c r="DKB138" s="100"/>
      <c r="DKC138" s="100"/>
      <c r="DKD138" s="100"/>
      <c r="DKE138" s="100"/>
      <c r="DKF138" s="100"/>
      <c r="DKG138" s="100"/>
      <c r="DKH138" s="100"/>
      <c r="DKI138" s="100"/>
      <c r="DKJ138" s="100"/>
      <c r="DKK138" s="100"/>
      <c r="DKL138" s="100"/>
      <c r="DKM138" s="100"/>
      <c r="DKN138" s="100"/>
      <c r="DKO138" s="100"/>
      <c r="DKP138" s="100"/>
      <c r="DKQ138" s="100"/>
      <c r="DKR138" s="100"/>
      <c r="DKS138" s="100"/>
      <c r="DKT138" s="100"/>
      <c r="DKU138" s="100"/>
      <c r="DKV138" s="100"/>
      <c r="DKW138" s="100"/>
      <c r="DKX138" s="100"/>
      <c r="DKY138" s="100"/>
      <c r="DKZ138" s="100"/>
      <c r="DLA138" s="100"/>
      <c r="DLB138" s="100"/>
      <c r="DLC138" s="100"/>
      <c r="DLD138" s="100"/>
      <c r="DLE138" s="100"/>
      <c r="DLF138" s="100"/>
      <c r="DLG138" s="100"/>
      <c r="DLH138" s="100"/>
      <c r="DLI138" s="100"/>
      <c r="DLJ138" s="100"/>
      <c r="DLK138" s="100"/>
      <c r="DLL138" s="100"/>
      <c r="DLM138" s="100"/>
      <c r="DLN138" s="100"/>
      <c r="DLO138" s="100"/>
      <c r="DLP138" s="100"/>
      <c r="DLQ138" s="100"/>
      <c r="DLR138" s="100"/>
      <c r="DLS138" s="100"/>
      <c r="DLT138" s="100"/>
      <c r="DLU138" s="100"/>
      <c r="DLV138" s="100"/>
      <c r="DLW138" s="100"/>
      <c r="DLX138" s="100"/>
      <c r="DLY138" s="100"/>
      <c r="DLZ138" s="100"/>
      <c r="DMA138" s="100"/>
      <c r="DMB138" s="100"/>
      <c r="DMC138" s="100"/>
      <c r="DMD138" s="100"/>
      <c r="DME138" s="100"/>
      <c r="DMF138" s="100"/>
      <c r="DMG138" s="100"/>
      <c r="DMH138" s="100"/>
      <c r="DMI138" s="100"/>
      <c r="DMJ138" s="100"/>
      <c r="DMK138" s="100"/>
      <c r="DML138" s="100"/>
      <c r="DMM138" s="100"/>
      <c r="DMN138" s="100"/>
      <c r="DMO138" s="100"/>
      <c r="DMP138" s="100"/>
      <c r="DMQ138" s="100"/>
      <c r="DMR138" s="100"/>
      <c r="DMS138" s="100"/>
      <c r="DMT138" s="100"/>
      <c r="DMU138" s="100"/>
      <c r="DMV138" s="100"/>
      <c r="DMW138" s="100"/>
      <c r="DMX138" s="100"/>
      <c r="DMY138" s="100"/>
      <c r="DMZ138" s="100"/>
      <c r="DNA138" s="100"/>
      <c r="DNB138" s="100"/>
      <c r="DNC138" s="100"/>
      <c r="DND138" s="100"/>
      <c r="DNE138" s="100"/>
      <c r="DNF138" s="100"/>
      <c r="DNG138" s="100"/>
      <c r="DNH138" s="100"/>
      <c r="DNI138" s="100"/>
      <c r="DNJ138" s="100"/>
      <c r="DNK138" s="100"/>
      <c r="DNL138" s="100"/>
      <c r="DNM138" s="100"/>
      <c r="DNN138" s="100"/>
      <c r="DNO138" s="100"/>
      <c r="DNP138" s="100"/>
      <c r="DNQ138" s="100"/>
      <c r="DNR138" s="100"/>
      <c r="DNS138" s="100"/>
      <c r="DNT138" s="100"/>
      <c r="DNU138" s="100"/>
      <c r="DNV138" s="100"/>
      <c r="DNW138" s="100"/>
      <c r="DNX138" s="100"/>
      <c r="DNY138" s="100"/>
      <c r="DNZ138" s="100"/>
      <c r="DOA138" s="100"/>
      <c r="DOB138" s="100"/>
      <c r="DOC138" s="100"/>
      <c r="DOD138" s="100"/>
      <c r="DOE138" s="100"/>
      <c r="DOF138" s="100"/>
      <c r="DOG138" s="100"/>
      <c r="DOH138" s="100"/>
      <c r="DOI138" s="100"/>
      <c r="DOJ138" s="100"/>
      <c r="DOK138" s="100"/>
      <c r="DOL138" s="100"/>
      <c r="DOM138" s="100"/>
      <c r="DON138" s="100"/>
      <c r="DOO138" s="100"/>
      <c r="DOP138" s="100"/>
      <c r="DOQ138" s="100"/>
      <c r="DOR138" s="100"/>
      <c r="DOS138" s="100"/>
      <c r="DOT138" s="100"/>
      <c r="DOU138" s="100"/>
      <c r="DOV138" s="100"/>
      <c r="DOW138" s="100"/>
      <c r="DOX138" s="100"/>
      <c r="DOY138" s="100"/>
      <c r="DOZ138" s="100"/>
      <c r="DPA138" s="100"/>
      <c r="DPB138" s="100"/>
      <c r="DPC138" s="100"/>
      <c r="DPD138" s="100"/>
      <c r="DPE138" s="100"/>
      <c r="DPF138" s="100"/>
      <c r="DPG138" s="100"/>
      <c r="DPH138" s="100"/>
      <c r="DPI138" s="100"/>
      <c r="DPJ138" s="100"/>
      <c r="DPK138" s="100"/>
      <c r="DPL138" s="100"/>
      <c r="DPM138" s="100"/>
      <c r="DPN138" s="100"/>
      <c r="DPO138" s="100"/>
      <c r="DPP138" s="100"/>
      <c r="DPQ138" s="100"/>
      <c r="DPR138" s="100"/>
      <c r="DPS138" s="100"/>
      <c r="DPT138" s="100"/>
      <c r="DPU138" s="100"/>
      <c r="DPV138" s="100"/>
      <c r="DPW138" s="100"/>
      <c r="DPX138" s="100"/>
      <c r="DPY138" s="100"/>
      <c r="DPZ138" s="100"/>
      <c r="DQA138" s="100"/>
      <c r="DQB138" s="100"/>
      <c r="DQC138" s="100"/>
      <c r="DQD138" s="100"/>
      <c r="DQE138" s="100"/>
      <c r="DQF138" s="100"/>
      <c r="DQG138" s="100"/>
      <c r="DQH138" s="100"/>
      <c r="DQI138" s="100"/>
      <c r="DQJ138" s="100"/>
      <c r="DQK138" s="100"/>
      <c r="DQL138" s="100"/>
      <c r="DQM138" s="100"/>
      <c r="DQN138" s="100"/>
      <c r="DQO138" s="100"/>
      <c r="DQP138" s="100"/>
      <c r="DQQ138" s="100"/>
      <c r="DQR138" s="100"/>
      <c r="DQS138" s="100"/>
      <c r="DQT138" s="100"/>
      <c r="DQU138" s="100"/>
      <c r="DQV138" s="100"/>
      <c r="DQW138" s="100"/>
      <c r="DQX138" s="100"/>
      <c r="DQY138" s="100"/>
      <c r="DQZ138" s="100"/>
      <c r="DRA138" s="100"/>
      <c r="DRB138" s="100"/>
      <c r="DRC138" s="100"/>
      <c r="DRD138" s="100"/>
      <c r="DRE138" s="100"/>
      <c r="DRF138" s="100"/>
      <c r="DRG138" s="100"/>
      <c r="DRH138" s="100"/>
      <c r="DRI138" s="100"/>
      <c r="DRJ138" s="100"/>
      <c r="DRK138" s="100"/>
      <c r="DRL138" s="100"/>
      <c r="DRM138" s="100"/>
      <c r="DRN138" s="100"/>
      <c r="DRO138" s="100"/>
      <c r="DRP138" s="100"/>
      <c r="DRQ138" s="100"/>
      <c r="DRR138" s="100"/>
      <c r="DRS138" s="100"/>
      <c r="DRT138" s="100"/>
      <c r="DRU138" s="100"/>
      <c r="DRV138" s="100"/>
      <c r="DRW138" s="100"/>
      <c r="DRX138" s="100"/>
      <c r="DRY138" s="100"/>
      <c r="DRZ138" s="100"/>
      <c r="DSA138" s="100"/>
      <c r="DSB138" s="100"/>
      <c r="DSC138" s="100"/>
      <c r="DSD138" s="100"/>
      <c r="DSE138" s="100"/>
      <c r="DSF138" s="100"/>
      <c r="DSG138" s="100"/>
      <c r="DSH138" s="100"/>
      <c r="DSI138" s="100"/>
      <c r="DSJ138" s="100"/>
      <c r="DSK138" s="100"/>
      <c r="DSL138" s="100"/>
      <c r="DSM138" s="100"/>
      <c r="DSN138" s="100"/>
      <c r="DSO138" s="100"/>
      <c r="DSP138" s="100"/>
      <c r="DSQ138" s="100"/>
      <c r="DSR138" s="100"/>
      <c r="DSS138" s="100"/>
      <c r="DST138" s="100"/>
      <c r="DSU138" s="100"/>
      <c r="DSV138" s="100"/>
      <c r="DSW138" s="100"/>
      <c r="DSX138" s="100"/>
      <c r="DSY138" s="100"/>
      <c r="DSZ138" s="100"/>
      <c r="DTA138" s="100"/>
      <c r="DTB138" s="100"/>
      <c r="DTC138" s="100"/>
      <c r="DTD138" s="100"/>
      <c r="DTE138" s="100"/>
      <c r="DTF138" s="100"/>
      <c r="DTG138" s="100"/>
      <c r="DTH138" s="100"/>
      <c r="DTI138" s="100"/>
      <c r="DTJ138" s="100"/>
      <c r="DTK138" s="100"/>
      <c r="DTL138" s="100"/>
      <c r="DTM138" s="100"/>
      <c r="DTN138" s="100"/>
      <c r="DTO138" s="100"/>
      <c r="DTP138" s="100"/>
      <c r="DTQ138" s="100"/>
      <c r="DTR138" s="100"/>
      <c r="DTS138" s="100"/>
      <c r="DTT138" s="100"/>
      <c r="DTU138" s="100"/>
      <c r="DTV138" s="100"/>
      <c r="DTW138" s="100"/>
      <c r="DTX138" s="100"/>
      <c r="DTY138" s="100"/>
      <c r="DTZ138" s="100"/>
      <c r="DUA138" s="100"/>
      <c r="DUB138" s="100"/>
      <c r="DUC138" s="100"/>
      <c r="DUD138" s="100"/>
      <c r="DUE138" s="100"/>
      <c r="DUF138" s="100"/>
      <c r="DUG138" s="100"/>
      <c r="DUH138" s="100"/>
      <c r="DUI138" s="100"/>
      <c r="DUJ138" s="100"/>
      <c r="DUK138" s="100"/>
      <c r="DUL138" s="100"/>
      <c r="DUM138" s="100"/>
      <c r="DUN138" s="100"/>
      <c r="DUO138" s="100"/>
      <c r="DUP138" s="100"/>
      <c r="DUQ138" s="100"/>
      <c r="DUR138" s="100"/>
      <c r="DUS138" s="100"/>
      <c r="DUT138" s="100"/>
      <c r="DUU138" s="100"/>
      <c r="DUV138" s="100"/>
      <c r="DUW138" s="100"/>
      <c r="DUX138" s="100"/>
      <c r="DUY138" s="100"/>
      <c r="DUZ138" s="100"/>
      <c r="DVA138" s="100"/>
      <c r="DVB138" s="100"/>
      <c r="DVC138" s="100"/>
      <c r="DVD138" s="100"/>
      <c r="DVE138" s="100"/>
      <c r="DVF138" s="100"/>
      <c r="DVG138" s="100"/>
      <c r="DVH138" s="100"/>
      <c r="DVI138" s="100"/>
      <c r="DVJ138" s="100"/>
      <c r="DVK138" s="100"/>
      <c r="DVL138" s="100"/>
      <c r="DVM138" s="100"/>
      <c r="DVN138" s="100"/>
      <c r="DVO138" s="100"/>
      <c r="DVP138" s="100"/>
      <c r="DVQ138" s="100"/>
      <c r="DVR138" s="100"/>
      <c r="DVS138" s="100"/>
      <c r="DVT138" s="100"/>
      <c r="DVU138" s="100"/>
      <c r="DVV138" s="100"/>
      <c r="DVW138" s="100"/>
      <c r="DVX138" s="100"/>
      <c r="DVY138" s="100"/>
      <c r="DVZ138" s="100"/>
      <c r="DWA138" s="100"/>
      <c r="DWB138" s="100"/>
      <c r="DWC138" s="100"/>
      <c r="DWD138" s="100"/>
      <c r="DWE138" s="100"/>
      <c r="DWF138" s="100"/>
      <c r="DWG138" s="100"/>
      <c r="DWH138" s="100"/>
      <c r="DWI138" s="100"/>
      <c r="DWJ138" s="100"/>
      <c r="DWK138" s="100"/>
      <c r="DWL138" s="100"/>
      <c r="DWM138" s="100"/>
      <c r="DWN138" s="100"/>
      <c r="DWO138" s="100"/>
      <c r="DWP138" s="100"/>
      <c r="DWQ138" s="100"/>
      <c r="DWR138" s="100"/>
      <c r="DWS138" s="100"/>
      <c r="DWT138" s="100"/>
      <c r="DWU138" s="100"/>
      <c r="DWV138" s="100"/>
      <c r="DWW138" s="100"/>
      <c r="DWX138" s="100"/>
      <c r="DWY138" s="100"/>
      <c r="DWZ138" s="100"/>
      <c r="DXA138" s="100"/>
      <c r="DXB138" s="100"/>
      <c r="DXC138" s="100"/>
      <c r="DXD138" s="100"/>
      <c r="DXE138" s="100"/>
      <c r="DXF138" s="100"/>
      <c r="DXG138" s="100"/>
      <c r="DXH138" s="100"/>
      <c r="DXI138" s="100"/>
      <c r="DXJ138" s="100"/>
      <c r="DXK138" s="100"/>
      <c r="DXL138" s="100"/>
      <c r="DXM138" s="100"/>
      <c r="DXN138" s="100"/>
      <c r="DXO138" s="100"/>
      <c r="DXP138" s="100"/>
      <c r="DXQ138" s="100"/>
      <c r="DXR138" s="100"/>
      <c r="DXS138" s="100"/>
      <c r="DXT138" s="100"/>
      <c r="DXU138" s="100"/>
      <c r="DXV138" s="100"/>
      <c r="DXW138" s="100"/>
      <c r="DXX138" s="100"/>
      <c r="DXY138" s="100"/>
      <c r="DXZ138" s="100"/>
      <c r="DYA138" s="100"/>
      <c r="DYB138" s="100"/>
      <c r="DYC138" s="100"/>
      <c r="DYD138" s="100"/>
      <c r="DYE138" s="100"/>
      <c r="DYF138" s="100"/>
      <c r="DYG138" s="100"/>
      <c r="DYH138" s="100"/>
      <c r="DYI138" s="100"/>
      <c r="DYJ138" s="100"/>
      <c r="DYK138" s="100"/>
      <c r="DYL138" s="100"/>
      <c r="DYM138" s="100"/>
      <c r="DYN138" s="100"/>
      <c r="DYO138" s="100"/>
      <c r="DYP138" s="100"/>
      <c r="DYQ138" s="100"/>
      <c r="DYR138" s="100"/>
      <c r="DYS138" s="100"/>
      <c r="DYT138" s="100"/>
      <c r="DYU138" s="100"/>
      <c r="DYV138" s="100"/>
      <c r="DYW138" s="100"/>
      <c r="DYX138" s="100"/>
      <c r="DYY138" s="100"/>
      <c r="DYZ138" s="100"/>
      <c r="DZA138" s="100"/>
      <c r="DZB138" s="100"/>
      <c r="DZC138" s="100"/>
      <c r="DZD138" s="100"/>
      <c r="DZE138" s="100"/>
      <c r="DZF138" s="100"/>
      <c r="DZG138" s="100"/>
      <c r="DZH138" s="100"/>
      <c r="DZI138" s="100"/>
      <c r="DZJ138" s="100"/>
      <c r="DZK138" s="100"/>
      <c r="DZL138" s="100"/>
      <c r="DZM138" s="100"/>
      <c r="DZN138" s="100"/>
      <c r="DZO138" s="100"/>
      <c r="DZP138" s="100"/>
      <c r="DZQ138" s="100"/>
      <c r="DZR138" s="100"/>
      <c r="DZS138" s="100"/>
      <c r="DZT138" s="100"/>
      <c r="DZU138" s="100"/>
      <c r="DZV138" s="100"/>
      <c r="DZW138" s="100"/>
      <c r="DZX138" s="100"/>
      <c r="DZY138" s="100"/>
      <c r="DZZ138" s="100"/>
      <c r="EAA138" s="100"/>
      <c r="EAB138" s="100"/>
      <c r="EAC138" s="100"/>
      <c r="EAD138" s="100"/>
      <c r="EAE138" s="100"/>
      <c r="EAF138" s="100"/>
      <c r="EAG138" s="100"/>
      <c r="EAH138" s="100"/>
      <c r="EAI138" s="100"/>
      <c r="EAJ138" s="100"/>
      <c r="EAK138" s="100"/>
      <c r="EAL138" s="100"/>
      <c r="EAM138" s="100"/>
      <c r="EAN138" s="100"/>
      <c r="EAO138" s="100"/>
      <c r="EAP138" s="100"/>
      <c r="EAQ138" s="100"/>
      <c r="EAR138" s="100"/>
      <c r="EAS138" s="100"/>
      <c r="EAT138" s="100"/>
      <c r="EAU138" s="100"/>
      <c r="EAV138" s="100"/>
      <c r="EAW138" s="100"/>
      <c r="EAX138" s="100"/>
      <c r="EAY138" s="100"/>
      <c r="EAZ138" s="100"/>
      <c r="EBA138" s="100"/>
      <c r="EBB138" s="100"/>
      <c r="EBC138" s="100"/>
      <c r="EBD138" s="100"/>
      <c r="EBE138" s="100"/>
      <c r="EBF138" s="100"/>
      <c r="EBG138" s="100"/>
      <c r="EBH138" s="100"/>
      <c r="EBI138" s="100"/>
      <c r="EBJ138" s="100"/>
      <c r="EBK138" s="100"/>
      <c r="EBL138" s="100"/>
      <c r="EBM138" s="100"/>
      <c r="EBN138" s="100"/>
      <c r="EBO138" s="100"/>
      <c r="EBP138" s="100"/>
      <c r="EBQ138" s="100"/>
      <c r="EBR138" s="100"/>
      <c r="EBS138" s="100"/>
      <c r="EBT138" s="100"/>
      <c r="EBU138" s="100"/>
      <c r="EBV138" s="100"/>
      <c r="EBW138" s="100"/>
      <c r="EBX138" s="100"/>
      <c r="EBY138" s="100"/>
      <c r="EBZ138" s="100"/>
      <c r="ECA138" s="100"/>
      <c r="ECB138" s="100"/>
      <c r="ECC138" s="100"/>
      <c r="ECD138" s="100"/>
      <c r="ECE138" s="100"/>
      <c r="ECF138" s="100"/>
      <c r="ECG138" s="100"/>
      <c r="ECH138" s="100"/>
      <c r="ECI138" s="100"/>
      <c r="ECJ138" s="100"/>
      <c r="ECK138" s="100"/>
      <c r="ECL138" s="100"/>
      <c r="ECM138" s="100"/>
      <c r="ECN138" s="100"/>
      <c r="ECO138" s="100"/>
      <c r="ECP138" s="100"/>
      <c r="ECQ138" s="100"/>
      <c r="ECR138" s="100"/>
      <c r="ECS138" s="100"/>
      <c r="ECT138" s="100"/>
      <c r="ECU138" s="100"/>
      <c r="ECV138" s="100"/>
      <c r="ECW138" s="100"/>
      <c r="ECX138" s="100"/>
      <c r="ECY138" s="100"/>
      <c r="ECZ138" s="100"/>
      <c r="EDA138" s="100"/>
      <c r="EDB138" s="100"/>
      <c r="EDC138" s="100"/>
      <c r="EDD138" s="100"/>
      <c r="EDE138" s="100"/>
      <c r="EDF138" s="100"/>
      <c r="EDG138" s="100"/>
      <c r="EDH138" s="100"/>
      <c r="EDI138" s="100"/>
      <c r="EDJ138" s="100"/>
      <c r="EDK138" s="100"/>
      <c r="EDL138" s="100"/>
      <c r="EDM138" s="100"/>
      <c r="EDN138" s="100"/>
      <c r="EDO138" s="100"/>
      <c r="EDP138" s="100"/>
      <c r="EDQ138" s="100"/>
      <c r="EDR138" s="100"/>
      <c r="EDS138" s="100"/>
      <c r="EDT138" s="100"/>
      <c r="EDU138" s="100"/>
      <c r="EDV138" s="100"/>
      <c r="EDW138" s="100"/>
      <c r="EDX138" s="100"/>
      <c r="EDY138" s="100"/>
      <c r="EDZ138" s="100"/>
      <c r="EEA138" s="100"/>
      <c r="EEB138" s="100"/>
      <c r="EEC138" s="100"/>
      <c r="EED138" s="100"/>
      <c r="EEE138" s="100"/>
      <c r="EEF138" s="100"/>
      <c r="EEG138" s="100"/>
      <c r="EEH138" s="100"/>
      <c r="EEI138" s="100"/>
      <c r="EEJ138" s="100"/>
      <c r="EEK138" s="100"/>
      <c r="EEL138" s="100"/>
      <c r="EEM138" s="100"/>
      <c r="EEN138" s="100"/>
      <c r="EEO138" s="100"/>
      <c r="EEP138" s="100"/>
      <c r="EEQ138" s="100"/>
      <c r="EER138" s="100"/>
      <c r="EES138" s="100"/>
      <c r="EET138" s="100"/>
      <c r="EEU138" s="100"/>
      <c r="EEV138" s="100"/>
      <c r="EEW138" s="100"/>
      <c r="EEX138" s="100"/>
      <c r="EEY138" s="100"/>
      <c r="EEZ138" s="100"/>
      <c r="EFA138" s="100"/>
      <c r="EFB138" s="100"/>
      <c r="EFC138" s="100"/>
      <c r="EFD138" s="100"/>
      <c r="EFE138" s="100"/>
      <c r="EFF138" s="100"/>
      <c r="EFG138" s="100"/>
      <c r="EFH138" s="100"/>
      <c r="EFI138" s="100"/>
      <c r="EFJ138" s="100"/>
      <c r="EFK138" s="100"/>
      <c r="EFL138" s="100"/>
      <c r="EFM138" s="100"/>
      <c r="EFN138" s="100"/>
      <c r="EFO138" s="100"/>
      <c r="EFP138" s="100"/>
      <c r="EFQ138" s="100"/>
      <c r="EFR138" s="100"/>
      <c r="EFS138" s="100"/>
      <c r="EFT138" s="100"/>
      <c r="EFU138" s="100"/>
      <c r="EFV138" s="100"/>
      <c r="EFW138" s="100"/>
      <c r="EFX138" s="100"/>
      <c r="EFY138" s="100"/>
      <c r="EFZ138" s="100"/>
      <c r="EGA138" s="100"/>
      <c r="EGB138" s="100"/>
      <c r="EGC138" s="100"/>
      <c r="EGD138" s="100"/>
      <c r="EGE138" s="100"/>
      <c r="EGF138" s="100"/>
      <c r="EGG138" s="100"/>
      <c r="EGH138" s="100"/>
      <c r="EGI138" s="100"/>
      <c r="EGJ138" s="100"/>
      <c r="EGK138" s="100"/>
      <c r="EGL138" s="100"/>
      <c r="EGM138" s="100"/>
      <c r="EGN138" s="100"/>
      <c r="EGO138" s="100"/>
      <c r="EGP138" s="100"/>
      <c r="EGQ138" s="100"/>
      <c r="EGR138" s="100"/>
      <c r="EGS138" s="100"/>
      <c r="EGT138" s="100"/>
      <c r="EGU138" s="100"/>
      <c r="EGV138" s="100"/>
      <c r="EGW138" s="100"/>
      <c r="EGX138" s="100"/>
      <c r="EGY138" s="100"/>
      <c r="EGZ138" s="100"/>
      <c r="EHA138" s="100"/>
      <c r="EHB138" s="100"/>
      <c r="EHC138" s="100"/>
      <c r="EHD138" s="100"/>
      <c r="EHE138" s="100"/>
      <c r="EHF138" s="100"/>
      <c r="EHG138" s="100"/>
      <c r="EHH138" s="100"/>
      <c r="EHI138" s="100"/>
      <c r="EHJ138" s="100"/>
      <c r="EHK138" s="100"/>
      <c r="EHL138" s="100"/>
      <c r="EHM138" s="100"/>
      <c r="EHN138" s="100"/>
      <c r="EHO138" s="100"/>
      <c r="EHP138" s="100"/>
      <c r="EHQ138" s="100"/>
      <c r="EHR138" s="100"/>
      <c r="EHS138" s="100"/>
      <c r="EHT138" s="100"/>
      <c r="EHU138" s="100"/>
      <c r="EHV138" s="100"/>
      <c r="EHW138" s="100"/>
      <c r="EHX138" s="100"/>
      <c r="EHY138" s="100"/>
      <c r="EHZ138" s="100"/>
      <c r="EIA138" s="100"/>
      <c r="EIB138" s="100"/>
      <c r="EIC138" s="100"/>
      <c r="EID138" s="100"/>
      <c r="EIE138" s="100"/>
      <c r="EIF138" s="100"/>
      <c r="EIG138" s="100"/>
      <c r="EIH138" s="100"/>
      <c r="EII138" s="100"/>
      <c r="EIJ138" s="100"/>
      <c r="EIK138" s="100"/>
      <c r="EIL138" s="100"/>
      <c r="EIM138" s="100"/>
      <c r="EIN138" s="100"/>
      <c r="EIO138" s="100"/>
      <c r="EIP138" s="100"/>
      <c r="EIQ138" s="100"/>
      <c r="EIR138" s="100"/>
      <c r="EIS138" s="100"/>
      <c r="EIT138" s="100"/>
      <c r="EIU138" s="100"/>
      <c r="EIV138" s="100"/>
      <c r="EIW138" s="100"/>
      <c r="EIX138" s="100"/>
      <c r="EIY138" s="100"/>
      <c r="EIZ138" s="100"/>
      <c r="EJA138" s="100"/>
      <c r="EJB138" s="100"/>
      <c r="EJC138" s="100"/>
      <c r="EJD138" s="100"/>
      <c r="EJE138" s="100"/>
      <c r="EJF138" s="100"/>
      <c r="EJG138" s="100"/>
      <c r="EJH138" s="100"/>
      <c r="EJI138" s="100"/>
      <c r="EJJ138" s="100"/>
      <c r="EJK138" s="100"/>
      <c r="EJL138" s="100"/>
      <c r="EJM138" s="100"/>
      <c r="EJN138" s="100"/>
      <c r="EJO138" s="100"/>
      <c r="EJP138" s="100"/>
      <c r="EJQ138" s="100"/>
      <c r="EJR138" s="100"/>
      <c r="EJS138" s="100"/>
      <c r="EJT138" s="100"/>
      <c r="EJU138" s="100"/>
      <c r="EJV138" s="100"/>
      <c r="EJW138" s="100"/>
      <c r="EJX138" s="100"/>
      <c r="EJY138" s="100"/>
      <c r="EJZ138" s="100"/>
      <c r="EKA138" s="100"/>
      <c r="EKB138" s="100"/>
      <c r="EKC138" s="100"/>
      <c r="EKD138" s="100"/>
      <c r="EKE138" s="100"/>
      <c r="EKF138" s="100"/>
      <c r="EKG138" s="100"/>
      <c r="EKH138" s="100"/>
      <c r="EKI138" s="100"/>
      <c r="EKJ138" s="100"/>
      <c r="EKK138" s="100"/>
      <c r="EKL138" s="100"/>
      <c r="EKM138" s="100"/>
      <c r="EKN138" s="100"/>
      <c r="EKO138" s="100"/>
      <c r="EKP138" s="100"/>
      <c r="EKQ138" s="100"/>
      <c r="EKR138" s="100"/>
      <c r="EKS138" s="100"/>
      <c r="EKT138" s="100"/>
      <c r="EKU138" s="100"/>
      <c r="EKV138" s="100"/>
      <c r="EKW138" s="100"/>
      <c r="EKX138" s="100"/>
      <c r="EKY138" s="100"/>
      <c r="EKZ138" s="100"/>
      <c r="ELA138" s="100"/>
      <c r="ELB138" s="100"/>
      <c r="ELC138" s="100"/>
      <c r="ELD138" s="100"/>
      <c r="ELE138" s="100"/>
      <c r="ELF138" s="100"/>
      <c r="ELG138" s="100"/>
      <c r="ELH138" s="100"/>
      <c r="ELI138" s="100"/>
      <c r="ELJ138" s="100"/>
      <c r="ELK138" s="100"/>
      <c r="ELL138" s="100"/>
      <c r="ELM138" s="100"/>
      <c r="ELN138" s="100"/>
      <c r="ELO138" s="100"/>
      <c r="ELP138" s="100"/>
      <c r="ELQ138" s="100"/>
      <c r="ELR138" s="100"/>
      <c r="ELS138" s="100"/>
      <c r="ELT138" s="100"/>
      <c r="ELU138" s="100"/>
      <c r="ELV138" s="100"/>
      <c r="ELW138" s="100"/>
      <c r="ELX138" s="100"/>
      <c r="ELY138" s="100"/>
      <c r="ELZ138" s="100"/>
      <c r="EMA138" s="100"/>
      <c r="EMB138" s="100"/>
      <c r="EMC138" s="100"/>
      <c r="EMD138" s="100"/>
      <c r="EME138" s="100"/>
      <c r="EMF138" s="100"/>
      <c r="EMG138" s="100"/>
      <c r="EMH138" s="100"/>
      <c r="EMI138" s="100"/>
      <c r="EMJ138" s="100"/>
      <c r="EMK138" s="100"/>
      <c r="EML138" s="100"/>
      <c r="EMM138" s="100"/>
      <c r="EMN138" s="100"/>
      <c r="EMO138" s="100"/>
      <c r="EMP138" s="100"/>
      <c r="EMQ138" s="100"/>
      <c r="EMR138" s="100"/>
      <c r="EMS138" s="100"/>
      <c r="EMT138" s="100"/>
      <c r="EMU138" s="100"/>
      <c r="EMV138" s="100"/>
      <c r="EMW138" s="100"/>
      <c r="EMX138" s="100"/>
      <c r="EMY138" s="100"/>
      <c r="EMZ138" s="100"/>
      <c r="ENA138" s="100"/>
      <c r="ENB138" s="100"/>
      <c r="ENC138" s="100"/>
      <c r="END138" s="100"/>
      <c r="ENE138" s="100"/>
      <c r="ENF138" s="100"/>
      <c r="ENG138" s="100"/>
      <c r="ENH138" s="100"/>
      <c r="ENI138" s="100"/>
      <c r="ENJ138" s="100"/>
      <c r="ENK138" s="100"/>
      <c r="ENL138" s="100"/>
      <c r="ENM138" s="100"/>
      <c r="ENN138" s="100"/>
      <c r="ENO138" s="100"/>
      <c r="ENP138" s="100"/>
      <c r="ENQ138" s="100"/>
      <c r="ENR138" s="100"/>
      <c r="ENS138" s="100"/>
      <c r="ENT138" s="100"/>
      <c r="ENU138" s="100"/>
      <c r="ENV138" s="100"/>
      <c r="ENW138" s="100"/>
      <c r="ENX138" s="100"/>
      <c r="ENY138" s="100"/>
      <c r="ENZ138" s="100"/>
      <c r="EOA138" s="100"/>
      <c r="EOB138" s="100"/>
      <c r="EOC138" s="100"/>
      <c r="EOD138" s="100"/>
      <c r="EOE138" s="100"/>
      <c r="EOF138" s="100"/>
      <c r="EOG138" s="100"/>
      <c r="EOH138" s="100"/>
      <c r="EOI138" s="100"/>
      <c r="EOJ138" s="100"/>
      <c r="EOK138" s="100"/>
      <c r="EOL138" s="100"/>
      <c r="EOM138" s="100"/>
      <c r="EON138" s="100"/>
      <c r="EOO138" s="100"/>
      <c r="EOP138" s="100"/>
      <c r="EOQ138" s="100"/>
      <c r="EOR138" s="100"/>
      <c r="EOS138" s="100"/>
      <c r="EOT138" s="100"/>
      <c r="EOU138" s="100"/>
      <c r="EOV138" s="100"/>
      <c r="EOW138" s="100"/>
      <c r="EOX138" s="100"/>
      <c r="EOY138" s="100"/>
      <c r="EOZ138" s="100"/>
      <c r="EPA138" s="100"/>
      <c r="EPB138" s="100"/>
      <c r="EPC138" s="100"/>
      <c r="EPD138" s="100"/>
      <c r="EPE138" s="100"/>
      <c r="EPF138" s="100"/>
      <c r="EPG138" s="100"/>
      <c r="EPH138" s="100"/>
      <c r="EPI138" s="100"/>
      <c r="EPJ138" s="100"/>
      <c r="EPK138" s="100"/>
      <c r="EPL138" s="100"/>
      <c r="EPM138" s="100"/>
      <c r="EPN138" s="100"/>
      <c r="EPO138" s="100"/>
      <c r="EPP138" s="100"/>
      <c r="EPQ138" s="100"/>
      <c r="EPR138" s="100"/>
      <c r="EPS138" s="100"/>
      <c r="EPT138" s="100"/>
      <c r="EPU138" s="100"/>
      <c r="EPV138" s="100"/>
      <c r="EPW138" s="100"/>
      <c r="EPX138" s="100"/>
      <c r="EPY138" s="100"/>
      <c r="EPZ138" s="100"/>
      <c r="EQA138" s="100"/>
      <c r="EQB138" s="100"/>
      <c r="EQC138" s="100"/>
      <c r="EQD138" s="100"/>
      <c r="EQE138" s="100"/>
      <c r="EQF138" s="100"/>
      <c r="EQG138" s="100"/>
      <c r="EQH138" s="100"/>
      <c r="EQI138" s="100"/>
      <c r="EQJ138" s="100"/>
      <c r="EQK138" s="100"/>
      <c r="EQL138" s="100"/>
      <c r="EQM138" s="100"/>
      <c r="EQN138" s="100"/>
      <c r="EQO138" s="100"/>
      <c r="EQP138" s="100"/>
      <c r="EQQ138" s="100"/>
      <c r="EQR138" s="100"/>
      <c r="EQS138" s="100"/>
      <c r="EQT138" s="100"/>
      <c r="EQU138" s="100"/>
      <c r="EQV138" s="100"/>
      <c r="EQW138" s="100"/>
      <c r="EQX138" s="100"/>
      <c r="EQY138" s="100"/>
      <c r="EQZ138" s="100"/>
      <c r="ERA138" s="100"/>
      <c r="ERB138" s="100"/>
      <c r="ERC138" s="100"/>
      <c r="ERD138" s="100"/>
      <c r="ERE138" s="100"/>
      <c r="ERF138" s="100"/>
      <c r="ERG138" s="100"/>
      <c r="ERH138" s="100"/>
      <c r="ERI138" s="100"/>
      <c r="ERJ138" s="100"/>
      <c r="ERK138" s="100"/>
      <c r="ERL138" s="100"/>
      <c r="ERM138" s="100"/>
      <c r="ERN138" s="100"/>
      <c r="ERO138" s="100"/>
      <c r="ERP138" s="100"/>
      <c r="ERQ138" s="100"/>
      <c r="ERR138" s="100"/>
      <c r="ERS138" s="100"/>
      <c r="ERT138" s="100"/>
      <c r="ERU138" s="100"/>
      <c r="ERV138" s="100"/>
      <c r="ERW138" s="100"/>
      <c r="ERX138" s="100"/>
      <c r="ERY138" s="100"/>
      <c r="ERZ138" s="100"/>
      <c r="ESA138" s="100"/>
      <c r="ESB138" s="100"/>
      <c r="ESC138" s="100"/>
      <c r="ESD138" s="100"/>
      <c r="ESE138" s="100"/>
      <c r="ESF138" s="100"/>
      <c r="ESG138" s="100"/>
      <c r="ESH138" s="100"/>
      <c r="ESI138" s="100"/>
      <c r="ESJ138" s="100"/>
      <c r="ESK138" s="100"/>
      <c r="ESL138" s="100"/>
      <c r="ESM138" s="100"/>
      <c r="ESN138" s="100"/>
      <c r="ESO138" s="100"/>
      <c r="ESP138" s="100"/>
      <c r="ESQ138" s="100"/>
      <c r="ESR138" s="100"/>
      <c r="ESS138" s="100"/>
      <c r="EST138" s="100"/>
      <c r="ESU138" s="100"/>
      <c r="ESV138" s="100"/>
      <c r="ESW138" s="100"/>
      <c r="ESX138" s="100"/>
      <c r="ESY138" s="100"/>
      <c r="ESZ138" s="100"/>
      <c r="ETA138" s="100"/>
      <c r="ETB138" s="100"/>
      <c r="ETC138" s="100"/>
      <c r="ETD138" s="100"/>
      <c r="ETE138" s="100"/>
      <c r="ETF138" s="100"/>
      <c r="ETG138" s="100"/>
      <c r="ETH138" s="100"/>
      <c r="ETI138" s="100"/>
      <c r="ETJ138" s="100"/>
      <c r="ETK138" s="100"/>
      <c r="ETL138" s="100"/>
      <c r="ETM138" s="100"/>
      <c r="ETN138" s="100"/>
      <c r="ETO138" s="100"/>
      <c r="ETP138" s="100"/>
      <c r="ETQ138" s="100"/>
      <c r="ETR138" s="100"/>
      <c r="ETS138" s="100"/>
      <c r="ETT138" s="100"/>
      <c r="ETU138" s="100"/>
      <c r="ETV138" s="100"/>
      <c r="ETW138" s="100"/>
      <c r="ETX138" s="100"/>
      <c r="ETY138" s="100"/>
      <c r="ETZ138" s="100"/>
      <c r="EUA138" s="100"/>
      <c r="EUB138" s="100"/>
      <c r="EUC138" s="100"/>
      <c r="EUD138" s="100"/>
      <c r="EUE138" s="100"/>
      <c r="EUF138" s="100"/>
      <c r="EUG138" s="100"/>
      <c r="EUH138" s="100"/>
      <c r="EUI138" s="100"/>
      <c r="EUJ138" s="100"/>
      <c r="EUK138" s="100"/>
      <c r="EUL138" s="100"/>
      <c r="EUM138" s="100"/>
      <c r="EUN138" s="100"/>
      <c r="EUO138" s="100"/>
      <c r="EUP138" s="100"/>
      <c r="EUQ138" s="100"/>
      <c r="EUR138" s="100"/>
      <c r="EUS138" s="100"/>
      <c r="EUT138" s="100"/>
      <c r="EUU138" s="100"/>
      <c r="EUV138" s="100"/>
      <c r="EUW138" s="100"/>
      <c r="EUX138" s="100"/>
      <c r="EUY138" s="100"/>
      <c r="EUZ138" s="100"/>
      <c r="EVA138" s="100"/>
      <c r="EVB138" s="100"/>
      <c r="EVC138" s="100"/>
      <c r="EVD138" s="100"/>
      <c r="EVE138" s="100"/>
      <c r="EVF138" s="100"/>
      <c r="EVG138" s="100"/>
      <c r="EVH138" s="100"/>
      <c r="EVI138" s="100"/>
      <c r="EVJ138" s="100"/>
      <c r="EVK138" s="100"/>
      <c r="EVL138" s="100"/>
      <c r="EVM138" s="100"/>
      <c r="EVN138" s="100"/>
      <c r="EVO138" s="100"/>
      <c r="EVP138" s="100"/>
      <c r="EVQ138" s="100"/>
      <c r="EVR138" s="100"/>
      <c r="EVS138" s="100"/>
      <c r="EVT138" s="100"/>
      <c r="EVU138" s="100"/>
      <c r="EVV138" s="100"/>
      <c r="EVW138" s="100"/>
      <c r="EVX138" s="100"/>
      <c r="EVY138" s="100"/>
      <c r="EVZ138" s="100"/>
      <c r="EWA138" s="100"/>
      <c r="EWB138" s="100"/>
      <c r="EWC138" s="100"/>
      <c r="EWD138" s="100"/>
      <c r="EWE138" s="100"/>
      <c r="EWF138" s="100"/>
      <c r="EWG138" s="100"/>
      <c r="EWH138" s="100"/>
      <c r="EWI138" s="100"/>
      <c r="EWJ138" s="100"/>
      <c r="EWK138" s="100"/>
      <c r="EWL138" s="100"/>
      <c r="EWM138" s="100"/>
      <c r="EWN138" s="100"/>
      <c r="EWO138" s="100"/>
      <c r="EWP138" s="100"/>
      <c r="EWQ138" s="100"/>
      <c r="EWR138" s="100"/>
      <c r="EWS138" s="100"/>
      <c r="EWT138" s="100"/>
      <c r="EWU138" s="100"/>
      <c r="EWV138" s="100"/>
      <c r="EWW138" s="100"/>
      <c r="EWX138" s="100"/>
      <c r="EWY138" s="100"/>
      <c r="EWZ138" s="100"/>
      <c r="EXA138" s="100"/>
      <c r="EXB138" s="100"/>
      <c r="EXC138" s="100"/>
      <c r="EXD138" s="100"/>
      <c r="EXE138" s="100"/>
      <c r="EXF138" s="100"/>
      <c r="EXG138" s="100"/>
      <c r="EXH138" s="100"/>
      <c r="EXI138" s="100"/>
      <c r="EXJ138" s="100"/>
      <c r="EXK138" s="100"/>
      <c r="EXL138" s="100"/>
      <c r="EXM138" s="100"/>
      <c r="EXN138" s="100"/>
      <c r="EXO138" s="100"/>
      <c r="EXP138" s="100"/>
      <c r="EXQ138" s="100"/>
      <c r="EXR138" s="100"/>
      <c r="EXS138" s="100"/>
      <c r="EXT138" s="100"/>
      <c r="EXU138" s="100"/>
      <c r="EXV138" s="100"/>
      <c r="EXW138" s="100"/>
      <c r="EXX138" s="100"/>
      <c r="EXY138" s="100"/>
      <c r="EXZ138" s="100"/>
      <c r="EYA138" s="100"/>
      <c r="EYB138" s="100"/>
      <c r="EYC138" s="100"/>
      <c r="EYD138" s="100"/>
      <c r="EYE138" s="100"/>
      <c r="EYF138" s="100"/>
      <c r="EYG138" s="100"/>
      <c r="EYH138" s="100"/>
      <c r="EYI138" s="100"/>
      <c r="EYJ138" s="100"/>
      <c r="EYK138" s="100"/>
      <c r="EYL138" s="100"/>
      <c r="EYM138" s="100"/>
      <c r="EYN138" s="100"/>
      <c r="EYO138" s="100"/>
      <c r="EYP138" s="100"/>
      <c r="EYQ138" s="100"/>
      <c r="EYR138" s="100"/>
      <c r="EYS138" s="100"/>
      <c r="EYT138" s="100"/>
      <c r="EYU138" s="100"/>
      <c r="EYV138" s="100"/>
      <c r="EYW138" s="100"/>
      <c r="EYX138" s="100"/>
      <c r="EYY138" s="100"/>
      <c r="EYZ138" s="100"/>
      <c r="EZA138" s="100"/>
      <c r="EZB138" s="100"/>
      <c r="EZC138" s="100"/>
      <c r="EZD138" s="100"/>
      <c r="EZE138" s="100"/>
      <c r="EZF138" s="100"/>
      <c r="EZG138" s="100"/>
      <c r="EZH138" s="100"/>
      <c r="EZI138" s="100"/>
      <c r="EZJ138" s="100"/>
      <c r="EZK138" s="100"/>
      <c r="EZL138" s="100"/>
      <c r="EZM138" s="100"/>
      <c r="EZN138" s="100"/>
      <c r="EZO138" s="100"/>
      <c r="EZP138" s="100"/>
      <c r="EZQ138" s="100"/>
      <c r="EZR138" s="100"/>
      <c r="EZS138" s="100"/>
      <c r="EZT138" s="100"/>
      <c r="EZU138" s="100"/>
      <c r="EZV138" s="100"/>
      <c r="EZW138" s="100"/>
      <c r="EZX138" s="100"/>
      <c r="EZY138" s="100"/>
      <c r="EZZ138" s="100"/>
      <c r="FAA138" s="100"/>
      <c r="FAB138" s="100"/>
      <c r="FAC138" s="100"/>
      <c r="FAD138" s="100"/>
      <c r="FAE138" s="100"/>
      <c r="FAF138" s="100"/>
      <c r="FAG138" s="100"/>
      <c r="FAH138" s="100"/>
      <c r="FAI138" s="100"/>
      <c r="FAJ138" s="100"/>
      <c r="FAK138" s="100"/>
      <c r="FAL138" s="100"/>
      <c r="FAM138" s="100"/>
      <c r="FAN138" s="100"/>
      <c r="FAO138" s="100"/>
      <c r="FAP138" s="100"/>
      <c r="FAQ138" s="100"/>
      <c r="FAR138" s="100"/>
      <c r="FAS138" s="100"/>
      <c r="FAT138" s="100"/>
      <c r="FAU138" s="100"/>
      <c r="FAV138" s="100"/>
      <c r="FAW138" s="100"/>
      <c r="FAX138" s="100"/>
      <c r="FAY138" s="100"/>
      <c r="FAZ138" s="100"/>
      <c r="FBA138" s="100"/>
      <c r="FBB138" s="100"/>
      <c r="FBC138" s="100"/>
      <c r="FBD138" s="100"/>
      <c r="FBE138" s="100"/>
      <c r="FBF138" s="100"/>
      <c r="FBG138" s="100"/>
      <c r="FBH138" s="100"/>
      <c r="FBI138" s="100"/>
      <c r="FBJ138" s="100"/>
      <c r="FBK138" s="100"/>
      <c r="FBL138" s="100"/>
      <c r="FBM138" s="100"/>
      <c r="FBN138" s="100"/>
      <c r="FBO138" s="100"/>
      <c r="FBP138" s="100"/>
      <c r="FBQ138" s="100"/>
      <c r="FBR138" s="100"/>
      <c r="FBS138" s="100"/>
      <c r="FBT138" s="100"/>
      <c r="FBU138" s="100"/>
      <c r="FBV138" s="100"/>
      <c r="FBW138" s="100"/>
      <c r="FBX138" s="100"/>
      <c r="FBY138" s="100"/>
      <c r="FBZ138" s="100"/>
      <c r="FCA138" s="100"/>
      <c r="FCB138" s="100"/>
      <c r="FCC138" s="100"/>
      <c r="FCD138" s="100"/>
      <c r="FCE138" s="100"/>
      <c r="FCF138" s="100"/>
      <c r="FCG138" s="100"/>
      <c r="FCH138" s="100"/>
      <c r="FCI138" s="100"/>
      <c r="FCJ138" s="100"/>
      <c r="FCK138" s="100"/>
      <c r="FCL138" s="100"/>
      <c r="FCM138" s="100"/>
      <c r="FCN138" s="100"/>
      <c r="FCO138" s="100"/>
      <c r="FCP138" s="100"/>
      <c r="FCQ138" s="100"/>
      <c r="FCR138" s="100"/>
      <c r="FCS138" s="100"/>
      <c r="FCT138" s="100"/>
      <c r="FCU138" s="100"/>
      <c r="FCV138" s="100"/>
      <c r="FCW138" s="100"/>
      <c r="FCX138" s="100"/>
      <c r="FCY138" s="100"/>
      <c r="FCZ138" s="100"/>
      <c r="FDA138" s="100"/>
      <c r="FDB138" s="100"/>
      <c r="FDC138" s="100"/>
      <c r="FDD138" s="100"/>
      <c r="FDE138" s="100"/>
      <c r="FDF138" s="100"/>
      <c r="FDG138" s="100"/>
      <c r="FDH138" s="100"/>
      <c r="FDI138" s="100"/>
      <c r="FDJ138" s="100"/>
      <c r="FDK138" s="100"/>
      <c r="FDL138" s="100"/>
      <c r="FDM138" s="100"/>
      <c r="FDN138" s="100"/>
      <c r="FDO138" s="100"/>
      <c r="FDP138" s="100"/>
      <c r="FDQ138" s="100"/>
      <c r="FDR138" s="100"/>
      <c r="FDS138" s="100"/>
      <c r="FDT138" s="100"/>
      <c r="FDU138" s="100"/>
      <c r="FDV138" s="100"/>
      <c r="FDW138" s="100"/>
      <c r="FDX138" s="100"/>
      <c r="FDY138" s="100"/>
      <c r="FDZ138" s="100"/>
      <c r="FEA138" s="100"/>
      <c r="FEB138" s="100"/>
      <c r="FEC138" s="100"/>
      <c r="FED138" s="100"/>
      <c r="FEE138" s="100"/>
      <c r="FEF138" s="100"/>
      <c r="FEG138" s="100"/>
      <c r="FEH138" s="100"/>
      <c r="FEI138" s="100"/>
      <c r="FEJ138" s="100"/>
      <c r="FEK138" s="100"/>
      <c r="FEL138" s="100"/>
      <c r="FEM138" s="100"/>
      <c r="FEN138" s="100"/>
      <c r="FEO138" s="100"/>
      <c r="FEP138" s="100"/>
      <c r="FEQ138" s="100"/>
      <c r="FER138" s="100"/>
      <c r="FES138" s="100"/>
      <c r="FET138" s="100"/>
      <c r="FEU138" s="100"/>
      <c r="FEV138" s="100"/>
      <c r="FEW138" s="100"/>
      <c r="FEX138" s="100"/>
      <c r="FEY138" s="100"/>
      <c r="FEZ138" s="100"/>
      <c r="FFA138" s="100"/>
      <c r="FFB138" s="100"/>
      <c r="FFC138" s="100"/>
      <c r="FFD138" s="100"/>
      <c r="FFE138" s="100"/>
      <c r="FFF138" s="100"/>
      <c r="FFG138" s="100"/>
      <c r="FFH138" s="100"/>
      <c r="FFI138" s="100"/>
      <c r="FFJ138" s="100"/>
      <c r="FFK138" s="100"/>
      <c r="FFL138" s="100"/>
      <c r="FFM138" s="100"/>
      <c r="FFN138" s="100"/>
      <c r="FFO138" s="100"/>
      <c r="FFP138" s="100"/>
      <c r="FFQ138" s="100"/>
      <c r="FFR138" s="100"/>
      <c r="FFS138" s="100"/>
      <c r="FFT138" s="100"/>
      <c r="FFU138" s="100"/>
      <c r="FFV138" s="100"/>
      <c r="FFW138" s="100"/>
      <c r="FFX138" s="100"/>
      <c r="FFY138" s="100"/>
      <c r="FFZ138" s="100"/>
      <c r="FGA138" s="100"/>
      <c r="FGB138" s="100"/>
      <c r="FGC138" s="100"/>
      <c r="FGD138" s="100"/>
      <c r="FGE138" s="100"/>
      <c r="FGF138" s="100"/>
      <c r="FGG138" s="100"/>
      <c r="FGH138" s="100"/>
      <c r="FGI138" s="100"/>
      <c r="FGJ138" s="100"/>
      <c r="FGK138" s="100"/>
      <c r="FGL138" s="100"/>
      <c r="FGM138" s="100"/>
      <c r="FGN138" s="100"/>
      <c r="FGO138" s="100"/>
      <c r="FGP138" s="100"/>
      <c r="FGQ138" s="100"/>
      <c r="FGR138" s="100"/>
      <c r="FGS138" s="100"/>
      <c r="FGT138" s="100"/>
      <c r="FGU138" s="100"/>
      <c r="FGV138" s="100"/>
      <c r="FGW138" s="100"/>
      <c r="FGX138" s="100"/>
      <c r="FGY138" s="100"/>
      <c r="FGZ138" s="100"/>
      <c r="FHA138" s="100"/>
      <c r="FHB138" s="100"/>
      <c r="FHC138" s="100"/>
      <c r="FHD138" s="100"/>
      <c r="FHE138" s="100"/>
      <c r="FHF138" s="100"/>
      <c r="FHG138" s="100"/>
      <c r="FHH138" s="100"/>
      <c r="FHI138" s="100"/>
      <c r="FHJ138" s="100"/>
      <c r="FHK138" s="100"/>
      <c r="FHL138" s="100"/>
      <c r="FHM138" s="100"/>
      <c r="FHN138" s="100"/>
      <c r="FHO138" s="100"/>
      <c r="FHP138" s="100"/>
      <c r="FHQ138" s="100"/>
      <c r="FHR138" s="100"/>
      <c r="FHS138" s="100"/>
      <c r="FHT138" s="100"/>
      <c r="FHU138" s="100"/>
      <c r="FHV138" s="100"/>
      <c r="FHW138" s="100"/>
      <c r="FHX138" s="100"/>
      <c r="FHY138" s="100"/>
      <c r="FHZ138" s="100"/>
      <c r="FIA138" s="100"/>
      <c r="FIB138" s="100"/>
      <c r="FIC138" s="100"/>
      <c r="FID138" s="100"/>
      <c r="FIE138" s="100"/>
      <c r="FIF138" s="100"/>
      <c r="FIG138" s="100"/>
      <c r="FIH138" s="100"/>
      <c r="FII138" s="100"/>
      <c r="FIJ138" s="100"/>
      <c r="FIK138" s="100"/>
      <c r="FIL138" s="100"/>
      <c r="FIM138" s="100"/>
      <c r="FIN138" s="100"/>
      <c r="FIO138" s="100"/>
      <c r="FIP138" s="100"/>
      <c r="FIQ138" s="100"/>
      <c r="FIR138" s="100"/>
      <c r="FIS138" s="100"/>
      <c r="FIT138" s="100"/>
      <c r="FIU138" s="100"/>
      <c r="FIV138" s="100"/>
      <c r="FIW138" s="100"/>
      <c r="FIX138" s="100"/>
      <c r="FIY138" s="100"/>
      <c r="FIZ138" s="100"/>
      <c r="FJA138" s="100"/>
      <c r="FJB138" s="100"/>
      <c r="FJC138" s="100"/>
      <c r="FJD138" s="100"/>
      <c r="FJE138" s="100"/>
      <c r="FJF138" s="100"/>
      <c r="FJG138" s="100"/>
      <c r="FJH138" s="100"/>
      <c r="FJI138" s="100"/>
      <c r="FJJ138" s="100"/>
      <c r="FJK138" s="100"/>
      <c r="FJL138" s="100"/>
      <c r="FJM138" s="100"/>
      <c r="FJN138" s="100"/>
      <c r="FJO138" s="100"/>
      <c r="FJP138" s="100"/>
      <c r="FJQ138" s="100"/>
      <c r="FJR138" s="100"/>
      <c r="FJS138" s="100"/>
      <c r="FJT138" s="100"/>
      <c r="FJU138" s="100"/>
      <c r="FJV138" s="100"/>
      <c r="FJW138" s="100"/>
      <c r="FJX138" s="100"/>
      <c r="FJY138" s="100"/>
      <c r="FJZ138" s="100"/>
      <c r="FKA138" s="100"/>
      <c r="FKB138" s="100"/>
      <c r="FKC138" s="100"/>
      <c r="FKD138" s="100"/>
      <c r="FKE138" s="100"/>
      <c r="FKF138" s="100"/>
      <c r="FKG138" s="100"/>
      <c r="FKH138" s="100"/>
      <c r="FKI138" s="100"/>
      <c r="FKJ138" s="100"/>
      <c r="FKK138" s="100"/>
      <c r="FKL138" s="100"/>
      <c r="FKM138" s="100"/>
      <c r="FKN138" s="100"/>
      <c r="FKO138" s="100"/>
      <c r="FKP138" s="100"/>
      <c r="FKQ138" s="100"/>
      <c r="FKR138" s="100"/>
      <c r="FKS138" s="100"/>
      <c r="FKT138" s="100"/>
      <c r="FKU138" s="100"/>
      <c r="FKV138" s="100"/>
      <c r="FKW138" s="100"/>
      <c r="FKX138" s="100"/>
      <c r="FKY138" s="100"/>
      <c r="FKZ138" s="100"/>
      <c r="FLA138" s="100"/>
      <c r="FLB138" s="100"/>
      <c r="FLC138" s="100"/>
      <c r="FLD138" s="100"/>
      <c r="FLE138" s="100"/>
      <c r="FLF138" s="100"/>
      <c r="FLG138" s="100"/>
      <c r="FLH138" s="100"/>
      <c r="FLI138" s="100"/>
      <c r="FLJ138" s="100"/>
      <c r="FLK138" s="100"/>
      <c r="FLL138" s="100"/>
      <c r="FLM138" s="100"/>
      <c r="FLN138" s="100"/>
      <c r="FLO138" s="100"/>
      <c r="FLP138" s="100"/>
      <c r="FLQ138" s="100"/>
      <c r="FLR138" s="100"/>
      <c r="FLS138" s="100"/>
      <c r="FLT138" s="100"/>
      <c r="FLU138" s="100"/>
      <c r="FLV138" s="100"/>
      <c r="FLW138" s="100"/>
      <c r="FLX138" s="100"/>
      <c r="FLY138" s="100"/>
      <c r="FLZ138" s="100"/>
      <c r="FMA138" s="100"/>
      <c r="FMB138" s="100"/>
      <c r="FMC138" s="100"/>
      <c r="FMD138" s="100"/>
      <c r="FME138" s="100"/>
      <c r="FMF138" s="100"/>
      <c r="FMG138" s="100"/>
      <c r="FMH138" s="100"/>
      <c r="FMI138" s="100"/>
      <c r="FMJ138" s="100"/>
      <c r="FMK138" s="100"/>
      <c r="FML138" s="100"/>
      <c r="FMM138" s="100"/>
      <c r="FMN138" s="100"/>
      <c r="FMO138" s="100"/>
      <c r="FMP138" s="100"/>
      <c r="FMQ138" s="100"/>
      <c r="FMR138" s="100"/>
      <c r="FMS138" s="100"/>
      <c r="FMT138" s="100"/>
      <c r="FMU138" s="100"/>
      <c r="FMV138" s="100"/>
      <c r="FMW138" s="100"/>
      <c r="FMX138" s="100"/>
      <c r="FMY138" s="100"/>
      <c r="FMZ138" s="100"/>
      <c r="FNA138" s="100"/>
      <c r="FNB138" s="100"/>
      <c r="FNC138" s="100"/>
      <c r="FND138" s="100"/>
      <c r="FNE138" s="100"/>
      <c r="FNF138" s="100"/>
      <c r="FNG138" s="100"/>
      <c r="FNH138" s="100"/>
      <c r="FNI138" s="100"/>
      <c r="FNJ138" s="100"/>
      <c r="FNK138" s="100"/>
      <c r="FNL138" s="100"/>
      <c r="FNM138" s="100"/>
      <c r="FNN138" s="100"/>
      <c r="FNO138" s="100"/>
      <c r="FNP138" s="100"/>
      <c r="FNQ138" s="100"/>
      <c r="FNR138" s="100"/>
      <c r="FNS138" s="100"/>
      <c r="FNT138" s="100"/>
      <c r="FNU138" s="100"/>
      <c r="FNV138" s="100"/>
      <c r="FNW138" s="100"/>
      <c r="FNX138" s="100"/>
      <c r="FNY138" s="100"/>
      <c r="FNZ138" s="100"/>
      <c r="FOA138" s="100"/>
      <c r="FOB138" s="100"/>
      <c r="FOC138" s="100"/>
      <c r="FOD138" s="100"/>
      <c r="FOE138" s="100"/>
      <c r="FOF138" s="100"/>
      <c r="FOG138" s="100"/>
      <c r="FOH138" s="100"/>
      <c r="FOI138" s="100"/>
      <c r="FOJ138" s="100"/>
      <c r="FOK138" s="100"/>
      <c r="FOL138" s="100"/>
      <c r="FOM138" s="100"/>
      <c r="FON138" s="100"/>
      <c r="FOO138" s="100"/>
      <c r="FOP138" s="100"/>
      <c r="FOQ138" s="100"/>
      <c r="FOR138" s="100"/>
      <c r="FOS138" s="100"/>
      <c r="FOT138" s="100"/>
      <c r="FOU138" s="100"/>
      <c r="FOV138" s="100"/>
      <c r="FOW138" s="100"/>
      <c r="FOX138" s="100"/>
      <c r="FOY138" s="100"/>
      <c r="FOZ138" s="100"/>
      <c r="FPA138" s="100"/>
      <c r="FPB138" s="100"/>
      <c r="FPC138" s="100"/>
      <c r="FPD138" s="100"/>
      <c r="FPE138" s="100"/>
      <c r="FPF138" s="100"/>
      <c r="FPG138" s="100"/>
      <c r="FPH138" s="100"/>
      <c r="FPI138" s="100"/>
      <c r="FPJ138" s="100"/>
      <c r="FPK138" s="100"/>
      <c r="FPL138" s="100"/>
      <c r="FPM138" s="100"/>
      <c r="FPN138" s="100"/>
      <c r="FPO138" s="100"/>
      <c r="FPP138" s="100"/>
      <c r="FPQ138" s="100"/>
      <c r="FPR138" s="100"/>
      <c r="FPS138" s="100"/>
      <c r="FPT138" s="100"/>
      <c r="FPU138" s="100"/>
      <c r="FPV138" s="100"/>
      <c r="FPW138" s="100"/>
      <c r="FPX138" s="100"/>
      <c r="FPY138" s="100"/>
      <c r="FPZ138" s="100"/>
      <c r="FQA138" s="100"/>
      <c r="FQB138" s="100"/>
      <c r="FQC138" s="100"/>
      <c r="FQD138" s="100"/>
      <c r="FQE138" s="100"/>
      <c r="FQF138" s="100"/>
      <c r="FQG138" s="100"/>
      <c r="FQH138" s="100"/>
      <c r="FQI138" s="100"/>
      <c r="FQJ138" s="100"/>
      <c r="FQK138" s="100"/>
      <c r="FQL138" s="100"/>
      <c r="FQM138" s="100"/>
      <c r="FQN138" s="100"/>
      <c r="FQO138" s="100"/>
      <c r="FQP138" s="100"/>
      <c r="FQQ138" s="100"/>
      <c r="FQR138" s="100"/>
      <c r="FQS138" s="100"/>
      <c r="FQT138" s="100"/>
      <c r="FQU138" s="100"/>
      <c r="FQV138" s="100"/>
      <c r="FQW138" s="100"/>
      <c r="FQX138" s="100"/>
      <c r="FQY138" s="100"/>
      <c r="FQZ138" s="100"/>
      <c r="FRA138" s="100"/>
      <c r="FRB138" s="100"/>
      <c r="FRC138" s="100"/>
      <c r="FRD138" s="100"/>
      <c r="FRE138" s="100"/>
      <c r="FRF138" s="100"/>
      <c r="FRG138" s="100"/>
      <c r="FRH138" s="100"/>
      <c r="FRI138" s="100"/>
      <c r="FRJ138" s="100"/>
      <c r="FRK138" s="100"/>
      <c r="FRL138" s="100"/>
      <c r="FRM138" s="100"/>
      <c r="FRN138" s="100"/>
      <c r="FRO138" s="100"/>
      <c r="FRP138" s="100"/>
      <c r="FRQ138" s="100"/>
      <c r="FRR138" s="100"/>
      <c r="FRS138" s="100"/>
      <c r="FRT138" s="100"/>
      <c r="FRU138" s="100"/>
      <c r="FRV138" s="100"/>
      <c r="FRW138" s="100"/>
      <c r="FRX138" s="100"/>
      <c r="FRY138" s="100"/>
      <c r="FRZ138" s="100"/>
      <c r="FSA138" s="100"/>
      <c r="FSB138" s="100"/>
      <c r="FSC138" s="100"/>
      <c r="FSD138" s="100"/>
      <c r="FSE138" s="100"/>
      <c r="FSF138" s="100"/>
      <c r="FSG138" s="100"/>
      <c r="FSH138" s="100"/>
      <c r="FSI138" s="100"/>
      <c r="FSJ138" s="100"/>
      <c r="FSK138" s="100"/>
      <c r="FSL138" s="100"/>
      <c r="FSM138" s="100"/>
      <c r="FSN138" s="100"/>
      <c r="FSO138" s="100"/>
      <c r="FSP138" s="100"/>
      <c r="FSQ138" s="100"/>
      <c r="FSR138" s="100"/>
      <c r="FSS138" s="100"/>
      <c r="FST138" s="100"/>
      <c r="FSU138" s="100"/>
      <c r="FSV138" s="100"/>
      <c r="FSW138" s="100"/>
      <c r="FSX138" s="100"/>
      <c r="FSY138" s="100"/>
      <c r="FSZ138" s="100"/>
      <c r="FTA138" s="100"/>
      <c r="FTB138" s="100"/>
      <c r="FTC138" s="100"/>
      <c r="FTD138" s="100"/>
      <c r="FTE138" s="100"/>
      <c r="FTF138" s="100"/>
      <c r="FTG138" s="100"/>
      <c r="FTH138" s="100"/>
      <c r="FTI138" s="100"/>
      <c r="FTJ138" s="100"/>
      <c r="FTK138" s="100"/>
      <c r="FTL138" s="100"/>
      <c r="FTM138" s="100"/>
      <c r="FTN138" s="100"/>
      <c r="FTO138" s="100"/>
      <c r="FTP138" s="100"/>
      <c r="FTQ138" s="100"/>
      <c r="FTR138" s="100"/>
      <c r="FTS138" s="100"/>
      <c r="FTT138" s="100"/>
      <c r="FTU138" s="100"/>
      <c r="FTV138" s="100"/>
      <c r="FTW138" s="100"/>
      <c r="FTX138" s="100"/>
      <c r="FTY138" s="100"/>
      <c r="FTZ138" s="100"/>
      <c r="FUA138" s="100"/>
      <c r="FUB138" s="100"/>
      <c r="FUC138" s="100"/>
      <c r="FUD138" s="100"/>
      <c r="FUE138" s="100"/>
      <c r="FUF138" s="100"/>
      <c r="FUG138" s="100"/>
      <c r="FUH138" s="100"/>
      <c r="FUI138" s="100"/>
      <c r="FUJ138" s="100"/>
      <c r="FUK138" s="100"/>
      <c r="FUL138" s="100"/>
      <c r="FUM138" s="100"/>
      <c r="FUN138" s="100"/>
      <c r="FUO138" s="100"/>
      <c r="FUP138" s="100"/>
      <c r="FUQ138" s="100"/>
      <c r="FUR138" s="100"/>
      <c r="FUS138" s="100"/>
      <c r="FUT138" s="100"/>
      <c r="FUU138" s="100"/>
      <c r="FUV138" s="100"/>
      <c r="FUW138" s="100"/>
      <c r="FUX138" s="100"/>
      <c r="FUY138" s="100"/>
      <c r="FUZ138" s="100"/>
      <c r="FVA138" s="100"/>
      <c r="FVB138" s="100"/>
      <c r="FVC138" s="100"/>
      <c r="FVD138" s="100"/>
      <c r="FVE138" s="100"/>
      <c r="FVF138" s="100"/>
      <c r="FVG138" s="100"/>
      <c r="FVH138" s="100"/>
      <c r="FVI138" s="100"/>
      <c r="FVJ138" s="100"/>
      <c r="FVK138" s="100"/>
      <c r="FVL138" s="100"/>
      <c r="FVM138" s="100"/>
      <c r="FVN138" s="100"/>
      <c r="FVO138" s="100"/>
      <c r="FVP138" s="100"/>
      <c r="FVQ138" s="100"/>
      <c r="FVR138" s="100"/>
      <c r="FVS138" s="100"/>
      <c r="FVT138" s="100"/>
      <c r="FVU138" s="100"/>
      <c r="FVV138" s="100"/>
      <c r="FVW138" s="100"/>
      <c r="FVX138" s="100"/>
      <c r="FVY138" s="100"/>
      <c r="FVZ138" s="100"/>
      <c r="FWA138" s="100"/>
      <c r="FWB138" s="100"/>
      <c r="FWC138" s="100"/>
      <c r="FWD138" s="100"/>
      <c r="FWE138" s="100"/>
      <c r="FWF138" s="100"/>
      <c r="FWG138" s="100"/>
      <c r="FWH138" s="100"/>
      <c r="FWI138" s="100"/>
      <c r="FWJ138" s="100"/>
      <c r="FWK138" s="100"/>
      <c r="FWL138" s="100"/>
      <c r="FWM138" s="100"/>
      <c r="FWN138" s="100"/>
      <c r="FWO138" s="100"/>
      <c r="FWP138" s="100"/>
      <c r="FWQ138" s="100"/>
      <c r="FWR138" s="100"/>
      <c r="FWS138" s="100"/>
      <c r="FWT138" s="100"/>
      <c r="FWU138" s="100"/>
      <c r="FWV138" s="100"/>
      <c r="FWW138" s="100"/>
      <c r="FWX138" s="100"/>
      <c r="FWY138" s="100"/>
      <c r="FWZ138" s="100"/>
      <c r="FXA138" s="100"/>
      <c r="FXB138" s="100"/>
      <c r="FXC138" s="100"/>
      <c r="FXD138" s="100"/>
      <c r="FXE138" s="100"/>
      <c r="FXF138" s="100"/>
      <c r="FXG138" s="100"/>
      <c r="FXH138" s="100"/>
      <c r="FXI138" s="100"/>
      <c r="FXJ138" s="100"/>
      <c r="FXK138" s="100"/>
      <c r="FXL138" s="100"/>
      <c r="FXM138" s="100"/>
      <c r="FXN138" s="100"/>
      <c r="FXO138" s="100"/>
      <c r="FXP138" s="100"/>
      <c r="FXQ138" s="100"/>
      <c r="FXR138" s="100"/>
      <c r="FXS138" s="100"/>
      <c r="FXT138" s="100"/>
      <c r="FXU138" s="100"/>
      <c r="FXV138" s="100"/>
      <c r="FXW138" s="100"/>
      <c r="FXX138" s="100"/>
      <c r="FXY138" s="100"/>
      <c r="FXZ138" s="100"/>
      <c r="FYA138" s="100"/>
      <c r="FYB138" s="100"/>
      <c r="FYC138" s="100"/>
      <c r="FYD138" s="100"/>
      <c r="FYE138" s="100"/>
      <c r="FYF138" s="100"/>
      <c r="FYG138" s="100"/>
      <c r="FYH138" s="100"/>
      <c r="FYI138" s="100"/>
      <c r="FYJ138" s="100"/>
      <c r="FYK138" s="100"/>
      <c r="FYL138" s="100"/>
      <c r="FYM138" s="100"/>
      <c r="FYN138" s="100"/>
      <c r="FYO138" s="100"/>
      <c r="FYP138" s="100"/>
      <c r="FYQ138" s="100"/>
      <c r="FYR138" s="100"/>
      <c r="FYS138" s="100"/>
      <c r="FYT138" s="100"/>
      <c r="FYU138" s="100"/>
      <c r="FYV138" s="100"/>
      <c r="FYW138" s="100"/>
      <c r="FYX138" s="100"/>
      <c r="FYY138" s="100"/>
      <c r="FYZ138" s="100"/>
      <c r="FZA138" s="100"/>
      <c r="FZB138" s="100"/>
      <c r="FZC138" s="100"/>
      <c r="FZD138" s="100"/>
      <c r="FZE138" s="100"/>
      <c r="FZF138" s="100"/>
      <c r="FZG138" s="100"/>
      <c r="FZH138" s="100"/>
      <c r="FZI138" s="100"/>
      <c r="FZJ138" s="100"/>
      <c r="FZK138" s="100"/>
      <c r="FZL138" s="100"/>
      <c r="FZM138" s="100"/>
      <c r="FZN138" s="100"/>
      <c r="FZO138" s="100"/>
      <c r="FZP138" s="100"/>
      <c r="FZQ138" s="100"/>
      <c r="FZR138" s="100"/>
      <c r="FZS138" s="100"/>
      <c r="FZT138" s="100"/>
      <c r="FZU138" s="100"/>
      <c r="FZV138" s="100"/>
      <c r="FZW138" s="100"/>
      <c r="FZX138" s="100"/>
      <c r="FZY138" s="100"/>
      <c r="FZZ138" s="100"/>
      <c r="GAA138" s="100"/>
      <c r="GAB138" s="100"/>
      <c r="GAC138" s="100"/>
      <c r="GAD138" s="100"/>
      <c r="GAE138" s="100"/>
      <c r="GAF138" s="100"/>
      <c r="GAG138" s="100"/>
      <c r="GAH138" s="100"/>
      <c r="GAI138" s="100"/>
      <c r="GAJ138" s="100"/>
      <c r="GAK138" s="100"/>
      <c r="GAL138" s="100"/>
      <c r="GAM138" s="100"/>
      <c r="GAN138" s="100"/>
      <c r="GAO138" s="100"/>
      <c r="GAP138" s="100"/>
      <c r="GAQ138" s="100"/>
      <c r="GAR138" s="100"/>
      <c r="GAS138" s="100"/>
      <c r="GAT138" s="100"/>
      <c r="GAU138" s="100"/>
      <c r="GAV138" s="100"/>
      <c r="GAW138" s="100"/>
      <c r="GAX138" s="100"/>
      <c r="GAY138" s="100"/>
      <c r="GAZ138" s="100"/>
      <c r="GBA138" s="100"/>
      <c r="GBB138" s="100"/>
      <c r="GBC138" s="100"/>
      <c r="GBD138" s="100"/>
      <c r="GBE138" s="100"/>
      <c r="GBF138" s="100"/>
      <c r="GBG138" s="100"/>
      <c r="GBH138" s="100"/>
      <c r="GBI138" s="100"/>
      <c r="GBJ138" s="100"/>
      <c r="GBK138" s="100"/>
      <c r="GBL138" s="100"/>
      <c r="GBM138" s="100"/>
      <c r="GBN138" s="100"/>
      <c r="GBO138" s="100"/>
      <c r="GBP138" s="100"/>
      <c r="GBQ138" s="100"/>
      <c r="GBR138" s="100"/>
      <c r="GBS138" s="100"/>
      <c r="GBT138" s="100"/>
      <c r="GBU138" s="100"/>
      <c r="GBV138" s="100"/>
      <c r="GBW138" s="100"/>
      <c r="GBX138" s="100"/>
      <c r="GBY138" s="100"/>
      <c r="GBZ138" s="100"/>
      <c r="GCA138" s="100"/>
      <c r="GCB138" s="100"/>
      <c r="GCC138" s="100"/>
      <c r="GCD138" s="100"/>
      <c r="GCE138" s="100"/>
      <c r="GCF138" s="100"/>
      <c r="GCG138" s="100"/>
      <c r="GCH138" s="100"/>
      <c r="GCI138" s="100"/>
      <c r="GCJ138" s="100"/>
      <c r="GCK138" s="100"/>
      <c r="GCL138" s="100"/>
      <c r="GCM138" s="100"/>
      <c r="GCN138" s="100"/>
      <c r="GCO138" s="100"/>
      <c r="GCP138" s="100"/>
      <c r="GCQ138" s="100"/>
      <c r="GCR138" s="100"/>
      <c r="GCS138" s="100"/>
      <c r="GCT138" s="100"/>
      <c r="GCU138" s="100"/>
      <c r="GCV138" s="100"/>
      <c r="GCW138" s="100"/>
      <c r="GCX138" s="100"/>
      <c r="GCY138" s="100"/>
      <c r="GCZ138" s="100"/>
      <c r="GDA138" s="100"/>
      <c r="GDB138" s="100"/>
      <c r="GDC138" s="100"/>
      <c r="GDD138" s="100"/>
      <c r="GDE138" s="100"/>
      <c r="GDF138" s="100"/>
      <c r="GDG138" s="100"/>
      <c r="GDH138" s="100"/>
      <c r="GDI138" s="100"/>
      <c r="GDJ138" s="100"/>
      <c r="GDK138" s="100"/>
      <c r="GDL138" s="100"/>
      <c r="GDM138" s="100"/>
      <c r="GDN138" s="100"/>
      <c r="GDO138" s="100"/>
      <c r="GDP138" s="100"/>
      <c r="GDQ138" s="100"/>
      <c r="GDR138" s="100"/>
      <c r="GDS138" s="100"/>
      <c r="GDT138" s="100"/>
      <c r="GDU138" s="100"/>
      <c r="GDV138" s="100"/>
      <c r="GDW138" s="100"/>
      <c r="GDX138" s="100"/>
      <c r="GDY138" s="100"/>
      <c r="GDZ138" s="100"/>
      <c r="GEA138" s="100"/>
      <c r="GEB138" s="100"/>
      <c r="GEC138" s="100"/>
      <c r="GED138" s="100"/>
      <c r="GEE138" s="100"/>
      <c r="GEF138" s="100"/>
      <c r="GEG138" s="100"/>
      <c r="GEH138" s="100"/>
      <c r="GEI138" s="100"/>
      <c r="GEJ138" s="100"/>
      <c r="GEK138" s="100"/>
      <c r="GEL138" s="100"/>
      <c r="GEM138" s="100"/>
      <c r="GEN138" s="100"/>
      <c r="GEO138" s="100"/>
      <c r="GEP138" s="100"/>
      <c r="GEQ138" s="100"/>
      <c r="GER138" s="100"/>
      <c r="GES138" s="100"/>
      <c r="GET138" s="100"/>
      <c r="GEU138" s="100"/>
      <c r="GEV138" s="100"/>
      <c r="GEW138" s="100"/>
      <c r="GEX138" s="100"/>
      <c r="GEY138" s="100"/>
      <c r="GEZ138" s="100"/>
      <c r="GFA138" s="100"/>
      <c r="GFB138" s="100"/>
      <c r="GFC138" s="100"/>
      <c r="GFD138" s="100"/>
      <c r="GFE138" s="100"/>
      <c r="GFF138" s="100"/>
      <c r="GFG138" s="100"/>
      <c r="GFH138" s="100"/>
      <c r="GFI138" s="100"/>
      <c r="GFJ138" s="100"/>
      <c r="GFK138" s="100"/>
      <c r="GFL138" s="100"/>
      <c r="GFM138" s="100"/>
      <c r="GFN138" s="100"/>
      <c r="GFO138" s="100"/>
      <c r="GFP138" s="100"/>
      <c r="GFQ138" s="100"/>
      <c r="GFR138" s="100"/>
      <c r="GFS138" s="100"/>
      <c r="GFT138" s="100"/>
      <c r="GFU138" s="100"/>
      <c r="GFV138" s="100"/>
      <c r="GFW138" s="100"/>
      <c r="GFX138" s="100"/>
      <c r="GFY138" s="100"/>
      <c r="GFZ138" s="100"/>
      <c r="GGA138" s="100"/>
      <c r="GGB138" s="100"/>
      <c r="GGC138" s="100"/>
      <c r="GGD138" s="100"/>
      <c r="GGE138" s="100"/>
      <c r="GGF138" s="100"/>
      <c r="GGG138" s="100"/>
      <c r="GGH138" s="100"/>
      <c r="GGI138" s="100"/>
      <c r="GGJ138" s="100"/>
      <c r="GGK138" s="100"/>
      <c r="GGL138" s="100"/>
      <c r="GGM138" s="100"/>
      <c r="GGN138" s="100"/>
      <c r="GGO138" s="100"/>
      <c r="GGP138" s="100"/>
      <c r="GGQ138" s="100"/>
      <c r="GGR138" s="100"/>
      <c r="GGS138" s="100"/>
      <c r="GGT138" s="100"/>
      <c r="GGU138" s="100"/>
      <c r="GGV138" s="100"/>
      <c r="GGW138" s="100"/>
      <c r="GGX138" s="100"/>
      <c r="GGY138" s="100"/>
      <c r="GGZ138" s="100"/>
      <c r="GHA138" s="100"/>
      <c r="GHB138" s="100"/>
      <c r="GHC138" s="100"/>
      <c r="GHD138" s="100"/>
      <c r="GHE138" s="100"/>
      <c r="GHF138" s="100"/>
      <c r="GHG138" s="100"/>
      <c r="GHH138" s="100"/>
      <c r="GHI138" s="100"/>
      <c r="GHJ138" s="100"/>
      <c r="GHK138" s="100"/>
      <c r="GHL138" s="100"/>
      <c r="GHM138" s="100"/>
      <c r="GHN138" s="100"/>
      <c r="GHO138" s="100"/>
      <c r="GHP138" s="100"/>
      <c r="GHQ138" s="100"/>
      <c r="GHR138" s="100"/>
      <c r="GHS138" s="100"/>
      <c r="GHT138" s="100"/>
      <c r="GHU138" s="100"/>
      <c r="GHV138" s="100"/>
      <c r="GHW138" s="100"/>
      <c r="GHX138" s="100"/>
      <c r="GHY138" s="100"/>
      <c r="GHZ138" s="100"/>
      <c r="GIA138" s="100"/>
      <c r="GIB138" s="100"/>
      <c r="GIC138" s="100"/>
      <c r="GID138" s="100"/>
      <c r="GIE138" s="100"/>
      <c r="GIF138" s="100"/>
      <c r="GIG138" s="100"/>
      <c r="GIH138" s="100"/>
      <c r="GII138" s="100"/>
      <c r="GIJ138" s="100"/>
      <c r="GIK138" s="100"/>
      <c r="GIL138" s="100"/>
      <c r="GIM138" s="100"/>
      <c r="GIN138" s="100"/>
      <c r="GIO138" s="100"/>
      <c r="GIP138" s="100"/>
      <c r="GIQ138" s="100"/>
      <c r="GIR138" s="100"/>
      <c r="GIS138" s="100"/>
      <c r="GIT138" s="100"/>
      <c r="GIU138" s="100"/>
      <c r="GIV138" s="100"/>
      <c r="GIW138" s="100"/>
      <c r="GIX138" s="100"/>
      <c r="GIY138" s="100"/>
      <c r="GIZ138" s="100"/>
      <c r="GJA138" s="100"/>
      <c r="GJB138" s="100"/>
      <c r="GJC138" s="100"/>
      <c r="GJD138" s="100"/>
      <c r="GJE138" s="100"/>
      <c r="GJF138" s="100"/>
      <c r="GJG138" s="100"/>
      <c r="GJH138" s="100"/>
      <c r="GJI138" s="100"/>
      <c r="GJJ138" s="100"/>
      <c r="GJK138" s="100"/>
      <c r="GJL138" s="100"/>
      <c r="GJM138" s="100"/>
      <c r="GJN138" s="100"/>
      <c r="GJO138" s="100"/>
      <c r="GJP138" s="100"/>
      <c r="GJQ138" s="100"/>
      <c r="GJR138" s="100"/>
      <c r="GJS138" s="100"/>
      <c r="GJT138" s="100"/>
      <c r="GJU138" s="100"/>
      <c r="GJV138" s="100"/>
      <c r="GJW138" s="100"/>
      <c r="GJX138" s="100"/>
      <c r="GJY138" s="100"/>
      <c r="GJZ138" s="100"/>
      <c r="GKA138" s="100"/>
      <c r="GKB138" s="100"/>
      <c r="GKC138" s="100"/>
      <c r="GKD138" s="100"/>
      <c r="GKE138" s="100"/>
      <c r="GKF138" s="100"/>
      <c r="GKG138" s="100"/>
      <c r="GKH138" s="100"/>
      <c r="GKI138" s="100"/>
      <c r="GKJ138" s="100"/>
      <c r="GKK138" s="100"/>
      <c r="GKL138" s="100"/>
      <c r="GKM138" s="100"/>
      <c r="GKN138" s="100"/>
      <c r="GKO138" s="100"/>
      <c r="GKP138" s="100"/>
      <c r="GKQ138" s="100"/>
      <c r="GKR138" s="100"/>
      <c r="GKS138" s="100"/>
      <c r="GKT138" s="100"/>
      <c r="GKU138" s="100"/>
      <c r="GKV138" s="100"/>
      <c r="GKW138" s="100"/>
      <c r="GKX138" s="100"/>
      <c r="GKY138" s="100"/>
      <c r="GKZ138" s="100"/>
      <c r="GLA138" s="100"/>
      <c r="GLB138" s="100"/>
      <c r="GLC138" s="100"/>
      <c r="GLD138" s="100"/>
      <c r="GLE138" s="100"/>
      <c r="GLF138" s="100"/>
      <c r="GLG138" s="100"/>
      <c r="GLH138" s="100"/>
      <c r="GLI138" s="100"/>
      <c r="GLJ138" s="100"/>
      <c r="GLK138" s="100"/>
      <c r="GLL138" s="100"/>
      <c r="GLM138" s="100"/>
      <c r="GLN138" s="100"/>
      <c r="GLO138" s="100"/>
      <c r="GLP138" s="100"/>
      <c r="GLQ138" s="100"/>
      <c r="GLR138" s="100"/>
      <c r="GLS138" s="100"/>
      <c r="GLT138" s="100"/>
      <c r="GLU138" s="100"/>
      <c r="GLV138" s="100"/>
      <c r="GLW138" s="100"/>
      <c r="GLX138" s="100"/>
      <c r="GLY138" s="100"/>
      <c r="GLZ138" s="100"/>
      <c r="GMA138" s="100"/>
      <c r="GMB138" s="100"/>
      <c r="GMC138" s="100"/>
      <c r="GMD138" s="100"/>
      <c r="GME138" s="100"/>
      <c r="GMF138" s="100"/>
      <c r="GMG138" s="100"/>
      <c r="GMH138" s="100"/>
      <c r="GMI138" s="100"/>
      <c r="GMJ138" s="100"/>
      <c r="GMK138" s="100"/>
      <c r="GML138" s="100"/>
      <c r="GMM138" s="100"/>
      <c r="GMN138" s="100"/>
      <c r="GMO138" s="100"/>
      <c r="GMP138" s="100"/>
      <c r="GMQ138" s="100"/>
      <c r="GMR138" s="100"/>
      <c r="GMS138" s="100"/>
      <c r="GMT138" s="100"/>
      <c r="GMU138" s="100"/>
      <c r="GMV138" s="100"/>
      <c r="GMW138" s="100"/>
      <c r="GMX138" s="100"/>
      <c r="GMY138" s="100"/>
      <c r="GMZ138" s="100"/>
      <c r="GNA138" s="100"/>
      <c r="GNB138" s="100"/>
      <c r="GNC138" s="100"/>
      <c r="GND138" s="100"/>
      <c r="GNE138" s="100"/>
      <c r="GNF138" s="100"/>
      <c r="GNG138" s="100"/>
      <c r="GNH138" s="100"/>
      <c r="GNI138" s="100"/>
      <c r="GNJ138" s="100"/>
      <c r="GNK138" s="100"/>
      <c r="GNL138" s="100"/>
      <c r="GNM138" s="100"/>
      <c r="GNN138" s="100"/>
      <c r="GNO138" s="100"/>
      <c r="GNP138" s="100"/>
      <c r="GNQ138" s="100"/>
      <c r="GNR138" s="100"/>
      <c r="GNS138" s="100"/>
      <c r="GNT138" s="100"/>
      <c r="GNU138" s="100"/>
      <c r="GNV138" s="100"/>
      <c r="GNW138" s="100"/>
      <c r="GNX138" s="100"/>
      <c r="GNY138" s="100"/>
      <c r="GNZ138" s="100"/>
      <c r="GOA138" s="100"/>
      <c r="GOB138" s="100"/>
      <c r="GOC138" s="100"/>
      <c r="GOD138" s="100"/>
      <c r="GOE138" s="100"/>
      <c r="GOF138" s="100"/>
      <c r="GOG138" s="100"/>
      <c r="GOH138" s="100"/>
      <c r="GOI138" s="100"/>
      <c r="GOJ138" s="100"/>
      <c r="GOK138" s="100"/>
      <c r="GOL138" s="100"/>
      <c r="GOM138" s="100"/>
      <c r="GON138" s="100"/>
      <c r="GOO138" s="100"/>
      <c r="GOP138" s="100"/>
      <c r="GOQ138" s="100"/>
      <c r="GOR138" s="100"/>
      <c r="GOS138" s="100"/>
      <c r="GOT138" s="100"/>
      <c r="GOU138" s="100"/>
      <c r="GOV138" s="100"/>
      <c r="GOW138" s="100"/>
      <c r="GOX138" s="100"/>
      <c r="GOY138" s="100"/>
      <c r="GOZ138" s="100"/>
      <c r="GPA138" s="100"/>
      <c r="GPB138" s="100"/>
      <c r="GPC138" s="100"/>
      <c r="GPD138" s="100"/>
      <c r="GPE138" s="100"/>
      <c r="GPF138" s="100"/>
      <c r="GPG138" s="100"/>
      <c r="GPH138" s="100"/>
      <c r="GPI138" s="100"/>
      <c r="GPJ138" s="100"/>
      <c r="GPK138" s="100"/>
      <c r="GPL138" s="100"/>
      <c r="GPM138" s="100"/>
      <c r="GPN138" s="100"/>
      <c r="GPO138" s="100"/>
      <c r="GPP138" s="100"/>
      <c r="GPQ138" s="100"/>
      <c r="GPR138" s="100"/>
      <c r="GPS138" s="100"/>
      <c r="GPT138" s="100"/>
      <c r="GPU138" s="100"/>
      <c r="GPV138" s="100"/>
      <c r="GPW138" s="100"/>
      <c r="GPX138" s="100"/>
      <c r="GPY138" s="100"/>
      <c r="GPZ138" s="100"/>
      <c r="GQA138" s="100"/>
      <c r="GQB138" s="100"/>
      <c r="GQC138" s="100"/>
      <c r="GQD138" s="100"/>
      <c r="GQE138" s="100"/>
      <c r="GQF138" s="100"/>
      <c r="GQG138" s="100"/>
      <c r="GQH138" s="100"/>
      <c r="GQI138" s="100"/>
      <c r="GQJ138" s="100"/>
      <c r="GQK138" s="100"/>
      <c r="GQL138" s="100"/>
      <c r="GQM138" s="100"/>
      <c r="GQN138" s="100"/>
      <c r="GQO138" s="100"/>
      <c r="GQP138" s="100"/>
      <c r="GQQ138" s="100"/>
      <c r="GQR138" s="100"/>
      <c r="GQS138" s="100"/>
      <c r="GQT138" s="100"/>
      <c r="GQU138" s="100"/>
      <c r="GQV138" s="100"/>
      <c r="GQW138" s="100"/>
      <c r="GQX138" s="100"/>
      <c r="GQY138" s="100"/>
      <c r="GQZ138" s="100"/>
      <c r="GRA138" s="100"/>
      <c r="GRB138" s="100"/>
      <c r="GRC138" s="100"/>
      <c r="GRD138" s="100"/>
      <c r="GRE138" s="100"/>
      <c r="GRF138" s="100"/>
      <c r="GRG138" s="100"/>
      <c r="GRH138" s="100"/>
      <c r="GRI138" s="100"/>
      <c r="GRJ138" s="100"/>
      <c r="GRK138" s="100"/>
      <c r="GRL138" s="100"/>
      <c r="GRM138" s="100"/>
      <c r="GRN138" s="100"/>
      <c r="GRO138" s="100"/>
      <c r="GRP138" s="100"/>
      <c r="GRQ138" s="100"/>
      <c r="GRR138" s="100"/>
      <c r="GRS138" s="100"/>
      <c r="GRT138" s="100"/>
      <c r="GRU138" s="100"/>
      <c r="GRV138" s="100"/>
      <c r="GRW138" s="100"/>
      <c r="GRX138" s="100"/>
      <c r="GRY138" s="100"/>
      <c r="GRZ138" s="100"/>
      <c r="GSA138" s="100"/>
      <c r="GSB138" s="100"/>
      <c r="GSC138" s="100"/>
      <c r="GSD138" s="100"/>
      <c r="GSE138" s="100"/>
      <c r="GSF138" s="100"/>
      <c r="GSG138" s="100"/>
      <c r="GSH138" s="100"/>
      <c r="GSI138" s="100"/>
      <c r="GSJ138" s="100"/>
      <c r="GSK138" s="100"/>
      <c r="GSL138" s="100"/>
      <c r="GSM138" s="100"/>
      <c r="GSN138" s="100"/>
      <c r="GSO138" s="100"/>
      <c r="GSP138" s="100"/>
      <c r="GSQ138" s="100"/>
      <c r="GSR138" s="100"/>
      <c r="GSS138" s="100"/>
      <c r="GST138" s="100"/>
      <c r="GSU138" s="100"/>
      <c r="GSV138" s="100"/>
      <c r="GSW138" s="100"/>
      <c r="GSX138" s="100"/>
      <c r="GSY138" s="100"/>
      <c r="GSZ138" s="100"/>
      <c r="GTA138" s="100"/>
      <c r="GTB138" s="100"/>
      <c r="GTC138" s="100"/>
      <c r="GTD138" s="100"/>
      <c r="GTE138" s="100"/>
      <c r="GTF138" s="100"/>
      <c r="GTG138" s="100"/>
      <c r="GTH138" s="100"/>
      <c r="GTI138" s="100"/>
      <c r="GTJ138" s="100"/>
      <c r="GTK138" s="100"/>
      <c r="GTL138" s="100"/>
      <c r="GTM138" s="100"/>
      <c r="GTN138" s="100"/>
      <c r="GTO138" s="100"/>
      <c r="GTP138" s="100"/>
      <c r="GTQ138" s="100"/>
      <c r="GTR138" s="100"/>
      <c r="GTS138" s="100"/>
      <c r="GTT138" s="100"/>
      <c r="GTU138" s="100"/>
      <c r="GTV138" s="100"/>
      <c r="GTW138" s="100"/>
      <c r="GTX138" s="100"/>
      <c r="GTY138" s="100"/>
      <c r="GTZ138" s="100"/>
      <c r="GUA138" s="100"/>
      <c r="GUB138" s="100"/>
      <c r="GUC138" s="100"/>
      <c r="GUD138" s="100"/>
      <c r="GUE138" s="100"/>
      <c r="GUF138" s="100"/>
      <c r="GUG138" s="100"/>
      <c r="GUH138" s="100"/>
      <c r="GUI138" s="100"/>
      <c r="GUJ138" s="100"/>
      <c r="GUK138" s="100"/>
      <c r="GUL138" s="100"/>
      <c r="GUM138" s="100"/>
      <c r="GUN138" s="100"/>
      <c r="GUO138" s="100"/>
      <c r="GUP138" s="100"/>
      <c r="GUQ138" s="100"/>
      <c r="GUR138" s="100"/>
      <c r="GUS138" s="100"/>
      <c r="GUT138" s="100"/>
      <c r="GUU138" s="100"/>
      <c r="GUV138" s="100"/>
      <c r="GUW138" s="100"/>
      <c r="GUX138" s="100"/>
      <c r="GUY138" s="100"/>
      <c r="GUZ138" s="100"/>
      <c r="GVA138" s="100"/>
      <c r="GVB138" s="100"/>
      <c r="GVC138" s="100"/>
      <c r="GVD138" s="100"/>
      <c r="GVE138" s="100"/>
      <c r="GVF138" s="100"/>
      <c r="GVG138" s="100"/>
      <c r="GVH138" s="100"/>
      <c r="GVI138" s="100"/>
      <c r="GVJ138" s="100"/>
      <c r="GVK138" s="100"/>
      <c r="GVL138" s="100"/>
      <c r="GVM138" s="100"/>
      <c r="GVN138" s="100"/>
      <c r="GVO138" s="100"/>
      <c r="GVP138" s="100"/>
      <c r="GVQ138" s="100"/>
      <c r="GVR138" s="100"/>
      <c r="GVS138" s="100"/>
      <c r="GVT138" s="100"/>
      <c r="GVU138" s="100"/>
      <c r="GVV138" s="100"/>
      <c r="GVW138" s="100"/>
      <c r="GVX138" s="100"/>
      <c r="GVY138" s="100"/>
      <c r="GVZ138" s="100"/>
      <c r="GWA138" s="100"/>
      <c r="GWB138" s="100"/>
      <c r="GWC138" s="100"/>
      <c r="GWD138" s="100"/>
      <c r="GWE138" s="100"/>
      <c r="GWF138" s="100"/>
      <c r="GWG138" s="100"/>
      <c r="GWH138" s="100"/>
      <c r="GWI138" s="100"/>
      <c r="GWJ138" s="100"/>
      <c r="GWK138" s="100"/>
      <c r="GWL138" s="100"/>
      <c r="GWM138" s="100"/>
      <c r="GWN138" s="100"/>
      <c r="GWO138" s="100"/>
      <c r="GWP138" s="100"/>
      <c r="GWQ138" s="100"/>
      <c r="GWR138" s="100"/>
      <c r="GWS138" s="100"/>
      <c r="GWT138" s="100"/>
      <c r="GWU138" s="100"/>
      <c r="GWV138" s="100"/>
      <c r="GWW138" s="100"/>
      <c r="GWX138" s="100"/>
      <c r="GWY138" s="100"/>
      <c r="GWZ138" s="100"/>
      <c r="GXA138" s="100"/>
      <c r="GXB138" s="100"/>
      <c r="GXC138" s="100"/>
      <c r="GXD138" s="100"/>
      <c r="GXE138" s="100"/>
      <c r="GXF138" s="100"/>
      <c r="GXG138" s="100"/>
      <c r="GXH138" s="100"/>
      <c r="GXI138" s="100"/>
      <c r="GXJ138" s="100"/>
      <c r="GXK138" s="100"/>
      <c r="GXL138" s="100"/>
      <c r="GXM138" s="100"/>
      <c r="GXN138" s="100"/>
      <c r="GXO138" s="100"/>
      <c r="GXP138" s="100"/>
      <c r="GXQ138" s="100"/>
      <c r="GXR138" s="100"/>
      <c r="GXS138" s="100"/>
      <c r="GXT138" s="100"/>
      <c r="GXU138" s="100"/>
      <c r="GXV138" s="100"/>
      <c r="GXW138" s="100"/>
      <c r="GXX138" s="100"/>
      <c r="GXY138" s="100"/>
      <c r="GXZ138" s="100"/>
      <c r="GYA138" s="100"/>
      <c r="GYB138" s="100"/>
      <c r="GYC138" s="100"/>
      <c r="GYD138" s="100"/>
      <c r="GYE138" s="100"/>
      <c r="GYF138" s="100"/>
      <c r="GYG138" s="100"/>
      <c r="GYH138" s="100"/>
      <c r="GYI138" s="100"/>
      <c r="GYJ138" s="100"/>
      <c r="GYK138" s="100"/>
      <c r="GYL138" s="100"/>
      <c r="GYM138" s="100"/>
      <c r="GYN138" s="100"/>
      <c r="GYO138" s="100"/>
      <c r="GYP138" s="100"/>
      <c r="GYQ138" s="100"/>
      <c r="GYR138" s="100"/>
      <c r="GYS138" s="100"/>
      <c r="GYT138" s="100"/>
      <c r="GYU138" s="100"/>
      <c r="GYV138" s="100"/>
      <c r="GYW138" s="100"/>
      <c r="GYX138" s="100"/>
      <c r="GYY138" s="100"/>
      <c r="GYZ138" s="100"/>
      <c r="GZA138" s="100"/>
      <c r="GZB138" s="100"/>
      <c r="GZC138" s="100"/>
      <c r="GZD138" s="100"/>
      <c r="GZE138" s="100"/>
      <c r="GZF138" s="100"/>
      <c r="GZG138" s="100"/>
      <c r="GZH138" s="100"/>
      <c r="GZI138" s="100"/>
      <c r="GZJ138" s="100"/>
      <c r="GZK138" s="100"/>
      <c r="GZL138" s="100"/>
      <c r="GZM138" s="100"/>
      <c r="GZN138" s="100"/>
      <c r="GZO138" s="100"/>
      <c r="GZP138" s="100"/>
      <c r="GZQ138" s="100"/>
      <c r="GZR138" s="100"/>
      <c r="GZS138" s="100"/>
      <c r="GZT138" s="100"/>
      <c r="GZU138" s="100"/>
      <c r="GZV138" s="100"/>
      <c r="GZW138" s="100"/>
      <c r="GZX138" s="100"/>
      <c r="GZY138" s="100"/>
      <c r="GZZ138" s="100"/>
      <c r="HAA138" s="100"/>
      <c r="HAB138" s="100"/>
      <c r="HAC138" s="100"/>
      <c r="HAD138" s="100"/>
      <c r="HAE138" s="100"/>
      <c r="HAF138" s="100"/>
      <c r="HAG138" s="100"/>
      <c r="HAH138" s="100"/>
      <c r="HAI138" s="100"/>
      <c r="HAJ138" s="100"/>
      <c r="HAK138" s="100"/>
      <c r="HAL138" s="100"/>
      <c r="HAM138" s="100"/>
      <c r="HAN138" s="100"/>
      <c r="HAO138" s="100"/>
      <c r="HAP138" s="100"/>
      <c r="HAQ138" s="100"/>
      <c r="HAR138" s="100"/>
      <c r="HAS138" s="100"/>
      <c r="HAT138" s="100"/>
      <c r="HAU138" s="100"/>
      <c r="HAV138" s="100"/>
      <c r="HAW138" s="100"/>
      <c r="HAX138" s="100"/>
      <c r="HAY138" s="100"/>
      <c r="HAZ138" s="100"/>
      <c r="HBA138" s="100"/>
      <c r="HBB138" s="100"/>
      <c r="HBC138" s="100"/>
      <c r="HBD138" s="100"/>
      <c r="HBE138" s="100"/>
      <c r="HBF138" s="100"/>
      <c r="HBG138" s="100"/>
      <c r="HBH138" s="100"/>
      <c r="HBI138" s="100"/>
      <c r="HBJ138" s="100"/>
      <c r="HBK138" s="100"/>
      <c r="HBL138" s="100"/>
      <c r="HBM138" s="100"/>
      <c r="HBN138" s="100"/>
      <c r="HBO138" s="100"/>
      <c r="HBP138" s="100"/>
      <c r="HBQ138" s="100"/>
      <c r="HBR138" s="100"/>
      <c r="HBS138" s="100"/>
      <c r="HBT138" s="100"/>
      <c r="HBU138" s="100"/>
      <c r="HBV138" s="100"/>
      <c r="HBW138" s="100"/>
      <c r="HBX138" s="100"/>
      <c r="HBY138" s="100"/>
      <c r="HBZ138" s="100"/>
      <c r="HCA138" s="100"/>
      <c r="HCB138" s="100"/>
      <c r="HCC138" s="100"/>
      <c r="HCD138" s="100"/>
      <c r="HCE138" s="100"/>
      <c r="HCF138" s="100"/>
      <c r="HCG138" s="100"/>
      <c r="HCH138" s="100"/>
      <c r="HCI138" s="100"/>
      <c r="HCJ138" s="100"/>
      <c r="HCK138" s="100"/>
      <c r="HCL138" s="100"/>
      <c r="HCM138" s="100"/>
      <c r="HCN138" s="100"/>
      <c r="HCO138" s="100"/>
      <c r="HCP138" s="100"/>
      <c r="HCQ138" s="100"/>
      <c r="HCR138" s="100"/>
      <c r="HCS138" s="100"/>
      <c r="HCT138" s="100"/>
      <c r="HCU138" s="100"/>
      <c r="HCV138" s="100"/>
      <c r="HCW138" s="100"/>
      <c r="HCX138" s="100"/>
      <c r="HCY138" s="100"/>
      <c r="HCZ138" s="100"/>
      <c r="HDA138" s="100"/>
      <c r="HDB138" s="100"/>
      <c r="HDC138" s="100"/>
      <c r="HDD138" s="100"/>
      <c r="HDE138" s="100"/>
      <c r="HDF138" s="100"/>
      <c r="HDG138" s="100"/>
      <c r="HDH138" s="100"/>
      <c r="HDI138" s="100"/>
      <c r="HDJ138" s="100"/>
      <c r="HDK138" s="100"/>
      <c r="HDL138" s="100"/>
      <c r="HDM138" s="100"/>
      <c r="HDN138" s="100"/>
      <c r="HDO138" s="100"/>
      <c r="HDP138" s="100"/>
      <c r="HDQ138" s="100"/>
      <c r="HDR138" s="100"/>
      <c r="HDS138" s="100"/>
      <c r="HDT138" s="100"/>
      <c r="HDU138" s="100"/>
      <c r="HDV138" s="100"/>
      <c r="HDW138" s="100"/>
      <c r="HDX138" s="100"/>
      <c r="HDY138" s="100"/>
      <c r="HDZ138" s="100"/>
      <c r="HEA138" s="100"/>
      <c r="HEB138" s="100"/>
      <c r="HEC138" s="100"/>
      <c r="HED138" s="100"/>
      <c r="HEE138" s="100"/>
      <c r="HEF138" s="100"/>
      <c r="HEG138" s="100"/>
      <c r="HEH138" s="100"/>
      <c r="HEI138" s="100"/>
      <c r="HEJ138" s="100"/>
      <c r="HEK138" s="100"/>
      <c r="HEL138" s="100"/>
      <c r="HEM138" s="100"/>
      <c r="HEN138" s="100"/>
      <c r="HEO138" s="100"/>
      <c r="HEP138" s="100"/>
      <c r="HEQ138" s="100"/>
      <c r="HER138" s="100"/>
      <c r="HES138" s="100"/>
      <c r="HET138" s="100"/>
      <c r="HEU138" s="100"/>
      <c r="HEV138" s="100"/>
      <c r="HEW138" s="100"/>
      <c r="HEX138" s="100"/>
      <c r="HEY138" s="100"/>
      <c r="HEZ138" s="100"/>
      <c r="HFA138" s="100"/>
      <c r="HFB138" s="100"/>
      <c r="HFC138" s="100"/>
      <c r="HFD138" s="100"/>
      <c r="HFE138" s="100"/>
      <c r="HFF138" s="100"/>
      <c r="HFG138" s="100"/>
      <c r="HFH138" s="100"/>
      <c r="HFI138" s="100"/>
      <c r="HFJ138" s="100"/>
      <c r="HFK138" s="100"/>
      <c r="HFL138" s="100"/>
      <c r="HFM138" s="100"/>
      <c r="HFN138" s="100"/>
      <c r="HFO138" s="100"/>
      <c r="HFP138" s="100"/>
      <c r="HFQ138" s="100"/>
      <c r="HFR138" s="100"/>
      <c r="HFS138" s="100"/>
      <c r="HFT138" s="100"/>
      <c r="HFU138" s="100"/>
      <c r="HFV138" s="100"/>
      <c r="HFW138" s="100"/>
      <c r="HFX138" s="100"/>
      <c r="HFY138" s="100"/>
      <c r="HFZ138" s="100"/>
      <c r="HGA138" s="100"/>
      <c r="HGB138" s="100"/>
      <c r="HGC138" s="100"/>
      <c r="HGD138" s="100"/>
      <c r="HGE138" s="100"/>
      <c r="HGF138" s="100"/>
      <c r="HGG138" s="100"/>
      <c r="HGH138" s="100"/>
      <c r="HGI138" s="100"/>
      <c r="HGJ138" s="100"/>
      <c r="HGK138" s="100"/>
      <c r="HGL138" s="100"/>
      <c r="HGM138" s="100"/>
      <c r="HGN138" s="100"/>
      <c r="HGO138" s="100"/>
      <c r="HGP138" s="100"/>
      <c r="HGQ138" s="100"/>
      <c r="HGR138" s="100"/>
      <c r="HGS138" s="100"/>
      <c r="HGT138" s="100"/>
      <c r="HGU138" s="100"/>
      <c r="HGV138" s="100"/>
      <c r="HGW138" s="100"/>
      <c r="HGX138" s="100"/>
      <c r="HGY138" s="100"/>
      <c r="HGZ138" s="100"/>
      <c r="HHA138" s="100"/>
      <c r="HHB138" s="100"/>
      <c r="HHC138" s="100"/>
      <c r="HHD138" s="100"/>
      <c r="HHE138" s="100"/>
      <c r="HHF138" s="100"/>
      <c r="HHG138" s="100"/>
      <c r="HHH138" s="100"/>
      <c r="HHI138" s="100"/>
      <c r="HHJ138" s="100"/>
      <c r="HHK138" s="100"/>
      <c r="HHL138" s="100"/>
      <c r="HHM138" s="100"/>
      <c r="HHN138" s="100"/>
      <c r="HHO138" s="100"/>
      <c r="HHP138" s="100"/>
      <c r="HHQ138" s="100"/>
      <c r="HHR138" s="100"/>
      <c r="HHS138" s="100"/>
      <c r="HHT138" s="100"/>
      <c r="HHU138" s="100"/>
      <c r="HHV138" s="100"/>
      <c r="HHW138" s="100"/>
      <c r="HHX138" s="100"/>
      <c r="HHY138" s="100"/>
      <c r="HHZ138" s="100"/>
      <c r="HIA138" s="100"/>
      <c r="HIB138" s="100"/>
      <c r="HIC138" s="100"/>
      <c r="HID138" s="100"/>
      <c r="HIE138" s="100"/>
      <c r="HIF138" s="100"/>
      <c r="HIG138" s="100"/>
      <c r="HIH138" s="100"/>
      <c r="HII138" s="100"/>
      <c r="HIJ138" s="100"/>
      <c r="HIK138" s="100"/>
      <c r="HIL138" s="100"/>
      <c r="HIM138" s="100"/>
      <c r="HIN138" s="100"/>
      <c r="HIO138" s="100"/>
      <c r="HIP138" s="100"/>
      <c r="HIQ138" s="100"/>
      <c r="HIR138" s="100"/>
      <c r="HIS138" s="100"/>
      <c r="HIT138" s="100"/>
      <c r="HIU138" s="100"/>
      <c r="HIV138" s="100"/>
      <c r="HIW138" s="100"/>
      <c r="HIX138" s="100"/>
      <c r="HIY138" s="100"/>
      <c r="HIZ138" s="100"/>
      <c r="HJA138" s="100"/>
      <c r="HJB138" s="100"/>
      <c r="HJC138" s="100"/>
      <c r="HJD138" s="100"/>
      <c r="HJE138" s="100"/>
      <c r="HJF138" s="100"/>
      <c r="HJG138" s="100"/>
      <c r="HJH138" s="100"/>
      <c r="HJI138" s="100"/>
      <c r="HJJ138" s="100"/>
      <c r="HJK138" s="100"/>
      <c r="HJL138" s="100"/>
      <c r="HJM138" s="100"/>
      <c r="HJN138" s="100"/>
      <c r="HJO138" s="100"/>
      <c r="HJP138" s="100"/>
      <c r="HJQ138" s="100"/>
      <c r="HJR138" s="100"/>
      <c r="HJS138" s="100"/>
      <c r="HJT138" s="100"/>
      <c r="HJU138" s="100"/>
      <c r="HJV138" s="100"/>
      <c r="HJW138" s="100"/>
      <c r="HJX138" s="100"/>
      <c r="HJY138" s="100"/>
      <c r="HJZ138" s="100"/>
      <c r="HKA138" s="100"/>
      <c r="HKB138" s="100"/>
      <c r="HKC138" s="100"/>
      <c r="HKD138" s="100"/>
      <c r="HKE138" s="100"/>
      <c r="HKF138" s="100"/>
      <c r="HKG138" s="100"/>
      <c r="HKH138" s="100"/>
      <c r="HKI138" s="100"/>
      <c r="HKJ138" s="100"/>
      <c r="HKK138" s="100"/>
      <c r="HKL138" s="100"/>
      <c r="HKM138" s="100"/>
      <c r="HKN138" s="100"/>
      <c r="HKO138" s="100"/>
      <c r="HKP138" s="100"/>
      <c r="HKQ138" s="100"/>
      <c r="HKR138" s="100"/>
      <c r="HKS138" s="100"/>
      <c r="HKT138" s="100"/>
      <c r="HKU138" s="100"/>
      <c r="HKV138" s="100"/>
      <c r="HKW138" s="100"/>
      <c r="HKX138" s="100"/>
      <c r="HKY138" s="100"/>
      <c r="HKZ138" s="100"/>
      <c r="HLA138" s="100"/>
      <c r="HLB138" s="100"/>
      <c r="HLC138" s="100"/>
      <c r="HLD138" s="100"/>
      <c r="HLE138" s="100"/>
      <c r="HLF138" s="100"/>
      <c r="HLG138" s="100"/>
      <c r="HLH138" s="100"/>
      <c r="HLI138" s="100"/>
      <c r="HLJ138" s="100"/>
      <c r="HLK138" s="100"/>
      <c r="HLL138" s="100"/>
      <c r="HLM138" s="100"/>
      <c r="HLN138" s="100"/>
      <c r="HLO138" s="100"/>
      <c r="HLP138" s="100"/>
      <c r="HLQ138" s="100"/>
      <c r="HLR138" s="100"/>
      <c r="HLS138" s="100"/>
      <c r="HLT138" s="100"/>
      <c r="HLU138" s="100"/>
      <c r="HLV138" s="100"/>
      <c r="HLW138" s="100"/>
      <c r="HLX138" s="100"/>
      <c r="HLY138" s="100"/>
      <c r="HLZ138" s="100"/>
      <c r="HMA138" s="100"/>
      <c r="HMB138" s="100"/>
      <c r="HMC138" s="100"/>
      <c r="HMD138" s="100"/>
      <c r="HME138" s="100"/>
      <c r="HMF138" s="100"/>
      <c r="HMG138" s="100"/>
      <c r="HMH138" s="100"/>
      <c r="HMI138" s="100"/>
      <c r="HMJ138" s="100"/>
      <c r="HMK138" s="100"/>
      <c r="HML138" s="100"/>
      <c r="HMM138" s="100"/>
      <c r="HMN138" s="100"/>
      <c r="HMO138" s="100"/>
      <c r="HMP138" s="100"/>
      <c r="HMQ138" s="100"/>
      <c r="HMR138" s="100"/>
      <c r="HMS138" s="100"/>
      <c r="HMT138" s="100"/>
      <c r="HMU138" s="100"/>
      <c r="HMV138" s="100"/>
      <c r="HMW138" s="100"/>
      <c r="HMX138" s="100"/>
      <c r="HMY138" s="100"/>
      <c r="HMZ138" s="100"/>
      <c r="HNA138" s="100"/>
      <c r="HNB138" s="100"/>
      <c r="HNC138" s="100"/>
      <c r="HND138" s="100"/>
      <c r="HNE138" s="100"/>
      <c r="HNF138" s="100"/>
      <c r="HNG138" s="100"/>
      <c r="HNH138" s="100"/>
      <c r="HNI138" s="100"/>
      <c r="HNJ138" s="100"/>
      <c r="HNK138" s="100"/>
      <c r="HNL138" s="100"/>
      <c r="HNM138" s="100"/>
      <c r="HNN138" s="100"/>
      <c r="HNO138" s="100"/>
      <c r="HNP138" s="100"/>
      <c r="HNQ138" s="100"/>
      <c r="HNR138" s="100"/>
      <c r="HNS138" s="100"/>
      <c r="HNT138" s="100"/>
      <c r="HNU138" s="100"/>
      <c r="HNV138" s="100"/>
      <c r="HNW138" s="100"/>
      <c r="HNX138" s="100"/>
      <c r="HNY138" s="100"/>
      <c r="HNZ138" s="100"/>
      <c r="HOA138" s="100"/>
      <c r="HOB138" s="100"/>
      <c r="HOC138" s="100"/>
      <c r="HOD138" s="100"/>
      <c r="HOE138" s="100"/>
      <c r="HOF138" s="100"/>
      <c r="HOG138" s="100"/>
      <c r="HOH138" s="100"/>
      <c r="HOI138" s="100"/>
      <c r="HOJ138" s="100"/>
      <c r="HOK138" s="100"/>
      <c r="HOL138" s="100"/>
      <c r="HOM138" s="100"/>
      <c r="HON138" s="100"/>
      <c r="HOO138" s="100"/>
      <c r="HOP138" s="100"/>
      <c r="HOQ138" s="100"/>
      <c r="HOR138" s="100"/>
      <c r="HOS138" s="100"/>
      <c r="HOT138" s="100"/>
      <c r="HOU138" s="100"/>
      <c r="HOV138" s="100"/>
      <c r="HOW138" s="100"/>
      <c r="HOX138" s="100"/>
      <c r="HOY138" s="100"/>
      <c r="HOZ138" s="100"/>
      <c r="HPA138" s="100"/>
      <c r="HPB138" s="100"/>
      <c r="HPC138" s="100"/>
      <c r="HPD138" s="100"/>
      <c r="HPE138" s="100"/>
      <c r="HPF138" s="100"/>
      <c r="HPG138" s="100"/>
      <c r="HPH138" s="100"/>
      <c r="HPI138" s="100"/>
      <c r="HPJ138" s="100"/>
      <c r="HPK138" s="100"/>
      <c r="HPL138" s="100"/>
      <c r="HPM138" s="100"/>
      <c r="HPN138" s="100"/>
      <c r="HPO138" s="100"/>
      <c r="HPP138" s="100"/>
      <c r="HPQ138" s="100"/>
      <c r="HPR138" s="100"/>
      <c r="HPS138" s="100"/>
      <c r="HPT138" s="100"/>
      <c r="HPU138" s="100"/>
      <c r="HPV138" s="100"/>
      <c r="HPW138" s="100"/>
      <c r="HPX138" s="100"/>
      <c r="HPY138" s="100"/>
      <c r="HPZ138" s="100"/>
      <c r="HQA138" s="100"/>
      <c r="HQB138" s="100"/>
      <c r="HQC138" s="100"/>
      <c r="HQD138" s="100"/>
      <c r="HQE138" s="100"/>
      <c r="HQF138" s="100"/>
      <c r="HQG138" s="100"/>
      <c r="HQH138" s="100"/>
      <c r="HQI138" s="100"/>
      <c r="HQJ138" s="100"/>
      <c r="HQK138" s="100"/>
      <c r="HQL138" s="100"/>
      <c r="HQM138" s="100"/>
      <c r="HQN138" s="100"/>
      <c r="HQO138" s="100"/>
      <c r="HQP138" s="100"/>
      <c r="HQQ138" s="100"/>
      <c r="HQR138" s="100"/>
      <c r="HQS138" s="100"/>
      <c r="HQT138" s="100"/>
      <c r="HQU138" s="100"/>
      <c r="HQV138" s="100"/>
      <c r="HQW138" s="100"/>
      <c r="HQX138" s="100"/>
      <c r="HQY138" s="100"/>
      <c r="HQZ138" s="100"/>
      <c r="HRA138" s="100"/>
      <c r="HRB138" s="100"/>
      <c r="HRC138" s="100"/>
      <c r="HRD138" s="100"/>
      <c r="HRE138" s="100"/>
      <c r="HRF138" s="100"/>
      <c r="HRG138" s="100"/>
      <c r="HRH138" s="100"/>
      <c r="HRI138" s="100"/>
      <c r="HRJ138" s="100"/>
      <c r="HRK138" s="100"/>
      <c r="HRL138" s="100"/>
      <c r="HRM138" s="100"/>
      <c r="HRN138" s="100"/>
      <c r="HRO138" s="100"/>
      <c r="HRP138" s="100"/>
      <c r="HRQ138" s="100"/>
      <c r="HRR138" s="100"/>
      <c r="HRS138" s="100"/>
      <c r="HRT138" s="100"/>
      <c r="HRU138" s="100"/>
      <c r="HRV138" s="100"/>
      <c r="HRW138" s="100"/>
      <c r="HRX138" s="100"/>
      <c r="HRY138" s="100"/>
      <c r="HRZ138" s="100"/>
      <c r="HSA138" s="100"/>
      <c r="HSB138" s="100"/>
      <c r="HSC138" s="100"/>
      <c r="HSD138" s="100"/>
      <c r="HSE138" s="100"/>
      <c r="HSF138" s="100"/>
      <c r="HSG138" s="100"/>
      <c r="HSH138" s="100"/>
      <c r="HSI138" s="100"/>
      <c r="HSJ138" s="100"/>
      <c r="HSK138" s="100"/>
      <c r="HSL138" s="100"/>
      <c r="HSM138" s="100"/>
      <c r="HSN138" s="100"/>
      <c r="HSO138" s="100"/>
      <c r="HSP138" s="100"/>
      <c r="HSQ138" s="100"/>
      <c r="HSR138" s="100"/>
      <c r="HSS138" s="100"/>
      <c r="HST138" s="100"/>
      <c r="HSU138" s="100"/>
      <c r="HSV138" s="100"/>
      <c r="HSW138" s="100"/>
      <c r="HSX138" s="100"/>
      <c r="HSY138" s="100"/>
      <c r="HSZ138" s="100"/>
      <c r="HTA138" s="100"/>
      <c r="HTB138" s="100"/>
      <c r="HTC138" s="100"/>
      <c r="HTD138" s="100"/>
      <c r="HTE138" s="100"/>
      <c r="HTF138" s="100"/>
      <c r="HTG138" s="100"/>
      <c r="HTH138" s="100"/>
      <c r="HTI138" s="100"/>
      <c r="HTJ138" s="100"/>
      <c r="HTK138" s="100"/>
      <c r="HTL138" s="100"/>
      <c r="HTM138" s="100"/>
      <c r="HTN138" s="100"/>
      <c r="HTO138" s="100"/>
      <c r="HTP138" s="100"/>
      <c r="HTQ138" s="100"/>
      <c r="HTR138" s="100"/>
      <c r="HTS138" s="100"/>
      <c r="HTT138" s="100"/>
      <c r="HTU138" s="100"/>
      <c r="HTV138" s="100"/>
      <c r="HTW138" s="100"/>
      <c r="HTX138" s="100"/>
      <c r="HTY138" s="100"/>
      <c r="HTZ138" s="100"/>
      <c r="HUA138" s="100"/>
      <c r="HUB138" s="100"/>
      <c r="HUC138" s="100"/>
      <c r="HUD138" s="100"/>
      <c r="HUE138" s="100"/>
      <c r="HUF138" s="100"/>
      <c r="HUG138" s="100"/>
      <c r="HUH138" s="100"/>
      <c r="HUI138" s="100"/>
      <c r="HUJ138" s="100"/>
      <c r="HUK138" s="100"/>
      <c r="HUL138" s="100"/>
      <c r="HUM138" s="100"/>
      <c r="HUN138" s="100"/>
      <c r="HUO138" s="100"/>
      <c r="HUP138" s="100"/>
      <c r="HUQ138" s="100"/>
      <c r="HUR138" s="100"/>
      <c r="HUS138" s="100"/>
      <c r="HUT138" s="100"/>
      <c r="HUU138" s="100"/>
      <c r="HUV138" s="100"/>
      <c r="HUW138" s="100"/>
      <c r="HUX138" s="100"/>
      <c r="HUY138" s="100"/>
      <c r="HUZ138" s="100"/>
      <c r="HVA138" s="100"/>
      <c r="HVB138" s="100"/>
      <c r="HVC138" s="100"/>
      <c r="HVD138" s="100"/>
      <c r="HVE138" s="100"/>
      <c r="HVF138" s="100"/>
      <c r="HVG138" s="100"/>
      <c r="HVH138" s="100"/>
      <c r="HVI138" s="100"/>
      <c r="HVJ138" s="100"/>
      <c r="HVK138" s="100"/>
      <c r="HVL138" s="100"/>
      <c r="HVM138" s="100"/>
      <c r="HVN138" s="100"/>
      <c r="HVO138" s="100"/>
      <c r="HVP138" s="100"/>
      <c r="HVQ138" s="100"/>
      <c r="HVR138" s="100"/>
      <c r="HVS138" s="100"/>
      <c r="HVT138" s="100"/>
      <c r="HVU138" s="100"/>
      <c r="HVV138" s="100"/>
      <c r="HVW138" s="100"/>
      <c r="HVX138" s="100"/>
      <c r="HVY138" s="100"/>
      <c r="HVZ138" s="100"/>
      <c r="HWA138" s="100"/>
      <c r="HWB138" s="100"/>
      <c r="HWC138" s="100"/>
      <c r="HWD138" s="100"/>
      <c r="HWE138" s="100"/>
      <c r="HWF138" s="100"/>
      <c r="HWG138" s="100"/>
      <c r="HWH138" s="100"/>
      <c r="HWI138" s="100"/>
      <c r="HWJ138" s="100"/>
      <c r="HWK138" s="100"/>
      <c r="HWL138" s="100"/>
      <c r="HWM138" s="100"/>
      <c r="HWN138" s="100"/>
      <c r="HWO138" s="100"/>
      <c r="HWP138" s="100"/>
      <c r="HWQ138" s="100"/>
      <c r="HWR138" s="100"/>
      <c r="HWS138" s="100"/>
      <c r="HWT138" s="100"/>
      <c r="HWU138" s="100"/>
      <c r="HWV138" s="100"/>
      <c r="HWW138" s="100"/>
      <c r="HWX138" s="100"/>
      <c r="HWY138" s="100"/>
      <c r="HWZ138" s="100"/>
      <c r="HXA138" s="100"/>
      <c r="HXB138" s="100"/>
      <c r="HXC138" s="100"/>
      <c r="HXD138" s="100"/>
      <c r="HXE138" s="100"/>
      <c r="HXF138" s="100"/>
      <c r="HXG138" s="100"/>
      <c r="HXH138" s="100"/>
      <c r="HXI138" s="100"/>
      <c r="HXJ138" s="100"/>
      <c r="HXK138" s="100"/>
      <c r="HXL138" s="100"/>
      <c r="HXM138" s="100"/>
      <c r="HXN138" s="100"/>
      <c r="HXO138" s="100"/>
      <c r="HXP138" s="100"/>
      <c r="HXQ138" s="100"/>
      <c r="HXR138" s="100"/>
      <c r="HXS138" s="100"/>
      <c r="HXT138" s="100"/>
      <c r="HXU138" s="100"/>
      <c r="HXV138" s="100"/>
      <c r="HXW138" s="100"/>
      <c r="HXX138" s="100"/>
      <c r="HXY138" s="100"/>
      <c r="HXZ138" s="100"/>
      <c r="HYA138" s="100"/>
      <c r="HYB138" s="100"/>
      <c r="HYC138" s="100"/>
      <c r="HYD138" s="100"/>
      <c r="HYE138" s="100"/>
      <c r="HYF138" s="100"/>
      <c r="HYG138" s="100"/>
      <c r="HYH138" s="100"/>
      <c r="HYI138" s="100"/>
      <c r="HYJ138" s="100"/>
      <c r="HYK138" s="100"/>
      <c r="HYL138" s="100"/>
      <c r="HYM138" s="100"/>
      <c r="HYN138" s="100"/>
      <c r="HYO138" s="100"/>
      <c r="HYP138" s="100"/>
      <c r="HYQ138" s="100"/>
      <c r="HYR138" s="100"/>
      <c r="HYS138" s="100"/>
      <c r="HYT138" s="100"/>
      <c r="HYU138" s="100"/>
      <c r="HYV138" s="100"/>
      <c r="HYW138" s="100"/>
      <c r="HYX138" s="100"/>
      <c r="HYY138" s="100"/>
      <c r="HYZ138" s="100"/>
      <c r="HZA138" s="100"/>
      <c r="HZB138" s="100"/>
      <c r="HZC138" s="100"/>
      <c r="HZD138" s="100"/>
      <c r="HZE138" s="100"/>
      <c r="HZF138" s="100"/>
      <c r="HZG138" s="100"/>
      <c r="HZH138" s="100"/>
      <c r="HZI138" s="100"/>
      <c r="HZJ138" s="100"/>
      <c r="HZK138" s="100"/>
      <c r="HZL138" s="100"/>
      <c r="HZM138" s="100"/>
      <c r="HZN138" s="100"/>
      <c r="HZO138" s="100"/>
      <c r="HZP138" s="100"/>
      <c r="HZQ138" s="100"/>
      <c r="HZR138" s="100"/>
      <c r="HZS138" s="100"/>
      <c r="HZT138" s="100"/>
      <c r="HZU138" s="100"/>
      <c r="HZV138" s="100"/>
      <c r="HZW138" s="100"/>
      <c r="HZX138" s="100"/>
      <c r="HZY138" s="100"/>
      <c r="HZZ138" s="100"/>
      <c r="IAA138" s="100"/>
      <c r="IAB138" s="100"/>
      <c r="IAC138" s="100"/>
      <c r="IAD138" s="100"/>
      <c r="IAE138" s="100"/>
      <c r="IAF138" s="100"/>
      <c r="IAG138" s="100"/>
      <c r="IAH138" s="100"/>
      <c r="IAI138" s="100"/>
      <c r="IAJ138" s="100"/>
      <c r="IAK138" s="100"/>
      <c r="IAL138" s="100"/>
      <c r="IAM138" s="100"/>
      <c r="IAN138" s="100"/>
      <c r="IAO138" s="100"/>
      <c r="IAP138" s="100"/>
      <c r="IAQ138" s="100"/>
      <c r="IAR138" s="100"/>
      <c r="IAS138" s="100"/>
      <c r="IAT138" s="100"/>
      <c r="IAU138" s="100"/>
      <c r="IAV138" s="100"/>
      <c r="IAW138" s="100"/>
      <c r="IAX138" s="100"/>
      <c r="IAY138" s="100"/>
      <c r="IAZ138" s="100"/>
      <c r="IBA138" s="100"/>
      <c r="IBB138" s="100"/>
      <c r="IBC138" s="100"/>
      <c r="IBD138" s="100"/>
      <c r="IBE138" s="100"/>
      <c r="IBF138" s="100"/>
      <c r="IBG138" s="100"/>
      <c r="IBH138" s="100"/>
      <c r="IBI138" s="100"/>
      <c r="IBJ138" s="100"/>
      <c r="IBK138" s="100"/>
      <c r="IBL138" s="100"/>
      <c r="IBM138" s="100"/>
      <c r="IBN138" s="100"/>
      <c r="IBO138" s="100"/>
      <c r="IBP138" s="100"/>
      <c r="IBQ138" s="100"/>
      <c r="IBR138" s="100"/>
      <c r="IBS138" s="100"/>
      <c r="IBT138" s="100"/>
      <c r="IBU138" s="100"/>
      <c r="IBV138" s="100"/>
      <c r="IBW138" s="100"/>
      <c r="IBX138" s="100"/>
      <c r="IBY138" s="100"/>
      <c r="IBZ138" s="100"/>
      <c r="ICA138" s="100"/>
      <c r="ICB138" s="100"/>
      <c r="ICC138" s="100"/>
      <c r="ICD138" s="100"/>
      <c r="ICE138" s="100"/>
      <c r="ICF138" s="100"/>
      <c r="ICG138" s="100"/>
      <c r="ICH138" s="100"/>
      <c r="ICI138" s="100"/>
      <c r="ICJ138" s="100"/>
      <c r="ICK138" s="100"/>
      <c r="ICL138" s="100"/>
      <c r="ICM138" s="100"/>
      <c r="ICN138" s="100"/>
      <c r="ICO138" s="100"/>
      <c r="ICP138" s="100"/>
      <c r="ICQ138" s="100"/>
      <c r="ICR138" s="100"/>
      <c r="ICS138" s="100"/>
      <c r="ICT138" s="100"/>
      <c r="ICU138" s="100"/>
      <c r="ICV138" s="100"/>
      <c r="ICW138" s="100"/>
      <c r="ICX138" s="100"/>
      <c r="ICY138" s="100"/>
      <c r="ICZ138" s="100"/>
      <c r="IDA138" s="100"/>
      <c r="IDB138" s="100"/>
      <c r="IDC138" s="100"/>
      <c r="IDD138" s="100"/>
      <c r="IDE138" s="100"/>
      <c r="IDF138" s="100"/>
      <c r="IDG138" s="100"/>
      <c r="IDH138" s="100"/>
      <c r="IDI138" s="100"/>
      <c r="IDJ138" s="100"/>
      <c r="IDK138" s="100"/>
      <c r="IDL138" s="100"/>
      <c r="IDM138" s="100"/>
      <c r="IDN138" s="100"/>
      <c r="IDO138" s="100"/>
      <c r="IDP138" s="100"/>
      <c r="IDQ138" s="100"/>
      <c r="IDR138" s="100"/>
      <c r="IDS138" s="100"/>
      <c r="IDT138" s="100"/>
      <c r="IDU138" s="100"/>
      <c r="IDV138" s="100"/>
      <c r="IDW138" s="100"/>
      <c r="IDX138" s="100"/>
      <c r="IDY138" s="100"/>
      <c r="IDZ138" s="100"/>
      <c r="IEA138" s="100"/>
      <c r="IEB138" s="100"/>
      <c r="IEC138" s="100"/>
      <c r="IED138" s="100"/>
      <c r="IEE138" s="100"/>
      <c r="IEF138" s="100"/>
      <c r="IEG138" s="100"/>
      <c r="IEH138" s="100"/>
      <c r="IEI138" s="100"/>
      <c r="IEJ138" s="100"/>
      <c r="IEK138" s="100"/>
      <c r="IEL138" s="100"/>
      <c r="IEM138" s="100"/>
      <c r="IEN138" s="100"/>
      <c r="IEO138" s="100"/>
      <c r="IEP138" s="100"/>
      <c r="IEQ138" s="100"/>
      <c r="IER138" s="100"/>
      <c r="IES138" s="100"/>
      <c r="IET138" s="100"/>
      <c r="IEU138" s="100"/>
      <c r="IEV138" s="100"/>
      <c r="IEW138" s="100"/>
      <c r="IEX138" s="100"/>
      <c r="IEY138" s="100"/>
      <c r="IEZ138" s="100"/>
      <c r="IFA138" s="100"/>
      <c r="IFB138" s="100"/>
      <c r="IFC138" s="100"/>
      <c r="IFD138" s="100"/>
      <c r="IFE138" s="100"/>
      <c r="IFF138" s="100"/>
      <c r="IFG138" s="100"/>
      <c r="IFH138" s="100"/>
      <c r="IFI138" s="100"/>
      <c r="IFJ138" s="100"/>
      <c r="IFK138" s="100"/>
      <c r="IFL138" s="100"/>
      <c r="IFM138" s="100"/>
      <c r="IFN138" s="100"/>
      <c r="IFO138" s="100"/>
      <c r="IFP138" s="100"/>
      <c r="IFQ138" s="100"/>
      <c r="IFR138" s="100"/>
      <c r="IFS138" s="100"/>
      <c r="IFT138" s="100"/>
      <c r="IFU138" s="100"/>
      <c r="IFV138" s="100"/>
      <c r="IFW138" s="100"/>
      <c r="IFX138" s="100"/>
      <c r="IFY138" s="100"/>
      <c r="IFZ138" s="100"/>
      <c r="IGA138" s="100"/>
      <c r="IGB138" s="100"/>
      <c r="IGC138" s="100"/>
      <c r="IGD138" s="100"/>
      <c r="IGE138" s="100"/>
      <c r="IGF138" s="100"/>
      <c r="IGG138" s="100"/>
      <c r="IGH138" s="100"/>
      <c r="IGI138" s="100"/>
      <c r="IGJ138" s="100"/>
      <c r="IGK138" s="100"/>
      <c r="IGL138" s="100"/>
      <c r="IGM138" s="100"/>
      <c r="IGN138" s="100"/>
      <c r="IGO138" s="100"/>
      <c r="IGP138" s="100"/>
      <c r="IGQ138" s="100"/>
      <c r="IGR138" s="100"/>
      <c r="IGS138" s="100"/>
      <c r="IGT138" s="100"/>
      <c r="IGU138" s="100"/>
      <c r="IGV138" s="100"/>
      <c r="IGW138" s="100"/>
      <c r="IGX138" s="100"/>
      <c r="IGY138" s="100"/>
      <c r="IGZ138" s="100"/>
      <c r="IHA138" s="100"/>
      <c r="IHB138" s="100"/>
      <c r="IHC138" s="100"/>
      <c r="IHD138" s="100"/>
      <c r="IHE138" s="100"/>
      <c r="IHF138" s="100"/>
      <c r="IHG138" s="100"/>
      <c r="IHH138" s="100"/>
      <c r="IHI138" s="100"/>
      <c r="IHJ138" s="100"/>
      <c r="IHK138" s="100"/>
      <c r="IHL138" s="100"/>
      <c r="IHM138" s="100"/>
      <c r="IHN138" s="100"/>
      <c r="IHO138" s="100"/>
      <c r="IHP138" s="100"/>
      <c r="IHQ138" s="100"/>
      <c r="IHR138" s="100"/>
      <c r="IHS138" s="100"/>
      <c r="IHT138" s="100"/>
      <c r="IHU138" s="100"/>
      <c r="IHV138" s="100"/>
      <c r="IHW138" s="100"/>
      <c r="IHX138" s="100"/>
      <c r="IHY138" s="100"/>
      <c r="IHZ138" s="100"/>
      <c r="IIA138" s="100"/>
      <c r="IIB138" s="100"/>
      <c r="IIC138" s="100"/>
      <c r="IID138" s="100"/>
      <c r="IIE138" s="100"/>
      <c r="IIF138" s="100"/>
      <c r="IIG138" s="100"/>
      <c r="IIH138" s="100"/>
      <c r="III138" s="100"/>
      <c r="IIJ138" s="100"/>
      <c r="IIK138" s="100"/>
      <c r="IIL138" s="100"/>
      <c r="IIM138" s="100"/>
      <c r="IIN138" s="100"/>
      <c r="IIO138" s="100"/>
      <c r="IIP138" s="100"/>
      <c r="IIQ138" s="100"/>
      <c r="IIR138" s="100"/>
      <c r="IIS138" s="100"/>
      <c r="IIT138" s="100"/>
      <c r="IIU138" s="100"/>
      <c r="IIV138" s="100"/>
      <c r="IIW138" s="100"/>
      <c r="IIX138" s="100"/>
      <c r="IIY138" s="100"/>
      <c r="IIZ138" s="100"/>
      <c r="IJA138" s="100"/>
      <c r="IJB138" s="100"/>
      <c r="IJC138" s="100"/>
      <c r="IJD138" s="100"/>
      <c r="IJE138" s="100"/>
      <c r="IJF138" s="100"/>
      <c r="IJG138" s="100"/>
      <c r="IJH138" s="100"/>
      <c r="IJI138" s="100"/>
      <c r="IJJ138" s="100"/>
      <c r="IJK138" s="100"/>
      <c r="IJL138" s="100"/>
      <c r="IJM138" s="100"/>
      <c r="IJN138" s="100"/>
      <c r="IJO138" s="100"/>
      <c r="IJP138" s="100"/>
      <c r="IJQ138" s="100"/>
      <c r="IJR138" s="100"/>
      <c r="IJS138" s="100"/>
      <c r="IJT138" s="100"/>
      <c r="IJU138" s="100"/>
      <c r="IJV138" s="100"/>
      <c r="IJW138" s="100"/>
      <c r="IJX138" s="100"/>
      <c r="IJY138" s="100"/>
      <c r="IJZ138" s="100"/>
      <c r="IKA138" s="100"/>
      <c r="IKB138" s="100"/>
      <c r="IKC138" s="100"/>
      <c r="IKD138" s="100"/>
      <c r="IKE138" s="100"/>
      <c r="IKF138" s="100"/>
      <c r="IKG138" s="100"/>
      <c r="IKH138" s="100"/>
      <c r="IKI138" s="100"/>
      <c r="IKJ138" s="100"/>
      <c r="IKK138" s="100"/>
      <c r="IKL138" s="100"/>
      <c r="IKM138" s="100"/>
      <c r="IKN138" s="100"/>
      <c r="IKO138" s="100"/>
      <c r="IKP138" s="100"/>
      <c r="IKQ138" s="100"/>
      <c r="IKR138" s="100"/>
      <c r="IKS138" s="100"/>
      <c r="IKT138" s="100"/>
      <c r="IKU138" s="100"/>
      <c r="IKV138" s="100"/>
      <c r="IKW138" s="100"/>
      <c r="IKX138" s="100"/>
      <c r="IKY138" s="100"/>
      <c r="IKZ138" s="100"/>
      <c r="ILA138" s="100"/>
      <c r="ILB138" s="100"/>
      <c r="ILC138" s="100"/>
      <c r="ILD138" s="100"/>
      <c r="ILE138" s="100"/>
      <c r="ILF138" s="100"/>
      <c r="ILG138" s="100"/>
      <c r="ILH138" s="100"/>
      <c r="ILI138" s="100"/>
      <c r="ILJ138" s="100"/>
      <c r="ILK138" s="100"/>
      <c r="ILL138" s="100"/>
      <c r="ILM138" s="100"/>
      <c r="ILN138" s="100"/>
      <c r="ILO138" s="100"/>
      <c r="ILP138" s="100"/>
      <c r="ILQ138" s="100"/>
      <c r="ILR138" s="100"/>
      <c r="ILS138" s="100"/>
      <c r="ILT138" s="100"/>
      <c r="ILU138" s="100"/>
      <c r="ILV138" s="100"/>
      <c r="ILW138" s="100"/>
      <c r="ILX138" s="100"/>
      <c r="ILY138" s="100"/>
      <c r="ILZ138" s="100"/>
      <c r="IMA138" s="100"/>
      <c r="IMB138" s="100"/>
      <c r="IMC138" s="100"/>
      <c r="IMD138" s="100"/>
      <c r="IME138" s="100"/>
      <c r="IMF138" s="100"/>
      <c r="IMG138" s="100"/>
      <c r="IMH138" s="100"/>
      <c r="IMI138" s="100"/>
      <c r="IMJ138" s="100"/>
      <c r="IMK138" s="100"/>
      <c r="IML138" s="100"/>
      <c r="IMM138" s="100"/>
      <c r="IMN138" s="100"/>
      <c r="IMO138" s="100"/>
      <c r="IMP138" s="100"/>
      <c r="IMQ138" s="100"/>
      <c r="IMR138" s="100"/>
      <c r="IMS138" s="100"/>
      <c r="IMT138" s="100"/>
      <c r="IMU138" s="100"/>
      <c r="IMV138" s="100"/>
      <c r="IMW138" s="100"/>
      <c r="IMX138" s="100"/>
      <c r="IMY138" s="100"/>
      <c r="IMZ138" s="100"/>
      <c r="INA138" s="100"/>
      <c r="INB138" s="100"/>
      <c r="INC138" s="100"/>
      <c r="IND138" s="100"/>
      <c r="INE138" s="100"/>
      <c r="INF138" s="100"/>
      <c r="ING138" s="100"/>
      <c r="INH138" s="100"/>
      <c r="INI138" s="100"/>
      <c r="INJ138" s="100"/>
      <c r="INK138" s="100"/>
      <c r="INL138" s="100"/>
      <c r="INM138" s="100"/>
      <c r="INN138" s="100"/>
      <c r="INO138" s="100"/>
      <c r="INP138" s="100"/>
      <c r="INQ138" s="100"/>
      <c r="INR138" s="100"/>
      <c r="INS138" s="100"/>
      <c r="INT138" s="100"/>
      <c r="INU138" s="100"/>
      <c r="INV138" s="100"/>
      <c r="INW138" s="100"/>
      <c r="INX138" s="100"/>
      <c r="INY138" s="100"/>
      <c r="INZ138" s="100"/>
      <c r="IOA138" s="100"/>
      <c r="IOB138" s="100"/>
      <c r="IOC138" s="100"/>
      <c r="IOD138" s="100"/>
      <c r="IOE138" s="100"/>
      <c r="IOF138" s="100"/>
      <c r="IOG138" s="100"/>
      <c r="IOH138" s="100"/>
      <c r="IOI138" s="100"/>
      <c r="IOJ138" s="100"/>
      <c r="IOK138" s="100"/>
      <c r="IOL138" s="100"/>
      <c r="IOM138" s="100"/>
      <c r="ION138" s="100"/>
      <c r="IOO138" s="100"/>
      <c r="IOP138" s="100"/>
      <c r="IOQ138" s="100"/>
      <c r="IOR138" s="100"/>
      <c r="IOS138" s="100"/>
      <c r="IOT138" s="100"/>
      <c r="IOU138" s="100"/>
      <c r="IOV138" s="100"/>
      <c r="IOW138" s="100"/>
      <c r="IOX138" s="100"/>
      <c r="IOY138" s="100"/>
      <c r="IOZ138" s="100"/>
      <c r="IPA138" s="100"/>
      <c r="IPB138" s="100"/>
      <c r="IPC138" s="100"/>
      <c r="IPD138" s="100"/>
      <c r="IPE138" s="100"/>
      <c r="IPF138" s="100"/>
      <c r="IPG138" s="100"/>
      <c r="IPH138" s="100"/>
      <c r="IPI138" s="100"/>
      <c r="IPJ138" s="100"/>
      <c r="IPK138" s="100"/>
      <c r="IPL138" s="100"/>
      <c r="IPM138" s="100"/>
      <c r="IPN138" s="100"/>
      <c r="IPO138" s="100"/>
      <c r="IPP138" s="100"/>
      <c r="IPQ138" s="100"/>
      <c r="IPR138" s="100"/>
      <c r="IPS138" s="100"/>
      <c r="IPT138" s="100"/>
      <c r="IPU138" s="100"/>
      <c r="IPV138" s="100"/>
      <c r="IPW138" s="100"/>
      <c r="IPX138" s="100"/>
      <c r="IPY138" s="100"/>
      <c r="IPZ138" s="100"/>
      <c r="IQA138" s="100"/>
      <c r="IQB138" s="100"/>
      <c r="IQC138" s="100"/>
      <c r="IQD138" s="100"/>
      <c r="IQE138" s="100"/>
      <c r="IQF138" s="100"/>
      <c r="IQG138" s="100"/>
      <c r="IQH138" s="100"/>
      <c r="IQI138" s="100"/>
      <c r="IQJ138" s="100"/>
      <c r="IQK138" s="100"/>
      <c r="IQL138" s="100"/>
      <c r="IQM138" s="100"/>
      <c r="IQN138" s="100"/>
      <c r="IQO138" s="100"/>
      <c r="IQP138" s="100"/>
      <c r="IQQ138" s="100"/>
      <c r="IQR138" s="100"/>
      <c r="IQS138" s="100"/>
      <c r="IQT138" s="100"/>
      <c r="IQU138" s="100"/>
      <c r="IQV138" s="100"/>
      <c r="IQW138" s="100"/>
      <c r="IQX138" s="100"/>
      <c r="IQY138" s="100"/>
      <c r="IQZ138" s="100"/>
      <c r="IRA138" s="100"/>
      <c r="IRB138" s="100"/>
      <c r="IRC138" s="100"/>
      <c r="IRD138" s="100"/>
      <c r="IRE138" s="100"/>
      <c r="IRF138" s="100"/>
      <c r="IRG138" s="100"/>
      <c r="IRH138" s="100"/>
      <c r="IRI138" s="100"/>
      <c r="IRJ138" s="100"/>
      <c r="IRK138" s="100"/>
      <c r="IRL138" s="100"/>
      <c r="IRM138" s="100"/>
      <c r="IRN138" s="100"/>
      <c r="IRO138" s="100"/>
      <c r="IRP138" s="100"/>
      <c r="IRQ138" s="100"/>
      <c r="IRR138" s="100"/>
      <c r="IRS138" s="100"/>
      <c r="IRT138" s="100"/>
      <c r="IRU138" s="100"/>
      <c r="IRV138" s="100"/>
      <c r="IRW138" s="100"/>
      <c r="IRX138" s="100"/>
      <c r="IRY138" s="100"/>
      <c r="IRZ138" s="100"/>
      <c r="ISA138" s="100"/>
      <c r="ISB138" s="100"/>
      <c r="ISC138" s="100"/>
      <c r="ISD138" s="100"/>
      <c r="ISE138" s="100"/>
      <c r="ISF138" s="100"/>
      <c r="ISG138" s="100"/>
      <c r="ISH138" s="100"/>
      <c r="ISI138" s="100"/>
      <c r="ISJ138" s="100"/>
      <c r="ISK138" s="100"/>
      <c r="ISL138" s="100"/>
      <c r="ISM138" s="100"/>
      <c r="ISN138" s="100"/>
      <c r="ISO138" s="100"/>
      <c r="ISP138" s="100"/>
      <c r="ISQ138" s="100"/>
      <c r="ISR138" s="100"/>
      <c r="ISS138" s="100"/>
      <c r="IST138" s="100"/>
      <c r="ISU138" s="100"/>
      <c r="ISV138" s="100"/>
      <c r="ISW138" s="100"/>
      <c r="ISX138" s="100"/>
      <c r="ISY138" s="100"/>
      <c r="ISZ138" s="100"/>
      <c r="ITA138" s="100"/>
      <c r="ITB138" s="100"/>
      <c r="ITC138" s="100"/>
      <c r="ITD138" s="100"/>
      <c r="ITE138" s="100"/>
      <c r="ITF138" s="100"/>
      <c r="ITG138" s="100"/>
      <c r="ITH138" s="100"/>
      <c r="ITI138" s="100"/>
      <c r="ITJ138" s="100"/>
      <c r="ITK138" s="100"/>
      <c r="ITL138" s="100"/>
      <c r="ITM138" s="100"/>
      <c r="ITN138" s="100"/>
      <c r="ITO138" s="100"/>
      <c r="ITP138" s="100"/>
      <c r="ITQ138" s="100"/>
      <c r="ITR138" s="100"/>
      <c r="ITS138" s="100"/>
      <c r="ITT138" s="100"/>
      <c r="ITU138" s="100"/>
      <c r="ITV138" s="100"/>
      <c r="ITW138" s="100"/>
      <c r="ITX138" s="100"/>
      <c r="ITY138" s="100"/>
      <c r="ITZ138" s="100"/>
      <c r="IUA138" s="100"/>
      <c r="IUB138" s="100"/>
      <c r="IUC138" s="100"/>
      <c r="IUD138" s="100"/>
      <c r="IUE138" s="100"/>
      <c r="IUF138" s="100"/>
      <c r="IUG138" s="100"/>
      <c r="IUH138" s="100"/>
      <c r="IUI138" s="100"/>
      <c r="IUJ138" s="100"/>
      <c r="IUK138" s="100"/>
      <c r="IUL138" s="100"/>
      <c r="IUM138" s="100"/>
      <c r="IUN138" s="100"/>
      <c r="IUO138" s="100"/>
      <c r="IUP138" s="100"/>
      <c r="IUQ138" s="100"/>
      <c r="IUR138" s="100"/>
      <c r="IUS138" s="100"/>
      <c r="IUT138" s="100"/>
      <c r="IUU138" s="100"/>
      <c r="IUV138" s="100"/>
      <c r="IUW138" s="100"/>
      <c r="IUX138" s="100"/>
      <c r="IUY138" s="100"/>
      <c r="IUZ138" s="100"/>
      <c r="IVA138" s="100"/>
      <c r="IVB138" s="100"/>
      <c r="IVC138" s="100"/>
      <c r="IVD138" s="100"/>
      <c r="IVE138" s="100"/>
      <c r="IVF138" s="100"/>
      <c r="IVG138" s="100"/>
      <c r="IVH138" s="100"/>
      <c r="IVI138" s="100"/>
      <c r="IVJ138" s="100"/>
      <c r="IVK138" s="100"/>
      <c r="IVL138" s="100"/>
      <c r="IVM138" s="100"/>
      <c r="IVN138" s="100"/>
      <c r="IVO138" s="100"/>
      <c r="IVP138" s="100"/>
      <c r="IVQ138" s="100"/>
      <c r="IVR138" s="100"/>
      <c r="IVS138" s="100"/>
      <c r="IVT138" s="100"/>
      <c r="IVU138" s="100"/>
      <c r="IVV138" s="100"/>
      <c r="IVW138" s="100"/>
      <c r="IVX138" s="100"/>
      <c r="IVY138" s="100"/>
      <c r="IVZ138" s="100"/>
      <c r="IWA138" s="100"/>
      <c r="IWB138" s="100"/>
      <c r="IWC138" s="100"/>
      <c r="IWD138" s="100"/>
      <c r="IWE138" s="100"/>
      <c r="IWF138" s="100"/>
      <c r="IWG138" s="100"/>
      <c r="IWH138" s="100"/>
      <c r="IWI138" s="100"/>
      <c r="IWJ138" s="100"/>
      <c r="IWK138" s="100"/>
      <c r="IWL138" s="100"/>
      <c r="IWM138" s="100"/>
      <c r="IWN138" s="100"/>
      <c r="IWO138" s="100"/>
      <c r="IWP138" s="100"/>
      <c r="IWQ138" s="100"/>
      <c r="IWR138" s="100"/>
      <c r="IWS138" s="100"/>
      <c r="IWT138" s="100"/>
      <c r="IWU138" s="100"/>
      <c r="IWV138" s="100"/>
      <c r="IWW138" s="100"/>
      <c r="IWX138" s="100"/>
      <c r="IWY138" s="100"/>
      <c r="IWZ138" s="100"/>
      <c r="IXA138" s="100"/>
      <c r="IXB138" s="100"/>
      <c r="IXC138" s="100"/>
      <c r="IXD138" s="100"/>
      <c r="IXE138" s="100"/>
      <c r="IXF138" s="100"/>
      <c r="IXG138" s="100"/>
      <c r="IXH138" s="100"/>
      <c r="IXI138" s="100"/>
      <c r="IXJ138" s="100"/>
      <c r="IXK138" s="100"/>
      <c r="IXL138" s="100"/>
      <c r="IXM138" s="100"/>
      <c r="IXN138" s="100"/>
      <c r="IXO138" s="100"/>
      <c r="IXP138" s="100"/>
      <c r="IXQ138" s="100"/>
      <c r="IXR138" s="100"/>
      <c r="IXS138" s="100"/>
      <c r="IXT138" s="100"/>
      <c r="IXU138" s="100"/>
      <c r="IXV138" s="100"/>
      <c r="IXW138" s="100"/>
      <c r="IXX138" s="100"/>
      <c r="IXY138" s="100"/>
      <c r="IXZ138" s="100"/>
      <c r="IYA138" s="100"/>
      <c r="IYB138" s="100"/>
      <c r="IYC138" s="100"/>
      <c r="IYD138" s="100"/>
      <c r="IYE138" s="100"/>
      <c r="IYF138" s="100"/>
      <c r="IYG138" s="100"/>
      <c r="IYH138" s="100"/>
      <c r="IYI138" s="100"/>
      <c r="IYJ138" s="100"/>
      <c r="IYK138" s="100"/>
      <c r="IYL138" s="100"/>
      <c r="IYM138" s="100"/>
      <c r="IYN138" s="100"/>
      <c r="IYO138" s="100"/>
      <c r="IYP138" s="100"/>
      <c r="IYQ138" s="100"/>
      <c r="IYR138" s="100"/>
      <c r="IYS138" s="100"/>
      <c r="IYT138" s="100"/>
      <c r="IYU138" s="100"/>
      <c r="IYV138" s="100"/>
      <c r="IYW138" s="100"/>
      <c r="IYX138" s="100"/>
      <c r="IYY138" s="100"/>
      <c r="IYZ138" s="100"/>
      <c r="IZA138" s="100"/>
      <c r="IZB138" s="100"/>
      <c r="IZC138" s="100"/>
      <c r="IZD138" s="100"/>
      <c r="IZE138" s="100"/>
      <c r="IZF138" s="100"/>
      <c r="IZG138" s="100"/>
      <c r="IZH138" s="100"/>
      <c r="IZI138" s="100"/>
      <c r="IZJ138" s="100"/>
      <c r="IZK138" s="100"/>
      <c r="IZL138" s="100"/>
      <c r="IZM138" s="100"/>
      <c r="IZN138" s="100"/>
      <c r="IZO138" s="100"/>
      <c r="IZP138" s="100"/>
      <c r="IZQ138" s="100"/>
      <c r="IZR138" s="100"/>
      <c r="IZS138" s="100"/>
      <c r="IZT138" s="100"/>
      <c r="IZU138" s="100"/>
      <c r="IZV138" s="100"/>
      <c r="IZW138" s="100"/>
      <c r="IZX138" s="100"/>
      <c r="IZY138" s="100"/>
      <c r="IZZ138" s="100"/>
      <c r="JAA138" s="100"/>
      <c r="JAB138" s="100"/>
      <c r="JAC138" s="100"/>
      <c r="JAD138" s="100"/>
      <c r="JAE138" s="100"/>
      <c r="JAF138" s="100"/>
      <c r="JAG138" s="100"/>
      <c r="JAH138" s="100"/>
      <c r="JAI138" s="100"/>
      <c r="JAJ138" s="100"/>
      <c r="JAK138" s="100"/>
      <c r="JAL138" s="100"/>
      <c r="JAM138" s="100"/>
      <c r="JAN138" s="100"/>
      <c r="JAO138" s="100"/>
      <c r="JAP138" s="100"/>
      <c r="JAQ138" s="100"/>
      <c r="JAR138" s="100"/>
      <c r="JAS138" s="100"/>
      <c r="JAT138" s="100"/>
      <c r="JAU138" s="100"/>
      <c r="JAV138" s="100"/>
      <c r="JAW138" s="100"/>
      <c r="JAX138" s="100"/>
      <c r="JAY138" s="100"/>
      <c r="JAZ138" s="100"/>
      <c r="JBA138" s="100"/>
      <c r="JBB138" s="100"/>
      <c r="JBC138" s="100"/>
      <c r="JBD138" s="100"/>
      <c r="JBE138" s="100"/>
      <c r="JBF138" s="100"/>
      <c r="JBG138" s="100"/>
      <c r="JBH138" s="100"/>
      <c r="JBI138" s="100"/>
      <c r="JBJ138" s="100"/>
      <c r="JBK138" s="100"/>
      <c r="JBL138" s="100"/>
      <c r="JBM138" s="100"/>
      <c r="JBN138" s="100"/>
      <c r="JBO138" s="100"/>
      <c r="JBP138" s="100"/>
      <c r="JBQ138" s="100"/>
      <c r="JBR138" s="100"/>
      <c r="JBS138" s="100"/>
      <c r="JBT138" s="100"/>
      <c r="JBU138" s="100"/>
      <c r="JBV138" s="100"/>
      <c r="JBW138" s="100"/>
      <c r="JBX138" s="100"/>
      <c r="JBY138" s="100"/>
      <c r="JBZ138" s="100"/>
      <c r="JCA138" s="100"/>
      <c r="JCB138" s="100"/>
      <c r="JCC138" s="100"/>
      <c r="JCD138" s="100"/>
      <c r="JCE138" s="100"/>
      <c r="JCF138" s="100"/>
      <c r="JCG138" s="100"/>
      <c r="JCH138" s="100"/>
      <c r="JCI138" s="100"/>
      <c r="JCJ138" s="100"/>
      <c r="JCK138" s="100"/>
      <c r="JCL138" s="100"/>
      <c r="JCM138" s="100"/>
      <c r="JCN138" s="100"/>
      <c r="JCO138" s="100"/>
      <c r="JCP138" s="100"/>
      <c r="JCQ138" s="100"/>
      <c r="JCR138" s="100"/>
      <c r="JCS138" s="100"/>
      <c r="JCT138" s="100"/>
      <c r="JCU138" s="100"/>
      <c r="JCV138" s="100"/>
      <c r="JCW138" s="100"/>
      <c r="JCX138" s="100"/>
      <c r="JCY138" s="100"/>
      <c r="JCZ138" s="100"/>
      <c r="JDA138" s="100"/>
      <c r="JDB138" s="100"/>
      <c r="JDC138" s="100"/>
      <c r="JDD138" s="100"/>
      <c r="JDE138" s="100"/>
      <c r="JDF138" s="100"/>
      <c r="JDG138" s="100"/>
      <c r="JDH138" s="100"/>
      <c r="JDI138" s="100"/>
      <c r="JDJ138" s="100"/>
      <c r="JDK138" s="100"/>
      <c r="JDL138" s="100"/>
      <c r="JDM138" s="100"/>
      <c r="JDN138" s="100"/>
      <c r="JDO138" s="100"/>
      <c r="JDP138" s="100"/>
      <c r="JDQ138" s="100"/>
      <c r="JDR138" s="100"/>
      <c r="JDS138" s="100"/>
      <c r="JDT138" s="100"/>
      <c r="JDU138" s="100"/>
      <c r="JDV138" s="100"/>
      <c r="JDW138" s="100"/>
      <c r="JDX138" s="100"/>
      <c r="JDY138" s="100"/>
      <c r="JDZ138" s="100"/>
      <c r="JEA138" s="100"/>
      <c r="JEB138" s="100"/>
      <c r="JEC138" s="100"/>
      <c r="JED138" s="100"/>
      <c r="JEE138" s="100"/>
      <c r="JEF138" s="100"/>
      <c r="JEG138" s="100"/>
      <c r="JEH138" s="100"/>
      <c r="JEI138" s="100"/>
      <c r="JEJ138" s="100"/>
      <c r="JEK138" s="100"/>
      <c r="JEL138" s="100"/>
      <c r="JEM138" s="100"/>
      <c r="JEN138" s="100"/>
      <c r="JEO138" s="100"/>
      <c r="JEP138" s="100"/>
      <c r="JEQ138" s="100"/>
      <c r="JER138" s="100"/>
      <c r="JES138" s="100"/>
      <c r="JET138" s="100"/>
      <c r="JEU138" s="100"/>
      <c r="JEV138" s="100"/>
      <c r="JEW138" s="100"/>
      <c r="JEX138" s="100"/>
      <c r="JEY138" s="100"/>
      <c r="JEZ138" s="100"/>
      <c r="JFA138" s="100"/>
      <c r="JFB138" s="100"/>
      <c r="JFC138" s="100"/>
      <c r="JFD138" s="100"/>
      <c r="JFE138" s="100"/>
      <c r="JFF138" s="100"/>
      <c r="JFG138" s="100"/>
      <c r="JFH138" s="100"/>
      <c r="JFI138" s="100"/>
      <c r="JFJ138" s="100"/>
      <c r="JFK138" s="100"/>
      <c r="JFL138" s="100"/>
      <c r="JFM138" s="100"/>
      <c r="JFN138" s="100"/>
      <c r="JFO138" s="100"/>
      <c r="JFP138" s="100"/>
      <c r="JFQ138" s="100"/>
      <c r="JFR138" s="100"/>
      <c r="JFS138" s="100"/>
      <c r="JFT138" s="100"/>
      <c r="JFU138" s="100"/>
      <c r="JFV138" s="100"/>
      <c r="JFW138" s="100"/>
      <c r="JFX138" s="100"/>
      <c r="JFY138" s="100"/>
      <c r="JFZ138" s="100"/>
      <c r="JGA138" s="100"/>
      <c r="JGB138" s="100"/>
      <c r="JGC138" s="100"/>
      <c r="JGD138" s="100"/>
      <c r="JGE138" s="100"/>
      <c r="JGF138" s="100"/>
      <c r="JGG138" s="100"/>
      <c r="JGH138" s="100"/>
      <c r="JGI138" s="100"/>
      <c r="JGJ138" s="100"/>
      <c r="JGK138" s="100"/>
      <c r="JGL138" s="100"/>
      <c r="JGM138" s="100"/>
      <c r="JGN138" s="100"/>
      <c r="JGO138" s="100"/>
      <c r="JGP138" s="100"/>
      <c r="JGQ138" s="100"/>
      <c r="JGR138" s="100"/>
      <c r="JGS138" s="100"/>
      <c r="JGT138" s="100"/>
      <c r="JGU138" s="100"/>
      <c r="JGV138" s="100"/>
      <c r="JGW138" s="100"/>
      <c r="JGX138" s="100"/>
      <c r="JGY138" s="100"/>
      <c r="JGZ138" s="100"/>
      <c r="JHA138" s="100"/>
      <c r="JHB138" s="100"/>
      <c r="JHC138" s="100"/>
      <c r="JHD138" s="100"/>
      <c r="JHE138" s="100"/>
      <c r="JHF138" s="100"/>
      <c r="JHG138" s="100"/>
      <c r="JHH138" s="100"/>
      <c r="JHI138" s="100"/>
      <c r="JHJ138" s="100"/>
      <c r="JHK138" s="100"/>
      <c r="JHL138" s="100"/>
      <c r="JHM138" s="100"/>
      <c r="JHN138" s="100"/>
      <c r="JHO138" s="100"/>
      <c r="JHP138" s="100"/>
      <c r="JHQ138" s="100"/>
      <c r="JHR138" s="100"/>
      <c r="JHS138" s="100"/>
      <c r="JHT138" s="100"/>
      <c r="JHU138" s="100"/>
      <c r="JHV138" s="100"/>
      <c r="JHW138" s="100"/>
      <c r="JHX138" s="100"/>
      <c r="JHY138" s="100"/>
      <c r="JHZ138" s="100"/>
      <c r="JIA138" s="100"/>
      <c r="JIB138" s="100"/>
      <c r="JIC138" s="100"/>
      <c r="JID138" s="100"/>
      <c r="JIE138" s="100"/>
      <c r="JIF138" s="100"/>
      <c r="JIG138" s="100"/>
      <c r="JIH138" s="100"/>
      <c r="JII138" s="100"/>
      <c r="JIJ138" s="100"/>
      <c r="JIK138" s="100"/>
      <c r="JIL138" s="100"/>
      <c r="JIM138" s="100"/>
      <c r="JIN138" s="100"/>
      <c r="JIO138" s="100"/>
      <c r="JIP138" s="100"/>
      <c r="JIQ138" s="100"/>
      <c r="JIR138" s="100"/>
      <c r="JIS138" s="100"/>
      <c r="JIT138" s="100"/>
      <c r="JIU138" s="100"/>
      <c r="JIV138" s="100"/>
      <c r="JIW138" s="100"/>
      <c r="JIX138" s="100"/>
      <c r="JIY138" s="100"/>
      <c r="JIZ138" s="100"/>
      <c r="JJA138" s="100"/>
      <c r="JJB138" s="100"/>
      <c r="JJC138" s="100"/>
      <c r="JJD138" s="100"/>
      <c r="JJE138" s="100"/>
      <c r="JJF138" s="100"/>
      <c r="JJG138" s="100"/>
      <c r="JJH138" s="100"/>
      <c r="JJI138" s="100"/>
      <c r="JJJ138" s="100"/>
      <c r="JJK138" s="100"/>
      <c r="JJL138" s="100"/>
      <c r="JJM138" s="100"/>
      <c r="JJN138" s="100"/>
      <c r="JJO138" s="100"/>
      <c r="JJP138" s="100"/>
      <c r="JJQ138" s="100"/>
      <c r="JJR138" s="100"/>
      <c r="JJS138" s="100"/>
      <c r="JJT138" s="100"/>
      <c r="JJU138" s="100"/>
      <c r="JJV138" s="100"/>
      <c r="JJW138" s="100"/>
      <c r="JJX138" s="100"/>
      <c r="JJY138" s="100"/>
      <c r="JJZ138" s="100"/>
      <c r="JKA138" s="100"/>
      <c r="JKB138" s="100"/>
      <c r="JKC138" s="100"/>
      <c r="JKD138" s="100"/>
      <c r="JKE138" s="100"/>
      <c r="JKF138" s="100"/>
      <c r="JKG138" s="100"/>
      <c r="JKH138" s="100"/>
      <c r="JKI138" s="100"/>
      <c r="JKJ138" s="100"/>
      <c r="JKK138" s="100"/>
      <c r="JKL138" s="100"/>
      <c r="JKM138" s="100"/>
      <c r="JKN138" s="100"/>
      <c r="JKO138" s="100"/>
      <c r="JKP138" s="100"/>
      <c r="JKQ138" s="100"/>
      <c r="JKR138" s="100"/>
      <c r="JKS138" s="100"/>
      <c r="JKT138" s="100"/>
      <c r="JKU138" s="100"/>
      <c r="JKV138" s="100"/>
      <c r="JKW138" s="100"/>
      <c r="JKX138" s="100"/>
      <c r="JKY138" s="100"/>
      <c r="JKZ138" s="100"/>
      <c r="JLA138" s="100"/>
      <c r="JLB138" s="100"/>
      <c r="JLC138" s="100"/>
      <c r="JLD138" s="100"/>
      <c r="JLE138" s="100"/>
      <c r="JLF138" s="100"/>
      <c r="JLG138" s="100"/>
      <c r="JLH138" s="100"/>
      <c r="JLI138" s="100"/>
      <c r="JLJ138" s="100"/>
      <c r="JLK138" s="100"/>
      <c r="JLL138" s="100"/>
      <c r="JLM138" s="100"/>
      <c r="JLN138" s="100"/>
      <c r="JLO138" s="100"/>
      <c r="JLP138" s="100"/>
      <c r="JLQ138" s="100"/>
      <c r="JLR138" s="100"/>
      <c r="JLS138" s="100"/>
      <c r="JLT138" s="100"/>
      <c r="JLU138" s="100"/>
      <c r="JLV138" s="100"/>
      <c r="JLW138" s="100"/>
      <c r="JLX138" s="100"/>
      <c r="JLY138" s="100"/>
      <c r="JLZ138" s="100"/>
      <c r="JMA138" s="100"/>
      <c r="JMB138" s="100"/>
      <c r="JMC138" s="100"/>
      <c r="JMD138" s="100"/>
      <c r="JME138" s="100"/>
      <c r="JMF138" s="100"/>
      <c r="JMG138" s="100"/>
      <c r="JMH138" s="100"/>
      <c r="JMI138" s="100"/>
      <c r="JMJ138" s="100"/>
      <c r="JMK138" s="100"/>
      <c r="JML138" s="100"/>
      <c r="JMM138" s="100"/>
      <c r="JMN138" s="100"/>
      <c r="JMO138" s="100"/>
      <c r="JMP138" s="100"/>
      <c r="JMQ138" s="100"/>
      <c r="JMR138" s="100"/>
      <c r="JMS138" s="100"/>
      <c r="JMT138" s="100"/>
      <c r="JMU138" s="100"/>
      <c r="JMV138" s="100"/>
      <c r="JMW138" s="100"/>
      <c r="JMX138" s="100"/>
      <c r="JMY138" s="100"/>
      <c r="JMZ138" s="100"/>
      <c r="JNA138" s="100"/>
      <c r="JNB138" s="100"/>
      <c r="JNC138" s="100"/>
      <c r="JND138" s="100"/>
      <c r="JNE138" s="100"/>
      <c r="JNF138" s="100"/>
      <c r="JNG138" s="100"/>
      <c r="JNH138" s="100"/>
      <c r="JNI138" s="100"/>
      <c r="JNJ138" s="100"/>
      <c r="JNK138" s="100"/>
      <c r="JNL138" s="100"/>
      <c r="JNM138" s="100"/>
      <c r="JNN138" s="100"/>
      <c r="JNO138" s="100"/>
      <c r="JNP138" s="100"/>
      <c r="JNQ138" s="100"/>
      <c r="JNR138" s="100"/>
      <c r="JNS138" s="100"/>
      <c r="JNT138" s="100"/>
      <c r="JNU138" s="100"/>
      <c r="JNV138" s="100"/>
      <c r="JNW138" s="100"/>
      <c r="JNX138" s="100"/>
      <c r="JNY138" s="100"/>
      <c r="JNZ138" s="100"/>
      <c r="JOA138" s="100"/>
      <c r="JOB138" s="100"/>
      <c r="JOC138" s="100"/>
      <c r="JOD138" s="100"/>
      <c r="JOE138" s="100"/>
      <c r="JOF138" s="100"/>
      <c r="JOG138" s="100"/>
      <c r="JOH138" s="100"/>
      <c r="JOI138" s="100"/>
      <c r="JOJ138" s="100"/>
      <c r="JOK138" s="100"/>
      <c r="JOL138" s="100"/>
      <c r="JOM138" s="100"/>
      <c r="JON138" s="100"/>
      <c r="JOO138" s="100"/>
      <c r="JOP138" s="100"/>
      <c r="JOQ138" s="100"/>
      <c r="JOR138" s="100"/>
      <c r="JOS138" s="100"/>
      <c r="JOT138" s="100"/>
      <c r="JOU138" s="100"/>
      <c r="JOV138" s="100"/>
      <c r="JOW138" s="100"/>
      <c r="JOX138" s="100"/>
      <c r="JOY138" s="100"/>
      <c r="JOZ138" s="100"/>
      <c r="JPA138" s="100"/>
      <c r="JPB138" s="100"/>
      <c r="JPC138" s="100"/>
      <c r="JPD138" s="100"/>
      <c r="JPE138" s="100"/>
      <c r="JPF138" s="100"/>
      <c r="JPG138" s="100"/>
      <c r="JPH138" s="100"/>
      <c r="JPI138" s="100"/>
      <c r="JPJ138" s="100"/>
      <c r="JPK138" s="100"/>
      <c r="JPL138" s="100"/>
      <c r="JPM138" s="100"/>
      <c r="JPN138" s="100"/>
      <c r="JPO138" s="100"/>
      <c r="JPP138" s="100"/>
      <c r="JPQ138" s="100"/>
      <c r="JPR138" s="100"/>
      <c r="JPS138" s="100"/>
      <c r="JPT138" s="100"/>
      <c r="JPU138" s="100"/>
      <c r="JPV138" s="100"/>
      <c r="JPW138" s="100"/>
      <c r="JPX138" s="100"/>
      <c r="JPY138" s="100"/>
      <c r="JPZ138" s="100"/>
      <c r="JQA138" s="100"/>
      <c r="JQB138" s="100"/>
      <c r="JQC138" s="100"/>
      <c r="JQD138" s="100"/>
      <c r="JQE138" s="100"/>
      <c r="JQF138" s="100"/>
      <c r="JQG138" s="100"/>
      <c r="JQH138" s="100"/>
      <c r="JQI138" s="100"/>
      <c r="JQJ138" s="100"/>
      <c r="JQK138" s="100"/>
      <c r="JQL138" s="100"/>
      <c r="JQM138" s="100"/>
      <c r="JQN138" s="100"/>
      <c r="JQO138" s="100"/>
      <c r="JQP138" s="100"/>
      <c r="JQQ138" s="100"/>
      <c r="JQR138" s="100"/>
      <c r="JQS138" s="100"/>
      <c r="JQT138" s="100"/>
      <c r="JQU138" s="100"/>
      <c r="JQV138" s="100"/>
      <c r="JQW138" s="100"/>
      <c r="JQX138" s="100"/>
      <c r="JQY138" s="100"/>
      <c r="JQZ138" s="100"/>
      <c r="JRA138" s="100"/>
      <c r="JRB138" s="100"/>
      <c r="JRC138" s="100"/>
      <c r="JRD138" s="100"/>
      <c r="JRE138" s="100"/>
      <c r="JRF138" s="100"/>
      <c r="JRG138" s="100"/>
      <c r="JRH138" s="100"/>
      <c r="JRI138" s="100"/>
      <c r="JRJ138" s="100"/>
      <c r="JRK138" s="100"/>
      <c r="JRL138" s="100"/>
      <c r="JRM138" s="100"/>
      <c r="JRN138" s="100"/>
      <c r="JRO138" s="100"/>
      <c r="JRP138" s="100"/>
      <c r="JRQ138" s="100"/>
      <c r="JRR138" s="100"/>
      <c r="JRS138" s="100"/>
      <c r="JRT138" s="100"/>
      <c r="JRU138" s="100"/>
      <c r="JRV138" s="100"/>
      <c r="JRW138" s="100"/>
      <c r="JRX138" s="100"/>
      <c r="JRY138" s="100"/>
      <c r="JRZ138" s="100"/>
      <c r="JSA138" s="100"/>
      <c r="JSB138" s="100"/>
      <c r="JSC138" s="100"/>
      <c r="JSD138" s="100"/>
      <c r="JSE138" s="100"/>
      <c r="JSF138" s="100"/>
      <c r="JSG138" s="100"/>
      <c r="JSH138" s="100"/>
      <c r="JSI138" s="100"/>
      <c r="JSJ138" s="100"/>
      <c r="JSK138" s="100"/>
      <c r="JSL138" s="100"/>
      <c r="JSM138" s="100"/>
      <c r="JSN138" s="100"/>
      <c r="JSO138" s="100"/>
      <c r="JSP138" s="100"/>
      <c r="JSQ138" s="100"/>
      <c r="JSR138" s="100"/>
      <c r="JSS138" s="100"/>
      <c r="JST138" s="100"/>
      <c r="JSU138" s="100"/>
      <c r="JSV138" s="100"/>
      <c r="JSW138" s="100"/>
      <c r="JSX138" s="100"/>
      <c r="JSY138" s="100"/>
      <c r="JSZ138" s="100"/>
      <c r="JTA138" s="100"/>
      <c r="JTB138" s="100"/>
      <c r="JTC138" s="100"/>
      <c r="JTD138" s="100"/>
      <c r="JTE138" s="100"/>
      <c r="JTF138" s="100"/>
      <c r="JTG138" s="100"/>
      <c r="JTH138" s="100"/>
      <c r="JTI138" s="100"/>
      <c r="JTJ138" s="100"/>
      <c r="JTK138" s="100"/>
      <c r="JTL138" s="100"/>
      <c r="JTM138" s="100"/>
      <c r="JTN138" s="100"/>
      <c r="JTO138" s="100"/>
      <c r="JTP138" s="100"/>
      <c r="JTQ138" s="100"/>
      <c r="JTR138" s="100"/>
      <c r="JTS138" s="100"/>
      <c r="JTT138" s="100"/>
      <c r="JTU138" s="100"/>
      <c r="JTV138" s="100"/>
      <c r="JTW138" s="100"/>
      <c r="JTX138" s="100"/>
      <c r="JTY138" s="100"/>
      <c r="JTZ138" s="100"/>
      <c r="JUA138" s="100"/>
      <c r="JUB138" s="100"/>
      <c r="JUC138" s="100"/>
      <c r="JUD138" s="100"/>
      <c r="JUE138" s="100"/>
      <c r="JUF138" s="100"/>
      <c r="JUG138" s="100"/>
      <c r="JUH138" s="100"/>
      <c r="JUI138" s="100"/>
      <c r="JUJ138" s="100"/>
      <c r="JUK138" s="100"/>
      <c r="JUL138" s="100"/>
      <c r="JUM138" s="100"/>
      <c r="JUN138" s="100"/>
      <c r="JUO138" s="100"/>
      <c r="JUP138" s="100"/>
      <c r="JUQ138" s="100"/>
      <c r="JUR138" s="100"/>
      <c r="JUS138" s="100"/>
      <c r="JUT138" s="100"/>
      <c r="JUU138" s="100"/>
      <c r="JUV138" s="100"/>
      <c r="JUW138" s="100"/>
      <c r="JUX138" s="100"/>
      <c r="JUY138" s="100"/>
      <c r="JUZ138" s="100"/>
      <c r="JVA138" s="100"/>
      <c r="JVB138" s="100"/>
      <c r="JVC138" s="100"/>
      <c r="JVD138" s="100"/>
      <c r="JVE138" s="100"/>
      <c r="JVF138" s="100"/>
      <c r="JVG138" s="100"/>
      <c r="JVH138" s="100"/>
      <c r="JVI138" s="100"/>
      <c r="JVJ138" s="100"/>
      <c r="JVK138" s="100"/>
      <c r="JVL138" s="100"/>
      <c r="JVM138" s="100"/>
      <c r="JVN138" s="100"/>
      <c r="JVO138" s="100"/>
      <c r="JVP138" s="100"/>
      <c r="JVQ138" s="100"/>
      <c r="JVR138" s="100"/>
      <c r="JVS138" s="100"/>
      <c r="JVT138" s="100"/>
      <c r="JVU138" s="100"/>
      <c r="JVV138" s="100"/>
      <c r="JVW138" s="100"/>
      <c r="JVX138" s="100"/>
      <c r="JVY138" s="100"/>
      <c r="JVZ138" s="100"/>
      <c r="JWA138" s="100"/>
      <c r="JWB138" s="100"/>
      <c r="JWC138" s="100"/>
      <c r="JWD138" s="100"/>
      <c r="JWE138" s="100"/>
      <c r="JWF138" s="100"/>
      <c r="JWG138" s="100"/>
      <c r="JWH138" s="100"/>
      <c r="JWI138" s="100"/>
      <c r="JWJ138" s="100"/>
      <c r="JWK138" s="100"/>
      <c r="JWL138" s="100"/>
      <c r="JWM138" s="100"/>
      <c r="JWN138" s="100"/>
      <c r="JWO138" s="100"/>
      <c r="JWP138" s="100"/>
      <c r="JWQ138" s="100"/>
      <c r="JWR138" s="100"/>
      <c r="JWS138" s="100"/>
      <c r="JWT138" s="100"/>
      <c r="JWU138" s="100"/>
      <c r="JWV138" s="100"/>
      <c r="JWW138" s="100"/>
      <c r="JWX138" s="100"/>
      <c r="JWY138" s="100"/>
      <c r="JWZ138" s="100"/>
      <c r="JXA138" s="100"/>
      <c r="JXB138" s="100"/>
      <c r="JXC138" s="100"/>
      <c r="JXD138" s="100"/>
      <c r="JXE138" s="100"/>
      <c r="JXF138" s="100"/>
      <c r="JXG138" s="100"/>
      <c r="JXH138" s="100"/>
      <c r="JXI138" s="100"/>
      <c r="JXJ138" s="100"/>
      <c r="JXK138" s="100"/>
      <c r="JXL138" s="100"/>
      <c r="JXM138" s="100"/>
      <c r="JXN138" s="100"/>
      <c r="JXO138" s="100"/>
      <c r="JXP138" s="100"/>
      <c r="JXQ138" s="100"/>
      <c r="JXR138" s="100"/>
      <c r="JXS138" s="100"/>
      <c r="JXT138" s="100"/>
      <c r="JXU138" s="100"/>
      <c r="JXV138" s="100"/>
      <c r="JXW138" s="100"/>
      <c r="JXX138" s="100"/>
      <c r="JXY138" s="100"/>
      <c r="JXZ138" s="100"/>
      <c r="JYA138" s="100"/>
      <c r="JYB138" s="100"/>
      <c r="JYC138" s="100"/>
      <c r="JYD138" s="100"/>
      <c r="JYE138" s="100"/>
      <c r="JYF138" s="100"/>
      <c r="JYG138" s="100"/>
      <c r="JYH138" s="100"/>
      <c r="JYI138" s="100"/>
      <c r="JYJ138" s="100"/>
      <c r="JYK138" s="100"/>
      <c r="JYL138" s="100"/>
      <c r="JYM138" s="100"/>
      <c r="JYN138" s="100"/>
      <c r="JYO138" s="100"/>
      <c r="JYP138" s="100"/>
      <c r="JYQ138" s="100"/>
      <c r="JYR138" s="100"/>
      <c r="JYS138" s="100"/>
      <c r="JYT138" s="100"/>
      <c r="JYU138" s="100"/>
      <c r="JYV138" s="100"/>
      <c r="JYW138" s="100"/>
      <c r="JYX138" s="100"/>
      <c r="JYY138" s="100"/>
      <c r="JYZ138" s="100"/>
      <c r="JZA138" s="100"/>
      <c r="JZB138" s="100"/>
      <c r="JZC138" s="100"/>
      <c r="JZD138" s="100"/>
      <c r="JZE138" s="100"/>
      <c r="JZF138" s="100"/>
      <c r="JZG138" s="100"/>
      <c r="JZH138" s="100"/>
      <c r="JZI138" s="100"/>
      <c r="JZJ138" s="100"/>
      <c r="JZK138" s="100"/>
      <c r="JZL138" s="100"/>
      <c r="JZM138" s="100"/>
      <c r="JZN138" s="100"/>
      <c r="JZO138" s="100"/>
      <c r="JZP138" s="100"/>
      <c r="JZQ138" s="100"/>
      <c r="JZR138" s="100"/>
      <c r="JZS138" s="100"/>
      <c r="JZT138" s="100"/>
      <c r="JZU138" s="100"/>
      <c r="JZV138" s="100"/>
      <c r="JZW138" s="100"/>
      <c r="JZX138" s="100"/>
      <c r="JZY138" s="100"/>
      <c r="JZZ138" s="100"/>
      <c r="KAA138" s="100"/>
      <c r="KAB138" s="100"/>
      <c r="KAC138" s="100"/>
      <c r="KAD138" s="100"/>
      <c r="KAE138" s="100"/>
      <c r="KAF138" s="100"/>
      <c r="KAG138" s="100"/>
      <c r="KAH138" s="100"/>
      <c r="KAI138" s="100"/>
      <c r="KAJ138" s="100"/>
      <c r="KAK138" s="100"/>
      <c r="KAL138" s="100"/>
      <c r="KAM138" s="100"/>
      <c r="KAN138" s="100"/>
      <c r="KAO138" s="100"/>
      <c r="KAP138" s="100"/>
      <c r="KAQ138" s="100"/>
      <c r="KAR138" s="100"/>
      <c r="KAS138" s="100"/>
      <c r="KAT138" s="100"/>
      <c r="KAU138" s="100"/>
      <c r="KAV138" s="100"/>
      <c r="KAW138" s="100"/>
      <c r="KAX138" s="100"/>
      <c r="KAY138" s="100"/>
      <c r="KAZ138" s="100"/>
      <c r="KBA138" s="100"/>
      <c r="KBB138" s="100"/>
      <c r="KBC138" s="100"/>
      <c r="KBD138" s="100"/>
      <c r="KBE138" s="100"/>
      <c r="KBF138" s="100"/>
      <c r="KBG138" s="100"/>
      <c r="KBH138" s="100"/>
      <c r="KBI138" s="100"/>
      <c r="KBJ138" s="100"/>
      <c r="KBK138" s="100"/>
      <c r="KBL138" s="100"/>
      <c r="KBM138" s="100"/>
      <c r="KBN138" s="100"/>
      <c r="KBO138" s="100"/>
      <c r="KBP138" s="100"/>
      <c r="KBQ138" s="100"/>
      <c r="KBR138" s="100"/>
      <c r="KBS138" s="100"/>
      <c r="KBT138" s="100"/>
      <c r="KBU138" s="100"/>
      <c r="KBV138" s="100"/>
      <c r="KBW138" s="100"/>
      <c r="KBX138" s="100"/>
      <c r="KBY138" s="100"/>
      <c r="KBZ138" s="100"/>
      <c r="KCA138" s="100"/>
      <c r="KCB138" s="100"/>
      <c r="KCC138" s="100"/>
      <c r="KCD138" s="100"/>
      <c r="KCE138" s="100"/>
      <c r="KCF138" s="100"/>
      <c r="KCG138" s="100"/>
      <c r="KCH138" s="100"/>
      <c r="KCI138" s="100"/>
      <c r="KCJ138" s="100"/>
      <c r="KCK138" s="100"/>
      <c r="KCL138" s="100"/>
      <c r="KCM138" s="100"/>
      <c r="KCN138" s="100"/>
      <c r="KCO138" s="100"/>
      <c r="KCP138" s="100"/>
      <c r="KCQ138" s="100"/>
      <c r="KCR138" s="100"/>
      <c r="KCS138" s="100"/>
      <c r="KCT138" s="100"/>
      <c r="KCU138" s="100"/>
      <c r="KCV138" s="100"/>
      <c r="KCW138" s="100"/>
      <c r="KCX138" s="100"/>
      <c r="KCY138" s="100"/>
      <c r="KCZ138" s="100"/>
      <c r="KDA138" s="100"/>
      <c r="KDB138" s="100"/>
      <c r="KDC138" s="100"/>
      <c r="KDD138" s="100"/>
      <c r="KDE138" s="100"/>
      <c r="KDF138" s="100"/>
      <c r="KDG138" s="100"/>
      <c r="KDH138" s="100"/>
      <c r="KDI138" s="100"/>
      <c r="KDJ138" s="100"/>
      <c r="KDK138" s="100"/>
      <c r="KDL138" s="100"/>
      <c r="KDM138" s="100"/>
      <c r="KDN138" s="100"/>
      <c r="KDO138" s="100"/>
      <c r="KDP138" s="100"/>
      <c r="KDQ138" s="100"/>
      <c r="KDR138" s="100"/>
      <c r="KDS138" s="100"/>
      <c r="KDT138" s="100"/>
      <c r="KDU138" s="100"/>
      <c r="KDV138" s="100"/>
      <c r="KDW138" s="100"/>
      <c r="KDX138" s="100"/>
      <c r="KDY138" s="100"/>
      <c r="KDZ138" s="100"/>
      <c r="KEA138" s="100"/>
      <c r="KEB138" s="100"/>
      <c r="KEC138" s="100"/>
      <c r="KED138" s="100"/>
      <c r="KEE138" s="100"/>
      <c r="KEF138" s="100"/>
      <c r="KEG138" s="100"/>
      <c r="KEH138" s="100"/>
      <c r="KEI138" s="100"/>
      <c r="KEJ138" s="100"/>
      <c r="KEK138" s="100"/>
      <c r="KEL138" s="100"/>
      <c r="KEM138" s="100"/>
      <c r="KEN138" s="100"/>
      <c r="KEO138" s="100"/>
      <c r="KEP138" s="100"/>
      <c r="KEQ138" s="100"/>
      <c r="KER138" s="100"/>
      <c r="KES138" s="100"/>
      <c r="KET138" s="100"/>
      <c r="KEU138" s="100"/>
      <c r="KEV138" s="100"/>
      <c r="KEW138" s="100"/>
      <c r="KEX138" s="100"/>
      <c r="KEY138" s="100"/>
      <c r="KEZ138" s="100"/>
      <c r="KFA138" s="100"/>
      <c r="KFB138" s="100"/>
      <c r="KFC138" s="100"/>
      <c r="KFD138" s="100"/>
      <c r="KFE138" s="100"/>
      <c r="KFF138" s="100"/>
      <c r="KFG138" s="100"/>
      <c r="KFH138" s="100"/>
      <c r="KFI138" s="100"/>
      <c r="KFJ138" s="100"/>
      <c r="KFK138" s="100"/>
      <c r="KFL138" s="100"/>
      <c r="KFM138" s="100"/>
      <c r="KFN138" s="100"/>
      <c r="KFO138" s="100"/>
      <c r="KFP138" s="100"/>
      <c r="KFQ138" s="100"/>
      <c r="KFR138" s="100"/>
      <c r="KFS138" s="100"/>
      <c r="KFT138" s="100"/>
      <c r="KFU138" s="100"/>
      <c r="KFV138" s="100"/>
      <c r="KFW138" s="100"/>
      <c r="KFX138" s="100"/>
      <c r="KFY138" s="100"/>
      <c r="KFZ138" s="100"/>
      <c r="KGA138" s="100"/>
      <c r="KGB138" s="100"/>
      <c r="KGC138" s="100"/>
      <c r="KGD138" s="100"/>
      <c r="KGE138" s="100"/>
      <c r="KGF138" s="100"/>
      <c r="KGG138" s="100"/>
      <c r="KGH138" s="100"/>
      <c r="KGI138" s="100"/>
      <c r="KGJ138" s="100"/>
      <c r="KGK138" s="100"/>
      <c r="KGL138" s="100"/>
      <c r="KGM138" s="100"/>
      <c r="KGN138" s="100"/>
      <c r="KGO138" s="100"/>
      <c r="KGP138" s="100"/>
      <c r="KGQ138" s="100"/>
      <c r="KGR138" s="100"/>
      <c r="KGS138" s="100"/>
      <c r="KGT138" s="100"/>
      <c r="KGU138" s="100"/>
      <c r="KGV138" s="100"/>
      <c r="KGW138" s="100"/>
      <c r="KGX138" s="100"/>
      <c r="KGY138" s="100"/>
      <c r="KGZ138" s="100"/>
      <c r="KHA138" s="100"/>
      <c r="KHB138" s="100"/>
      <c r="KHC138" s="100"/>
      <c r="KHD138" s="100"/>
      <c r="KHE138" s="100"/>
      <c r="KHF138" s="100"/>
      <c r="KHG138" s="100"/>
      <c r="KHH138" s="100"/>
      <c r="KHI138" s="100"/>
      <c r="KHJ138" s="100"/>
      <c r="KHK138" s="100"/>
      <c r="KHL138" s="100"/>
      <c r="KHM138" s="100"/>
      <c r="KHN138" s="100"/>
      <c r="KHO138" s="100"/>
      <c r="KHP138" s="100"/>
      <c r="KHQ138" s="100"/>
      <c r="KHR138" s="100"/>
      <c r="KHS138" s="100"/>
      <c r="KHT138" s="100"/>
      <c r="KHU138" s="100"/>
      <c r="KHV138" s="100"/>
      <c r="KHW138" s="100"/>
      <c r="KHX138" s="100"/>
      <c r="KHY138" s="100"/>
      <c r="KHZ138" s="100"/>
      <c r="KIA138" s="100"/>
      <c r="KIB138" s="100"/>
      <c r="KIC138" s="100"/>
      <c r="KID138" s="100"/>
      <c r="KIE138" s="100"/>
      <c r="KIF138" s="100"/>
      <c r="KIG138" s="100"/>
      <c r="KIH138" s="100"/>
      <c r="KII138" s="100"/>
      <c r="KIJ138" s="100"/>
      <c r="KIK138" s="100"/>
      <c r="KIL138" s="100"/>
      <c r="KIM138" s="100"/>
      <c r="KIN138" s="100"/>
      <c r="KIO138" s="100"/>
      <c r="KIP138" s="100"/>
      <c r="KIQ138" s="100"/>
      <c r="KIR138" s="100"/>
      <c r="KIS138" s="100"/>
      <c r="KIT138" s="100"/>
      <c r="KIU138" s="100"/>
      <c r="KIV138" s="100"/>
      <c r="KIW138" s="100"/>
      <c r="KIX138" s="100"/>
      <c r="KIY138" s="100"/>
      <c r="KIZ138" s="100"/>
      <c r="KJA138" s="100"/>
      <c r="KJB138" s="100"/>
      <c r="KJC138" s="100"/>
      <c r="KJD138" s="100"/>
      <c r="KJE138" s="100"/>
      <c r="KJF138" s="100"/>
      <c r="KJG138" s="100"/>
      <c r="KJH138" s="100"/>
      <c r="KJI138" s="100"/>
      <c r="KJJ138" s="100"/>
      <c r="KJK138" s="100"/>
      <c r="KJL138" s="100"/>
      <c r="KJM138" s="100"/>
      <c r="KJN138" s="100"/>
      <c r="KJO138" s="100"/>
      <c r="KJP138" s="100"/>
      <c r="KJQ138" s="100"/>
      <c r="KJR138" s="100"/>
      <c r="KJS138" s="100"/>
      <c r="KJT138" s="100"/>
      <c r="KJU138" s="100"/>
      <c r="KJV138" s="100"/>
      <c r="KJW138" s="100"/>
      <c r="KJX138" s="100"/>
      <c r="KJY138" s="100"/>
      <c r="KJZ138" s="100"/>
      <c r="KKA138" s="100"/>
      <c r="KKB138" s="100"/>
      <c r="KKC138" s="100"/>
      <c r="KKD138" s="100"/>
      <c r="KKE138" s="100"/>
      <c r="KKF138" s="100"/>
      <c r="KKG138" s="100"/>
      <c r="KKH138" s="100"/>
      <c r="KKI138" s="100"/>
      <c r="KKJ138" s="100"/>
      <c r="KKK138" s="100"/>
      <c r="KKL138" s="100"/>
      <c r="KKM138" s="100"/>
      <c r="KKN138" s="100"/>
      <c r="KKO138" s="100"/>
      <c r="KKP138" s="100"/>
      <c r="KKQ138" s="100"/>
      <c r="KKR138" s="100"/>
      <c r="KKS138" s="100"/>
      <c r="KKT138" s="100"/>
      <c r="KKU138" s="100"/>
      <c r="KKV138" s="100"/>
      <c r="KKW138" s="100"/>
      <c r="KKX138" s="100"/>
      <c r="KKY138" s="100"/>
      <c r="KKZ138" s="100"/>
      <c r="KLA138" s="100"/>
      <c r="KLB138" s="100"/>
      <c r="KLC138" s="100"/>
      <c r="KLD138" s="100"/>
      <c r="KLE138" s="100"/>
      <c r="KLF138" s="100"/>
      <c r="KLG138" s="100"/>
      <c r="KLH138" s="100"/>
      <c r="KLI138" s="100"/>
      <c r="KLJ138" s="100"/>
      <c r="KLK138" s="100"/>
      <c r="KLL138" s="100"/>
      <c r="KLM138" s="100"/>
      <c r="KLN138" s="100"/>
      <c r="KLO138" s="100"/>
      <c r="KLP138" s="100"/>
      <c r="KLQ138" s="100"/>
      <c r="KLR138" s="100"/>
      <c r="KLS138" s="100"/>
      <c r="KLT138" s="100"/>
      <c r="KLU138" s="100"/>
      <c r="KLV138" s="100"/>
      <c r="KLW138" s="100"/>
      <c r="KLX138" s="100"/>
      <c r="KLY138" s="100"/>
      <c r="KLZ138" s="100"/>
      <c r="KMA138" s="100"/>
      <c r="KMB138" s="100"/>
      <c r="KMC138" s="100"/>
      <c r="KMD138" s="100"/>
      <c r="KME138" s="100"/>
      <c r="KMF138" s="100"/>
      <c r="KMG138" s="100"/>
      <c r="KMH138" s="100"/>
      <c r="KMI138" s="100"/>
      <c r="KMJ138" s="100"/>
      <c r="KMK138" s="100"/>
      <c r="KML138" s="100"/>
      <c r="KMM138" s="100"/>
      <c r="KMN138" s="100"/>
      <c r="KMO138" s="100"/>
      <c r="KMP138" s="100"/>
      <c r="KMQ138" s="100"/>
      <c r="KMR138" s="100"/>
      <c r="KMS138" s="100"/>
      <c r="KMT138" s="100"/>
      <c r="KMU138" s="100"/>
      <c r="KMV138" s="100"/>
      <c r="KMW138" s="100"/>
      <c r="KMX138" s="100"/>
      <c r="KMY138" s="100"/>
      <c r="KMZ138" s="100"/>
      <c r="KNA138" s="100"/>
      <c r="KNB138" s="100"/>
      <c r="KNC138" s="100"/>
      <c r="KND138" s="100"/>
      <c r="KNE138" s="100"/>
      <c r="KNF138" s="100"/>
      <c r="KNG138" s="100"/>
      <c r="KNH138" s="100"/>
      <c r="KNI138" s="100"/>
      <c r="KNJ138" s="100"/>
      <c r="KNK138" s="100"/>
      <c r="KNL138" s="100"/>
      <c r="KNM138" s="100"/>
      <c r="KNN138" s="100"/>
      <c r="KNO138" s="100"/>
      <c r="KNP138" s="100"/>
      <c r="KNQ138" s="100"/>
      <c r="KNR138" s="100"/>
      <c r="KNS138" s="100"/>
      <c r="KNT138" s="100"/>
      <c r="KNU138" s="100"/>
      <c r="KNV138" s="100"/>
      <c r="KNW138" s="100"/>
      <c r="KNX138" s="100"/>
      <c r="KNY138" s="100"/>
      <c r="KNZ138" s="100"/>
      <c r="KOA138" s="100"/>
      <c r="KOB138" s="100"/>
      <c r="KOC138" s="100"/>
      <c r="KOD138" s="100"/>
      <c r="KOE138" s="100"/>
      <c r="KOF138" s="100"/>
      <c r="KOG138" s="100"/>
      <c r="KOH138" s="100"/>
      <c r="KOI138" s="100"/>
      <c r="KOJ138" s="100"/>
      <c r="KOK138" s="100"/>
      <c r="KOL138" s="100"/>
      <c r="KOM138" s="100"/>
      <c r="KON138" s="100"/>
      <c r="KOO138" s="100"/>
      <c r="KOP138" s="100"/>
      <c r="KOQ138" s="100"/>
      <c r="KOR138" s="100"/>
      <c r="KOS138" s="100"/>
      <c r="KOT138" s="100"/>
      <c r="KOU138" s="100"/>
      <c r="KOV138" s="100"/>
      <c r="KOW138" s="100"/>
      <c r="KOX138" s="100"/>
      <c r="KOY138" s="100"/>
      <c r="KOZ138" s="100"/>
      <c r="KPA138" s="100"/>
      <c r="KPB138" s="100"/>
      <c r="KPC138" s="100"/>
      <c r="KPD138" s="100"/>
      <c r="KPE138" s="100"/>
      <c r="KPF138" s="100"/>
      <c r="KPG138" s="100"/>
      <c r="KPH138" s="100"/>
      <c r="KPI138" s="100"/>
      <c r="KPJ138" s="100"/>
      <c r="KPK138" s="100"/>
      <c r="KPL138" s="100"/>
      <c r="KPM138" s="100"/>
      <c r="KPN138" s="100"/>
      <c r="KPO138" s="100"/>
      <c r="KPP138" s="100"/>
      <c r="KPQ138" s="100"/>
      <c r="KPR138" s="100"/>
      <c r="KPS138" s="100"/>
      <c r="KPT138" s="100"/>
      <c r="KPU138" s="100"/>
      <c r="KPV138" s="100"/>
      <c r="KPW138" s="100"/>
      <c r="KPX138" s="100"/>
      <c r="KPY138" s="100"/>
      <c r="KPZ138" s="100"/>
      <c r="KQA138" s="100"/>
      <c r="KQB138" s="100"/>
      <c r="KQC138" s="100"/>
      <c r="KQD138" s="100"/>
      <c r="KQE138" s="100"/>
      <c r="KQF138" s="100"/>
      <c r="KQG138" s="100"/>
      <c r="KQH138" s="100"/>
      <c r="KQI138" s="100"/>
      <c r="KQJ138" s="100"/>
      <c r="KQK138" s="100"/>
      <c r="KQL138" s="100"/>
      <c r="KQM138" s="100"/>
      <c r="KQN138" s="100"/>
      <c r="KQO138" s="100"/>
      <c r="KQP138" s="100"/>
      <c r="KQQ138" s="100"/>
      <c r="KQR138" s="100"/>
      <c r="KQS138" s="100"/>
      <c r="KQT138" s="100"/>
      <c r="KQU138" s="100"/>
      <c r="KQV138" s="100"/>
      <c r="KQW138" s="100"/>
      <c r="KQX138" s="100"/>
      <c r="KQY138" s="100"/>
      <c r="KQZ138" s="100"/>
      <c r="KRA138" s="100"/>
      <c r="KRB138" s="100"/>
      <c r="KRC138" s="100"/>
      <c r="KRD138" s="100"/>
      <c r="KRE138" s="100"/>
      <c r="KRF138" s="100"/>
      <c r="KRG138" s="100"/>
      <c r="KRH138" s="100"/>
      <c r="KRI138" s="100"/>
      <c r="KRJ138" s="100"/>
      <c r="KRK138" s="100"/>
      <c r="KRL138" s="100"/>
      <c r="KRM138" s="100"/>
      <c r="KRN138" s="100"/>
      <c r="KRO138" s="100"/>
      <c r="KRP138" s="100"/>
      <c r="KRQ138" s="100"/>
      <c r="KRR138" s="100"/>
      <c r="KRS138" s="100"/>
      <c r="KRT138" s="100"/>
      <c r="KRU138" s="100"/>
      <c r="KRV138" s="100"/>
      <c r="KRW138" s="100"/>
      <c r="KRX138" s="100"/>
      <c r="KRY138" s="100"/>
      <c r="KRZ138" s="100"/>
      <c r="KSA138" s="100"/>
      <c r="KSB138" s="100"/>
      <c r="KSC138" s="100"/>
      <c r="KSD138" s="100"/>
      <c r="KSE138" s="100"/>
      <c r="KSF138" s="100"/>
      <c r="KSG138" s="100"/>
      <c r="KSH138" s="100"/>
      <c r="KSI138" s="100"/>
      <c r="KSJ138" s="100"/>
      <c r="KSK138" s="100"/>
      <c r="KSL138" s="100"/>
      <c r="KSM138" s="100"/>
      <c r="KSN138" s="100"/>
      <c r="KSO138" s="100"/>
      <c r="KSP138" s="100"/>
      <c r="KSQ138" s="100"/>
      <c r="KSR138" s="100"/>
      <c r="KSS138" s="100"/>
      <c r="KST138" s="100"/>
      <c r="KSU138" s="100"/>
      <c r="KSV138" s="100"/>
      <c r="KSW138" s="100"/>
      <c r="KSX138" s="100"/>
      <c r="KSY138" s="100"/>
      <c r="KSZ138" s="100"/>
      <c r="KTA138" s="100"/>
      <c r="KTB138" s="100"/>
      <c r="KTC138" s="100"/>
      <c r="KTD138" s="100"/>
      <c r="KTE138" s="100"/>
      <c r="KTF138" s="100"/>
      <c r="KTG138" s="100"/>
      <c r="KTH138" s="100"/>
      <c r="KTI138" s="100"/>
      <c r="KTJ138" s="100"/>
      <c r="KTK138" s="100"/>
      <c r="KTL138" s="100"/>
      <c r="KTM138" s="100"/>
      <c r="KTN138" s="100"/>
      <c r="KTO138" s="100"/>
      <c r="KTP138" s="100"/>
      <c r="KTQ138" s="100"/>
      <c r="KTR138" s="100"/>
      <c r="KTS138" s="100"/>
      <c r="KTT138" s="100"/>
      <c r="KTU138" s="100"/>
      <c r="KTV138" s="100"/>
      <c r="KTW138" s="100"/>
      <c r="KTX138" s="100"/>
      <c r="KTY138" s="100"/>
      <c r="KTZ138" s="100"/>
      <c r="KUA138" s="100"/>
      <c r="KUB138" s="100"/>
      <c r="KUC138" s="100"/>
      <c r="KUD138" s="100"/>
      <c r="KUE138" s="100"/>
      <c r="KUF138" s="100"/>
      <c r="KUG138" s="100"/>
      <c r="KUH138" s="100"/>
      <c r="KUI138" s="100"/>
      <c r="KUJ138" s="100"/>
      <c r="KUK138" s="100"/>
      <c r="KUL138" s="100"/>
      <c r="KUM138" s="100"/>
      <c r="KUN138" s="100"/>
      <c r="KUO138" s="100"/>
      <c r="KUP138" s="100"/>
      <c r="KUQ138" s="100"/>
      <c r="KUR138" s="100"/>
      <c r="KUS138" s="100"/>
      <c r="KUT138" s="100"/>
      <c r="KUU138" s="100"/>
      <c r="KUV138" s="100"/>
      <c r="KUW138" s="100"/>
      <c r="KUX138" s="100"/>
      <c r="KUY138" s="100"/>
      <c r="KUZ138" s="100"/>
      <c r="KVA138" s="100"/>
      <c r="KVB138" s="100"/>
      <c r="KVC138" s="100"/>
      <c r="KVD138" s="100"/>
      <c r="KVE138" s="100"/>
      <c r="KVF138" s="100"/>
      <c r="KVG138" s="100"/>
      <c r="KVH138" s="100"/>
      <c r="KVI138" s="100"/>
      <c r="KVJ138" s="100"/>
      <c r="KVK138" s="100"/>
      <c r="KVL138" s="100"/>
      <c r="KVM138" s="100"/>
      <c r="KVN138" s="100"/>
      <c r="KVO138" s="100"/>
      <c r="KVP138" s="100"/>
      <c r="KVQ138" s="100"/>
      <c r="KVR138" s="100"/>
      <c r="KVS138" s="100"/>
      <c r="KVT138" s="100"/>
      <c r="KVU138" s="100"/>
      <c r="KVV138" s="100"/>
      <c r="KVW138" s="100"/>
      <c r="KVX138" s="100"/>
      <c r="KVY138" s="100"/>
      <c r="KVZ138" s="100"/>
      <c r="KWA138" s="100"/>
      <c r="KWB138" s="100"/>
      <c r="KWC138" s="100"/>
      <c r="KWD138" s="100"/>
      <c r="KWE138" s="100"/>
      <c r="KWF138" s="100"/>
      <c r="KWG138" s="100"/>
      <c r="KWH138" s="100"/>
      <c r="KWI138" s="100"/>
      <c r="KWJ138" s="100"/>
      <c r="KWK138" s="100"/>
      <c r="KWL138" s="100"/>
      <c r="KWM138" s="100"/>
      <c r="KWN138" s="100"/>
      <c r="KWO138" s="100"/>
      <c r="KWP138" s="100"/>
      <c r="KWQ138" s="100"/>
      <c r="KWR138" s="100"/>
      <c r="KWS138" s="100"/>
      <c r="KWT138" s="100"/>
      <c r="KWU138" s="100"/>
      <c r="KWV138" s="100"/>
      <c r="KWW138" s="100"/>
      <c r="KWX138" s="100"/>
      <c r="KWY138" s="100"/>
      <c r="KWZ138" s="100"/>
      <c r="KXA138" s="100"/>
      <c r="KXB138" s="100"/>
      <c r="KXC138" s="100"/>
      <c r="KXD138" s="100"/>
      <c r="KXE138" s="100"/>
      <c r="KXF138" s="100"/>
      <c r="KXG138" s="100"/>
      <c r="KXH138" s="100"/>
      <c r="KXI138" s="100"/>
      <c r="KXJ138" s="100"/>
      <c r="KXK138" s="100"/>
      <c r="KXL138" s="100"/>
      <c r="KXM138" s="100"/>
      <c r="KXN138" s="100"/>
      <c r="KXO138" s="100"/>
      <c r="KXP138" s="100"/>
      <c r="KXQ138" s="100"/>
      <c r="KXR138" s="100"/>
      <c r="KXS138" s="100"/>
      <c r="KXT138" s="100"/>
      <c r="KXU138" s="100"/>
      <c r="KXV138" s="100"/>
      <c r="KXW138" s="100"/>
      <c r="KXX138" s="100"/>
      <c r="KXY138" s="100"/>
      <c r="KXZ138" s="100"/>
      <c r="KYA138" s="100"/>
      <c r="KYB138" s="100"/>
      <c r="KYC138" s="100"/>
      <c r="KYD138" s="100"/>
      <c r="KYE138" s="100"/>
      <c r="KYF138" s="100"/>
      <c r="KYG138" s="100"/>
      <c r="KYH138" s="100"/>
      <c r="KYI138" s="100"/>
      <c r="KYJ138" s="100"/>
      <c r="KYK138" s="100"/>
      <c r="KYL138" s="100"/>
      <c r="KYM138" s="100"/>
      <c r="KYN138" s="100"/>
      <c r="KYO138" s="100"/>
      <c r="KYP138" s="100"/>
      <c r="KYQ138" s="100"/>
      <c r="KYR138" s="100"/>
      <c r="KYS138" s="100"/>
      <c r="KYT138" s="100"/>
      <c r="KYU138" s="100"/>
      <c r="KYV138" s="100"/>
      <c r="KYW138" s="100"/>
      <c r="KYX138" s="100"/>
      <c r="KYY138" s="100"/>
      <c r="KYZ138" s="100"/>
      <c r="KZA138" s="100"/>
      <c r="KZB138" s="100"/>
      <c r="KZC138" s="100"/>
      <c r="KZD138" s="100"/>
      <c r="KZE138" s="100"/>
      <c r="KZF138" s="100"/>
      <c r="KZG138" s="100"/>
      <c r="KZH138" s="100"/>
      <c r="KZI138" s="100"/>
      <c r="KZJ138" s="100"/>
      <c r="KZK138" s="100"/>
      <c r="KZL138" s="100"/>
      <c r="KZM138" s="100"/>
      <c r="KZN138" s="100"/>
      <c r="KZO138" s="100"/>
      <c r="KZP138" s="100"/>
      <c r="KZQ138" s="100"/>
      <c r="KZR138" s="100"/>
      <c r="KZS138" s="100"/>
      <c r="KZT138" s="100"/>
      <c r="KZU138" s="100"/>
      <c r="KZV138" s="100"/>
      <c r="KZW138" s="100"/>
      <c r="KZX138" s="100"/>
      <c r="KZY138" s="100"/>
      <c r="KZZ138" s="100"/>
      <c r="LAA138" s="100"/>
      <c r="LAB138" s="100"/>
      <c r="LAC138" s="100"/>
      <c r="LAD138" s="100"/>
      <c r="LAE138" s="100"/>
      <c r="LAF138" s="100"/>
      <c r="LAG138" s="100"/>
      <c r="LAH138" s="100"/>
      <c r="LAI138" s="100"/>
      <c r="LAJ138" s="100"/>
      <c r="LAK138" s="100"/>
      <c r="LAL138" s="100"/>
      <c r="LAM138" s="100"/>
      <c r="LAN138" s="100"/>
      <c r="LAO138" s="100"/>
      <c r="LAP138" s="100"/>
      <c r="LAQ138" s="100"/>
      <c r="LAR138" s="100"/>
      <c r="LAS138" s="100"/>
      <c r="LAT138" s="100"/>
      <c r="LAU138" s="100"/>
      <c r="LAV138" s="100"/>
      <c r="LAW138" s="100"/>
      <c r="LAX138" s="100"/>
      <c r="LAY138" s="100"/>
      <c r="LAZ138" s="100"/>
      <c r="LBA138" s="100"/>
      <c r="LBB138" s="100"/>
      <c r="LBC138" s="100"/>
      <c r="LBD138" s="100"/>
      <c r="LBE138" s="100"/>
      <c r="LBF138" s="100"/>
      <c r="LBG138" s="100"/>
      <c r="LBH138" s="100"/>
      <c r="LBI138" s="100"/>
      <c r="LBJ138" s="100"/>
      <c r="LBK138" s="100"/>
      <c r="LBL138" s="100"/>
      <c r="LBM138" s="100"/>
      <c r="LBN138" s="100"/>
      <c r="LBO138" s="100"/>
      <c r="LBP138" s="100"/>
      <c r="LBQ138" s="100"/>
      <c r="LBR138" s="100"/>
      <c r="LBS138" s="100"/>
      <c r="LBT138" s="100"/>
      <c r="LBU138" s="100"/>
      <c r="LBV138" s="100"/>
      <c r="LBW138" s="100"/>
      <c r="LBX138" s="100"/>
      <c r="LBY138" s="100"/>
      <c r="LBZ138" s="100"/>
      <c r="LCA138" s="100"/>
      <c r="LCB138" s="100"/>
      <c r="LCC138" s="100"/>
      <c r="LCD138" s="100"/>
      <c r="LCE138" s="100"/>
      <c r="LCF138" s="100"/>
      <c r="LCG138" s="100"/>
      <c r="LCH138" s="100"/>
      <c r="LCI138" s="100"/>
      <c r="LCJ138" s="100"/>
      <c r="LCK138" s="100"/>
      <c r="LCL138" s="100"/>
      <c r="LCM138" s="100"/>
      <c r="LCN138" s="100"/>
      <c r="LCO138" s="100"/>
      <c r="LCP138" s="100"/>
      <c r="LCQ138" s="100"/>
      <c r="LCR138" s="100"/>
      <c r="LCS138" s="100"/>
      <c r="LCT138" s="100"/>
      <c r="LCU138" s="100"/>
      <c r="LCV138" s="100"/>
      <c r="LCW138" s="100"/>
      <c r="LCX138" s="100"/>
      <c r="LCY138" s="100"/>
      <c r="LCZ138" s="100"/>
      <c r="LDA138" s="100"/>
      <c r="LDB138" s="100"/>
      <c r="LDC138" s="100"/>
      <c r="LDD138" s="100"/>
      <c r="LDE138" s="100"/>
      <c r="LDF138" s="100"/>
      <c r="LDG138" s="100"/>
      <c r="LDH138" s="100"/>
      <c r="LDI138" s="100"/>
      <c r="LDJ138" s="100"/>
      <c r="LDK138" s="100"/>
      <c r="LDL138" s="100"/>
      <c r="LDM138" s="100"/>
      <c r="LDN138" s="100"/>
      <c r="LDO138" s="100"/>
      <c r="LDP138" s="100"/>
      <c r="LDQ138" s="100"/>
      <c r="LDR138" s="100"/>
      <c r="LDS138" s="100"/>
      <c r="LDT138" s="100"/>
      <c r="LDU138" s="100"/>
      <c r="LDV138" s="100"/>
      <c r="LDW138" s="100"/>
      <c r="LDX138" s="100"/>
      <c r="LDY138" s="100"/>
      <c r="LDZ138" s="100"/>
      <c r="LEA138" s="100"/>
      <c r="LEB138" s="100"/>
      <c r="LEC138" s="100"/>
      <c r="LED138" s="100"/>
      <c r="LEE138" s="100"/>
      <c r="LEF138" s="100"/>
      <c r="LEG138" s="100"/>
      <c r="LEH138" s="100"/>
      <c r="LEI138" s="100"/>
      <c r="LEJ138" s="100"/>
      <c r="LEK138" s="100"/>
      <c r="LEL138" s="100"/>
      <c r="LEM138" s="100"/>
      <c r="LEN138" s="100"/>
      <c r="LEO138" s="100"/>
      <c r="LEP138" s="100"/>
      <c r="LEQ138" s="100"/>
      <c r="LER138" s="100"/>
      <c r="LES138" s="100"/>
      <c r="LET138" s="100"/>
      <c r="LEU138" s="100"/>
      <c r="LEV138" s="100"/>
      <c r="LEW138" s="100"/>
      <c r="LEX138" s="100"/>
      <c r="LEY138" s="100"/>
      <c r="LEZ138" s="100"/>
      <c r="LFA138" s="100"/>
      <c r="LFB138" s="100"/>
      <c r="LFC138" s="100"/>
      <c r="LFD138" s="100"/>
      <c r="LFE138" s="100"/>
      <c r="LFF138" s="100"/>
      <c r="LFG138" s="100"/>
      <c r="LFH138" s="100"/>
      <c r="LFI138" s="100"/>
      <c r="LFJ138" s="100"/>
      <c r="LFK138" s="100"/>
      <c r="LFL138" s="100"/>
      <c r="LFM138" s="100"/>
      <c r="LFN138" s="100"/>
      <c r="LFO138" s="100"/>
      <c r="LFP138" s="100"/>
      <c r="LFQ138" s="100"/>
      <c r="LFR138" s="100"/>
      <c r="LFS138" s="100"/>
      <c r="LFT138" s="100"/>
      <c r="LFU138" s="100"/>
      <c r="LFV138" s="100"/>
      <c r="LFW138" s="100"/>
      <c r="LFX138" s="100"/>
      <c r="LFY138" s="100"/>
      <c r="LFZ138" s="100"/>
      <c r="LGA138" s="100"/>
      <c r="LGB138" s="100"/>
      <c r="LGC138" s="100"/>
      <c r="LGD138" s="100"/>
      <c r="LGE138" s="100"/>
      <c r="LGF138" s="100"/>
      <c r="LGG138" s="100"/>
      <c r="LGH138" s="100"/>
      <c r="LGI138" s="100"/>
      <c r="LGJ138" s="100"/>
      <c r="LGK138" s="100"/>
      <c r="LGL138" s="100"/>
      <c r="LGM138" s="100"/>
      <c r="LGN138" s="100"/>
      <c r="LGO138" s="100"/>
      <c r="LGP138" s="100"/>
      <c r="LGQ138" s="100"/>
      <c r="LGR138" s="100"/>
      <c r="LGS138" s="100"/>
      <c r="LGT138" s="100"/>
      <c r="LGU138" s="100"/>
      <c r="LGV138" s="100"/>
      <c r="LGW138" s="100"/>
      <c r="LGX138" s="100"/>
      <c r="LGY138" s="100"/>
      <c r="LGZ138" s="100"/>
      <c r="LHA138" s="100"/>
      <c r="LHB138" s="100"/>
      <c r="LHC138" s="100"/>
      <c r="LHD138" s="100"/>
      <c r="LHE138" s="100"/>
      <c r="LHF138" s="100"/>
      <c r="LHG138" s="100"/>
      <c r="LHH138" s="100"/>
      <c r="LHI138" s="100"/>
      <c r="LHJ138" s="100"/>
      <c r="LHK138" s="100"/>
      <c r="LHL138" s="100"/>
      <c r="LHM138" s="100"/>
      <c r="LHN138" s="100"/>
      <c r="LHO138" s="100"/>
      <c r="LHP138" s="100"/>
      <c r="LHQ138" s="100"/>
      <c r="LHR138" s="100"/>
      <c r="LHS138" s="100"/>
      <c r="LHT138" s="100"/>
      <c r="LHU138" s="100"/>
      <c r="LHV138" s="100"/>
      <c r="LHW138" s="100"/>
      <c r="LHX138" s="100"/>
      <c r="LHY138" s="100"/>
      <c r="LHZ138" s="100"/>
      <c r="LIA138" s="100"/>
      <c r="LIB138" s="100"/>
      <c r="LIC138" s="100"/>
      <c r="LID138" s="100"/>
      <c r="LIE138" s="100"/>
      <c r="LIF138" s="100"/>
      <c r="LIG138" s="100"/>
      <c r="LIH138" s="100"/>
      <c r="LII138" s="100"/>
      <c r="LIJ138" s="100"/>
      <c r="LIK138" s="100"/>
      <c r="LIL138" s="100"/>
      <c r="LIM138" s="100"/>
      <c r="LIN138" s="100"/>
      <c r="LIO138" s="100"/>
      <c r="LIP138" s="100"/>
      <c r="LIQ138" s="100"/>
      <c r="LIR138" s="100"/>
      <c r="LIS138" s="100"/>
      <c r="LIT138" s="100"/>
      <c r="LIU138" s="100"/>
      <c r="LIV138" s="100"/>
      <c r="LIW138" s="100"/>
      <c r="LIX138" s="100"/>
      <c r="LIY138" s="100"/>
      <c r="LIZ138" s="100"/>
      <c r="LJA138" s="100"/>
      <c r="LJB138" s="100"/>
      <c r="LJC138" s="100"/>
      <c r="LJD138" s="100"/>
      <c r="LJE138" s="100"/>
      <c r="LJF138" s="100"/>
      <c r="LJG138" s="100"/>
      <c r="LJH138" s="100"/>
      <c r="LJI138" s="100"/>
      <c r="LJJ138" s="100"/>
      <c r="LJK138" s="100"/>
      <c r="LJL138" s="100"/>
      <c r="LJM138" s="100"/>
      <c r="LJN138" s="100"/>
      <c r="LJO138" s="100"/>
      <c r="LJP138" s="100"/>
      <c r="LJQ138" s="100"/>
      <c r="LJR138" s="100"/>
      <c r="LJS138" s="100"/>
      <c r="LJT138" s="100"/>
      <c r="LJU138" s="100"/>
      <c r="LJV138" s="100"/>
      <c r="LJW138" s="100"/>
      <c r="LJX138" s="100"/>
      <c r="LJY138" s="100"/>
      <c r="LJZ138" s="100"/>
      <c r="LKA138" s="100"/>
      <c r="LKB138" s="100"/>
      <c r="LKC138" s="100"/>
      <c r="LKD138" s="100"/>
      <c r="LKE138" s="100"/>
      <c r="LKF138" s="100"/>
      <c r="LKG138" s="100"/>
      <c r="LKH138" s="100"/>
      <c r="LKI138" s="100"/>
      <c r="LKJ138" s="100"/>
      <c r="LKK138" s="100"/>
      <c r="LKL138" s="100"/>
      <c r="LKM138" s="100"/>
      <c r="LKN138" s="100"/>
      <c r="LKO138" s="100"/>
      <c r="LKP138" s="100"/>
      <c r="LKQ138" s="100"/>
      <c r="LKR138" s="100"/>
      <c r="LKS138" s="100"/>
      <c r="LKT138" s="100"/>
      <c r="LKU138" s="100"/>
      <c r="LKV138" s="100"/>
      <c r="LKW138" s="100"/>
      <c r="LKX138" s="100"/>
      <c r="LKY138" s="100"/>
      <c r="LKZ138" s="100"/>
      <c r="LLA138" s="100"/>
      <c r="LLB138" s="100"/>
      <c r="LLC138" s="100"/>
      <c r="LLD138" s="100"/>
      <c r="LLE138" s="100"/>
      <c r="LLF138" s="100"/>
      <c r="LLG138" s="100"/>
      <c r="LLH138" s="100"/>
      <c r="LLI138" s="100"/>
      <c r="LLJ138" s="100"/>
      <c r="LLK138" s="100"/>
      <c r="LLL138" s="100"/>
      <c r="LLM138" s="100"/>
      <c r="LLN138" s="100"/>
      <c r="LLO138" s="100"/>
      <c r="LLP138" s="100"/>
      <c r="LLQ138" s="100"/>
      <c r="LLR138" s="100"/>
      <c r="LLS138" s="100"/>
      <c r="LLT138" s="100"/>
      <c r="LLU138" s="100"/>
      <c r="LLV138" s="100"/>
      <c r="LLW138" s="100"/>
      <c r="LLX138" s="100"/>
      <c r="LLY138" s="100"/>
      <c r="LLZ138" s="100"/>
      <c r="LMA138" s="100"/>
      <c r="LMB138" s="100"/>
      <c r="LMC138" s="100"/>
      <c r="LMD138" s="100"/>
      <c r="LME138" s="100"/>
      <c r="LMF138" s="100"/>
      <c r="LMG138" s="100"/>
      <c r="LMH138" s="100"/>
      <c r="LMI138" s="100"/>
      <c r="LMJ138" s="100"/>
      <c r="LMK138" s="100"/>
      <c r="LML138" s="100"/>
      <c r="LMM138" s="100"/>
      <c r="LMN138" s="100"/>
      <c r="LMO138" s="100"/>
      <c r="LMP138" s="100"/>
      <c r="LMQ138" s="100"/>
      <c r="LMR138" s="100"/>
      <c r="LMS138" s="100"/>
      <c r="LMT138" s="100"/>
      <c r="LMU138" s="100"/>
      <c r="LMV138" s="100"/>
      <c r="LMW138" s="100"/>
      <c r="LMX138" s="100"/>
      <c r="LMY138" s="100"/>
      <c r="LMZ138" s="100"/>
      <c r="LNA138" s="100"/>
      <c r="LNB138" s="100"/>
      <c r="LNC138" s="100"/>
      <c r="LND138" s="100"/>
      <c r="LNE138" s="100"/>
      <c r="LNF138" s="100"/>
      <c r="LNG138" s="100"/>
      <c r="LNH138" s="100"/>
      <c r="LNI138" s="100"/>
      <c r="LNJ138" s="100"/>
      <c r="LNK138" s="100"/>
      <c r="LNL138" s="100"/>
      <c r="LNM138" s="100"/>
      <c r="LNN138" s="100"/>
      <c r="LNO138" s="100"/>
      <c r="LNP138" s="100"/>
      <c r="LNQ138" s="100"/>
      <c r="LNR138" s="100"/>
      <c r="LNS138" s="100"/>
      <c r="LNT138" s="100"/>
      <c r="LNU138" s="100"/>
      <c r="LNV138" s="100"/>
      <c r="LNW138" s="100"/>
      <c r="LNX138" s="100"/>
      <c r="LNY138" s="100"/>
      <c r="LNZ138" s="100"/>
      <c r="LOA138" s="100"/>
      <c r="LOB138" s="100"/>
      <c r="LOC138" s="100"/>
      <c r="LOD138" s="100"/>
      <c r="LOE138" s="100"/>
      <c r="LOF138" s="100"/>
      <c r="LOG138" s="100"/>
      <c r="LOH138" s="100"/>
      <c r="LOI138" s="100"/>
      <c r="LOJ138" s="100"/>
      <c r="LOK138" s="100"/>
      <c r="LOL138" s="100"/>
      <c r="LOM138" s="100"/>
      <c r="LON138" s="100"/>
      <c r="LOO138" s="100"/>
      <c r="LOP138" s="100"/>
      <c r="LOQ138" s="100"/>
      <c r="LOR138" s="100"/>
      <c r="LOS138" s="100"/>
      <c r="LOT138" s="100"/>
      <c r="LOU138" s="100"/>
      <c r="LOV138" s="100"/>
      <c r="LOW138" s="100"/>
      <c r="LOX138" s="100"/>
      <c r="LOY138" s="100"/>
      <c r="LOZ138" s="100"/>
      <c r="LPA138" s="100"/>
      <c r="LPB138" s="100"/>
      <c r="LPC138" s="100"/>
      <c r="LPD138" s="100"/>
      <c r="LPE138" s="100"/>
      <c r="LPF138" s="100"/>
      <c r="LPG138" s="100"/>
      <c r="LPH138" s="100"/>
      <c r="LPI138" s="100"/>
      <c r="LPJ138" s="100"/>
      <c r="LPK138" s="100"/>
      <c r="LPL138" s="100"/>
      <c r="LPM138" s="100"/>
      <c r="LPN138" s="100"/>
      <c r="LPO138" s="100"/>
      <c r="LPP138" s="100"/>
      <c r="LPQ138" s="100"/>
      <c r="LPR138" s="100"/>
      <c r="LPS138" s="100"/>
      <c r="LPT138" s="100"/>
      <c r="LPU138" s="100"/>
      <c r="LPV138" s="100"/>
      <c r="LPW138" s="100"/>
      <c r="LPX138" s="100"/>
      <c r="LPY138" s="100"/>
      <c r="LPZ138" s="100"/>
      <c r="LQA138" s="100"/>
      <c r="LQB138" s="100"/>
      <c r="LQC138" s="100"/>
      <c r="LQD138" s="100"/>
      <c r="LQE138" s="100"/>
      <c r="LQF138" s="100"/>
      <c r="LQG138" s="100"/>
      <c r="LQH138" s="100"/>
      <c r="LQI138" s="100"/>
      <c r="LQJ138" s="100"/>
      <c r="LQK138" s="100"/>
      <c r="LQL138" s="100"/>
      <c r="LQM138" s="100"/>
      <c r="LQN138" s="100"/>
      <c r="LQO138" s="100"/>
      <c r="LQP138" s="100"/>
      <c r="LQQ138" s="100"/>
      <c r="LQR138" s="100"/>
      <c r="LQS138" s="100"/>
      <c r="LQT138" s="100"/>
      <c r="LQU138" s="100"/>
      <c r="LQV138" s="100"/>
      <c r="LQW138" s="100"/>
      <c r="LQX138" s="100"/>
      <c r="LQY138" s="100"/>
      <c r="LQZ138" s="100"/>
      <c r="LRA138" s="100"/>
      <c r="LRB138" s="100"/>
      <c r="LRC138" s="100"/>
      <c r="LRD138" s="100"/>
      <c r="LRE138" s="100"/>
      <c r="LRF138" s="100"/>
      <c r="LRG138" s="100"/>
      <c r="LRH138" s="100"/>
      <c r="LRI138" s="100"/>
      <c r="LRJ138" s="100"/>
      <c r="LRK138" s="100"/>
      <c r="LRL138" s="100"/>
      <c r="LRM138" s="100"/>
      <c r="LRN138" s="100"/>
      <c r="LRO138" s="100"/>
      <c r="LRP138" s="100"/>
      <c r="LRQ138" s="100"/>
      <c r="LRR138" s="100"/>
      <c r="LRS138" s="100"/>
      <c r="LRT138" s="100"/>
      <c r="LRU138" s="100"/>
      <c r="LRV138" s="100"/>
      <c r="LRW138" s="100"/>
      <c r="LRX138" s="100"/>
      <c r="LRY138" s="100"/>
      <c r="LRZ138" s="100"/>
      <c r="LSA138" s="100"/>
      <c r="LSB138" s="100"/>
      <c r="LSC138" s="100"/>
      <c r="LSD138" s="100"/>
      <c r="LSE138" s="100"/>
      <c r="LSF138" s="100"/>
      <c r="LSG138" s="100"/>
      <c r="LSH138" s="100"/>
      <c r="LSI138" s="100"/>
      <c r="LSJ138" s="100"/>
      <c r="LSK138" s="100"/>
      <c r="LSL138" s="100"/>
      <c r="LSM138" s="100"/>
      <c r="LSN138" s="100"/>
      <c r="LSO138" s="100"/>
      <c r="LSP138" s="100"/>
      <c r="LSQ138" s="100"/>
      <c r="LSR138" s="100"/>
      <c r="LSS138" s="100"/>
      <c r="LST138" s="100"/>
      <c r="LSU138" s="100"/>
      <c r="LSV138" s="100"/>
      <c r="LSW138" s="100"/>
      <c r="LSX138" s="100"/>
      <c r="LSY138" s="100"/>
      <c r="LSZ138" s="100"/>
      <c r="LTA138" s="100"/>
      <c r="LTB138" s="100"/>
      <c r="LTC138" s="100"/>
      <c r="LTD138" s="100"/>
      <c r="LTE138" s="100"/>
      <c r="LTF138" s="100"/>
      <c r="LTG138" s="100"/>
      <c r="LTH138" s="100"/>
      <c r="LTI138" s="100"/>
      <c r="LTJ138" s="100"/>
      <c r="LTK138" s="100"/>
      <c r="LTL138" s="100"/>
      <c r="LTM138" s="100"/>
      <c r="LTN138" s="100"/>
      <c r="LTO138" s="100"/>
      <c r="LTP138" s="100"/>
      <c r="LTQ138" s="100"/>
      <c r="LTR138" s="100"/>
      <c r="LTS138" s="100"/>
      <c r="LTT138" s="100"/>
      <c r="LTU138" s="100"/>
      <c r="LTV138" s="100"/>
      <c r="LTW138" s="100"/>
      <c r="LTX138" s="100"/>
      <c r="LTY138" s="100"/>
      <c r="LTZ138" s="100"/>
      <c r="LUA138" s="100"/>
      <c r="LUB138" s="100"/>
      <c r="LUC138" s="100"/>
      <c r="LUD138" s="100"/>
      <c r="LUE138" s="100"/>
      <c r="LUF138" s="100"/>
      <c r="LUG138" s="100"/>
      <c r="LUH138" s="100"/>
      <c r="LUI138" s="100"/>
      <c r="LUJ138" s="100"/>
      <c r="LUK138" s="100"/>
      <c r="LUL138" s="100"/>
      <c r="LUM138" s="100"/>
      <c r="LUN138" s="100"/>
      <c r="LUO138" s="100"/>
      <c r="LUP138" s="100"/>
      <c r="LUQ138" s="100"/>
      <c r="LUR138" s="100"/>
      <c r="LUS138" s="100"/>
      <c r="LUT138" s="100"/>
      <c r="LUU138" s="100"/>
      <c r="LUV138" s="100"/>
      <c r="LUW138" s="100"/>
      <c r="LUX138" s="100"/>
      <c r="LUY138" s="100"/>
      <c r="LUZ138" s="100"/>
      <c r="LVA138" s="100"/>
      <c r="LVB138" s="100"/>
      <c r="LVC138" s="100"/>
      <c r="LVD138" s="100"/>
      <c r="LVE138" s="100"/>
      <c r="LVF138" s="100"/>
      <c r="LVG138" s="100"/>
      <c r="LVH138" s="100"/>
      <c r="LVI138" s="100"/>
      <c r="LVJ138" s="100"/>
      <c r="LVK138" s="100"/>
      <c r="LVL138" s="100"/>
      <c r="LVM138" s="100"/>
      <c r="LVN138" s="100"/>
      <c r="LVO138" s="100"/>
      <c r="LVP138" s="100"/>
      <c r="LVQ138" s="100"/>
      <c r="LVR138" s="100"/>
      <c r="LVS138" s="100"/>
      <c r="LVT138" s="100"/>
      <c r="LVU138" s="100"/>
      <c r="LVV138" s="100"/>
      <c r="LVW138" s="100"/>
      <c r="LVX138" s="100"/>
      <c r="LVY138" s="100"/>
      <c r="LVZ138" s="100"/>
      <c r="LWA138" s="100"/>
      <c r="LWB138" s="100"/>
      <c r="LWC138" s="100"/>
      <c r="LWD138" s="100"/>
      <c r="LWE138" s="100"/>
      <c r="LWF138" s="100"/>
      <c r="LWG138" s="100"/>
      <c r="LWH138" s="100"/>
      <c r="LWI138" s="100"/>
      <c r="LWJ138" s="100"/>
      <c r="LWK138" s="100"/>
      <c r="LWL138" s="100"/>
      <c r="LWM138" s="100"/>
      <c r="LWN138" s="100"/>
      <c r="LWO138" s="100"/>
      <c r="LWP138" s="100"/>
      <c r="LWQ138" s="100"/>
      <c r="LWR138" s="100"/>
      <c r="LWS138" s="100"/>
      <c r="LWT138" s="100"/>
      <c r="LWU138" s="100"/>
      <c r="LWV138" s="100"/>
      <c r="LWW138" s="100"/>
      <c r="LWX138" s="100"/>
      <c r="LWY138" s="100"/>
      <c r="LWZ138" s="100"/>
      <c r="LXA138" s="100"/>
      <c r="LXB138" s="100"/>
      <c r="LXC138" s="100"/>
      <c r="LXD138" s="100"/>
      <c r="LXE138" s="100"/>
      <c r="LXF138" s="100"/>
      <c r="LXG138" s="100"/>
      <c r="LXH138" s="100"/>
      <c r="LXI138" s="100"/>
      <c r="LXJ138" s="100"/>
      <c r="LXK138" s="100"/>
      <c r="LXL138" s="100"/>
      <c r="LXM138" s="100"/>
      <c r="LXN138" s="100"/>
      <c r="LXO138" s="100"/>
      <c r="LXP138" s="100"/>
      <c r="LXQ138" s="100"/>
      <c r="LXR138" s="100"/>
      <c r="LXS138" s="100"/>
      <c r="LXT138" s="100"/>
      <c r="LXU138" s="100"/>
      <c r="LXV138" s="100"/>
      <c r="LXW138" s="100"/>
      <c r="LXX138" s="100"/>
      <c r="LXY138" s="100"/>
      <c r="LXZ138" s="100"/>
      <c r="LYA138" s="100"/>
      <c r="LYB138" s="100"/>
      <c r="LYC138" s="100"/>
      <c r="LYD138" s="100"/>
      <c r="LYE138" s="100"/>
      <c r="LYF138" s="100"/>
      <c r="LYG138" s="100"/>
      <c r="LYH138" s="100"/>
      <c r="LYI138" s="100"/>
      <c r="LYJ138" s="100"/>
      <c r="LYK138" s="100"/>
      <c r="LYL138" s="100"/>
      <c r="LYM138" s="100"/>
      <c r="LYN138" s="100"/>
      <c r="LYO138" s="100"/>
      <c r="LYP138" s="100"/>
      <c r="LYQ138" s="100"/>
      <c r="LYR138" s="100"/>
      <c r="LYS138" s="100"/>
      <c r="LYT138" s="100"/>
      <c r="LYU138" s="100"/>
      <c r="LYV138" s="100"/>
      <c r="LYW138" s="100"/>
      <c r="LYX138" s="100"/>
      <c r="LYY138" s="100"/>
      <c r="LYZ138" s="100"/>
      <c r="LZA138" s="100"/>
      <c r="LZB138" s="100"/>
      <c r="LZC138" s="100"/>
      <c r="LZD138" s="100"/>
      <c r="LZE138" s="100"/>
      <c r="LZF138" s="100"/>
      <c r="LZG138" s="100"/>
      <c r="LZH138" s="100"/>
      <c r="LZI138" s="100"/>
      <c r="LZJ138" s="100"/>
      <c r="LZK138" s="100"/>
      <c r="LZL138" s="100"/>
      <c r="LZM138" s="100"/>
      <c r="LZN138" s="100"/>
      <c r="LZO138" s="100"/>
      <c r="LZP138" s="100"/>
      <c r="LZQ138" s="100"/>
      <c r="LZR138" s="100"/>
      <c r="LZS138" s="100"/>
      <c r="LZT138" s="100"/>
      <c r="LZU138" s="100"/>
      <c r="LZV138" s="100"/>
      <c r="LZW138" s="100"/>
      <c r="LZX138" s="100"/>
      <c r="LZY138" s="100"/>
      <c r="LZZ138" s="100"/>
      <c r="MAA138" s="100"/>
      <c r="MAB138" s="100"/>
      <c r="MAC138" s="100"/>
      <c r="MAD138" s="100"/>
      <c r="MAE138" s="100"/>
      <c r="MAF138" s="100"/>
      <c r="MAG138" s="100"/>
      <c r="MAH138" s="100"/>
      <c r="MAI138" s="100"/>
      <c r="MAJ138" s="100"/>
      <c r="MAK138" s="100"/>
      <c r="MAL138" s="100"/>
      <c r="MAM138" s="100"/>
      <c r="MAN138" s="100"/>
      <c r="MAO138" s="100"/>
      <c r="MAP138" s="100"/>
      <c r="MAQ138" s="100"/>
      <c r="MAR138" s="100"/>
      <c r="MAS138" s="100"/>
      <c r="MAT138" s="100"/>
      <c r="MAU138" s="100"/>
      <c r="MAV138" s="100"/>
      <c r="MAW138" s="100"/>
      <c r="MAX138" s="100"/>
      <c r="MAY138" s="100"/>
      <c r="MAZ138" s="100"/>
      <c r="MBA138" s="100"/>
      <c r="MBB138" s="100"/>
      <c r="MBC138" s="100"/>
      <c r="MBD138" s="100"/>
      <c r="MBE138" s="100"/>
      <c r="MBF138" s="100"/>
      <c r="MBG138" s="100"/>
      <c r="MBH138" s="100"/>
      <c r="MBI138" s="100"/>
      <c r="MBJ138" s="100"/>
      <c r="MBK138" s="100"/>
      <c r="MBL138" s="100"/>
      <c r="MBM138" s="100"/>
      <c r="MBN138" s="100"/>
      <c r="MBO138" s="100"/>
      <c r="MBP138" s="100"/>
      <c r="MBQ138" s="100"/>
      <c r="MBR138" s="100"/>
      <c r="MBS138" s="100"/>
      <c r="MBT138" s="100"/>
      <c r="MBU138" s="100"/>
      <c r="MBV138" s="100"/>
      <c r="MBW138" s="100"/>
      <c r="MBX138" s="100"/>
      <c r="MBY138" s="100"/>
      <c r="MBZ138" s="100"/>
      <c r="MCA138" s="100"/>
      <c r="MCB138" s="100"/>
      <c r="MCC138" s="100"/>
      <c r="MCD138" s="100"/>
      <c r="MCE138" s="100"/>
      <c r="MCF138" s="100"/>
      <c r="MCG138" s="100"/>
      <c r="MCH138" s="100"/>
      <c r="MCI138" s="100"/>
      <c r="MCJ138" s="100"/>
      <c r="MCK138" s="100"/>
      <c r="MCL138" s="100"/>
      <c r="MCM138" s="100"/>
      <c r="MCN138" s="100"/>
      <c r="MCO138" s="100"/>
      <c r="MCP138" s="100"/>
      <c r="MCQ138" s="100"/>
      <c r="MCR138" s="100"/>
      <c r="MCS138" s="100"/>
      <c r="MCT138" s="100"/>
      <c r="MCU138" s="100"/>
      <c r="MCV138" s="100"/>
      <c r="MCW138" s="100"/>
      <c r="MCX138" s="100"/>
      <c r="MCY138" s="100"/>
      <c r="MCZ138" s="100"/>
      <c r="MDA138" s="100"/>
      <c r="MDB138" s="100"/>
      <c r="MDC138" s="100"/>
      <c r="MDD138" s="100"/>
      <c r="MDE138" s="100"/>
      <c r="MDF138" s="100"/>
      <c r="MDG138" s="100"/>
      <c r="MDH138" s="100"/>
      <c r="MDI138" s="100"/>
      <c r="MDJ138" s="100"/>
      <c r="MDK138" s="100"/>
      <c r="MDL138" s="100"/>
      <c r="MDM138" s="100"/>
      <c r="MDN138" s="100"/>
      <c r="MDO138" s="100"/>
      <c r="MDP138" s="100"/>
      <c r="MDQ138" s="100"/>
      <c r="MDR138" s="100"/>
      <c r="MDS138" s="100"/>
      <c r="MDT138" s="100"/>
      <c r="MDU138" s="100"/>
      <c r="MDV138" s="100"/>
      <c r="MDW138" s="100"/>
      <c r="MDX138" s="100"/>
      <c r="MDY138" s="100"/>
      <c r="MDZ138" s="100"/>
      <c r="MEA138" s="100"/>
      <c r="MEB138" s="100"/>
      <c r="MEC138" s="100"/>
      <c r="MED138" s="100"/>
      <c r="MEE138" s="100"/>
      <c r="MEF138" s="100"/>
      <c r="MEG138" s="100"/>
      <c r="MEH138" s="100"/>
      <c r="MEI138" s="100"/>
      <c r="MEJ138" s="100"/>
      <c r="MEK138" s="100"/>
      <c r="MEL138" s="100"/>
      <c r="MEM138" s="100"/>
      <c r="MEN138" s="100"/>
      <c r="MEO138" s="100"/>
      <c r="MEP138" s="100"/>
      <c r="MEQ138" s="100"/>
      <c r="MER138" s="100"/>
      <c r="MES138" s="100"/>
      <c r="MET138" s="100"/>
      <c r="MEU138" s="100"/>
      <c r="MEV138" s="100"/>
      <c r="MEW138" s="100"/>
      <c r="MEX138" s="100"/>
      <c r="MEY138" s="100"/>
      <c r="MEZ138" s="100"/>
      <c r="MFA138" s="100"/>
      <c r="MFB138" s="100"/>
      <c r="MFC138" s="100"/>
      <c r="MFD138" s="100"/>
      <c r="MFE138" s="100"/>
      <c r="MFF138" s="100"/>
      <c r="MFG138" s="100"/>
      <c r="MFH138" s="100"/>
      <c r="MFI138" s="100"/>
      <c r="MFJ138" s="100"/>
      <c r="MFK138" s="100"/>
      <c r="MFL138" s="100"/>
      <c r="MFM138" s="100"/>
      <c r="MFN138" s="100"/>
      <c r="MFO138" s="100"/>
      <c r="MFP138" s="100"/>
      <c r="MFQ138" s="100"/>
      <c r="MFR138" s="100"/>
      <c r="MFS138" s="100"/>
      <c r="MFT138" s="100"/>
      <c r="MFU138" s="100"/>
      <c r="MFV138" s="100"/>
      <c r="MFW138" s="100"/>
      <c r="MFX138" s="100"/>
      <c r="MFY138" s="100"/>
      <c r="MFZ138" s="100"/>
      <c r="MGA138" s="100"/>
      <c r="MGB138" s="100"/>
      <c r="MGC138" s="100"/>
      <c r="MGD138" s="100"/>
      <c r="MGE138" s="100"/>
      <c r="MGF138" s="100"/>
      <c r="MGG138" s="100"/>
      <c r="MGH138" s="100"/>
      <c r="MGI138" s="100"/>
      <c r="MGJ138" s="100"/>
      <c r="MGK138" s="100"/>
      <c r="MGL138" s="100"/>
      <c r="MGM138" s="100"/>
      <c r="MGN138" s="100"/>
      <c r="MGO138" s="100"/>
      <c r="MGP138" s="100"/>
      <c r="MGQ138" s="100"/>
      <c r="MGR138" s="100"/>
      <c r="MGS138" s="100"/>
      <c r="MGT138" s="100"/>
      <c r="MGU138" s="100"/>
      <c r="MGV138" s="100"/>
      <c r="MGW138" s="100"/>
      <c r="MGX138" s="100"/>
      <c r="MGY138" s="100"/>
      <c r="MGZ138" s="100"/>
      <c r="MHA138" s="100"/>
      <c r="MHB138" s="100"/>
      <c r="MHC138" s="100"/>
      <c r="MHD138" s="100"/>
      <c r="MHE138" s="100"/>
      <c r="MHF138" s="100"/>
      <c r="MHG138" s="100"/>
      <c r="MHH138" s="100"/>
      <c r="MHI138" s="100"/>
      <c r="MHJ138" s="100"/>
      <c r="MHK138" s="100"/>
      <c r="MHL138" s="100"/>
      <c r="MHM138" s="100"/>
      <c r="MHN138" s="100"/>
      <c r="MHO138" s="100"/>
      <c r="MHP138" s="100"/>
      <c r="MHQ138" s="100"/>
      <c r="MHR138" s="100"/>
      <c r="MHS138" s="100"/>
      <c r="MHT138" s="100"/>
      <c r="MHU138" s="100"/>
      <c r="MHV138" s="100"/>
      <c r="MHW138" s="100"/>
      <c r="MHX138" s="100"/>
      <c r="MHY138" s="100"/>
      <c r="MHZ138" s="100"/>
      <c r="MIA138" s="100"/>
      <c r="MIB138" s="100"/>
      <c r="MIC138" s="100"/>
      <c r="MID138" s="100"/>
      <c r="MIE138" s="100"/>
      <c r="MIF138" s="100"/>
      <c r="MIG138" s="100"/>
      <c r="MIH138" s="100"/>
      <c r="MII138" s="100"/>
      <c r="MIJ138" s="100"/>
      <c r="MIK138" s="100"/>
      <c r="MIL138" s="100"/>
      <c r="MIM138" s="100"/>
      <c r="MIN138" s="100"/>
      <c r="MIO138" s="100"/>
      <c r="MIP138" s="100"/>
      <c r="MIQ138" s="100"/>
      <c r="MIR138" s="100"/>
      <c r="MIS138" s="100"/>
      <c r="MIT138" s="100"/>
      <c r="MIU138" s="100"/>
      <c r="MIV138" s="100"/>
      <c r="MIW138" s="100"/>
      <c r="MIX138" s="100"/>
      <c r="MIY138" s="100"/>
      <c r="MIZ138" s="100"/>
      <c r="MJA138" s="100"/>
      <c r="MJB138" s="100"/>
      <c r="MJC138" s="100"/>
      <c r="MJD138" s="100"/>
      <c r="MJE138" s="100"/>
      <c r="MJF138" s="100"/>
      <c r="MJG138" s="100"/>
      <c r="MJH138" s="100"/>
      <c r="MJI138" s="100"/>
      <c r="MJJ138" s="100"/>
      <c r="MJK138" s="100"/>
      <c r="MJL138" s="100"/>
      <c r="MJM138" s="100"/>
      <c r="MJN138" s="100"/>
      <c r="MJO138" s="100"/>
      <c r="MJP138" s="100"/>
      <c r="MJQ138" s="100"/>
      <c r="MJR138" s="100"/>
      <c r="MJS138" s="100"/>
      <c r="MJT138" s="100"/>
      <c r="MJU138" s="100"/>
      <c r="MJV138" s="100"/>
      <c r="MJW138" s="100"/>
      <c r="MJX138" s="100"/>
      <c r="MJY138" s="100"/>
      <c r="MJZ138" s="100"/>
      <c r="MKA138" s="100"/>
      <c r="MKB138" s="100"/>
      <c r="MKC138" s="100"/>
      <c r="MKD138" s="100"/>
      <c r="MKE138" s="100"/>
      <c r="MKF138" s="100"/>
      <c r="MKG138" s="100"/>
      <c r="MKH138" s="100"/>
      <c r="MKI138" s="100"/>
      <c r="MKJ138" s="100"/>
      <c r="MKK138" s="100"/>
      <c r="MKL138" s="100"/>
      <c r="MKM138" s="100"/>
      <c r="MKN138" s="100"/>
      <c r="MKO138" s="100"/>
      <c r="MKP138" s="100"/>
      <c r="MKQ138" s="100"/>
      <c r="MKR138" s="100"/>
      <c r="MKS138" s="100"/>
      <c r="MKT138" s="100"/>
      <c r="MKU138" s="100"/>
      <c r="MKV138" s="100"/>
      <c r="MKW138" s="100"/>
      <c r="MKX138" s="100"/>
      <c r="MKY138" s="100"/>
      <c r="MKZ138" s="100"/>
      <c r="MLA138" s="100"/>
      <c r="MLB138" s="100"/>
      <c r="MLC138" s="100"/>
      <c r="MLD138" s="100"/>
      <c r="MLE138" s="100"/>
      <c r="MLF138" s="100"/>
      <c r="MLG138" s="100"/>
      <c r="MLH138" s="100"/>
      <c r="MLI138" s="100"/>
      <c r="MLJ138" s="100"/>
      <c r="MLK138" s="100"/>
      <c r="MLL138" s="100"/>
      <c r="MLM138" s="100"/>
      <c r="MLN138" s="100"/>
      <c r="MLO138" s="100"/>
      <c r="MLP138" s="100"/>
      <c r="MLQ138" s="100"/>
      <c r="MLR138" s="100"/>
      <c r="MLS138" s="100"/>
      <c r="MLT138" s="100"/>
      <c r="MLU138" s="100"/>
      <c r="MLV138" s="100"/>
      <c r="MLW138" s="100"/>
      <c r="MLX138" s="100"/>
      <c r="MLY138" s="100"/>
      <c r="MLZ138" s="100"/>
      <c r="MMA138" s="100"/>
      <c r="MMB138" s="100"/>
      <c r="MMC138" s="100"/>
      <c r="MMD138" s="100"/>
      <c r="MME138" s="100"/>
      <c r="MMF138" s="100"/>
      <c r="MMG138" s="100"/>
      <c r="MMH138" s="100"/>
      <c r="MMI138" s="100"/>
      <c r="MMJ138" s="100"/>
      <c r="MMK138" s="100"/>
      <c r="MML138" s="100"/>
      <c r="MMM138" s="100"/>
      <c r="MMN138" s="100"/>
      <c r="MMO138" s="100"/>
      <c r="MMP138" s="100"/>
      <c r="MMQ138" s="100"/>
      <c r="MMR138" s="100"/>
      <c r="MMS138" s="100"/>
      <c r="MMT138" s="100"/>
      <c r="MMU138" s="100"/>
      <c r="MMV138" s="100"/>
      <c r="MMW138" s="100"/>
      <c r="MMX138" s="100"/>
      <c r="MMY138" s="100"/>
      <c r="MMZ138" s="100"/>
      <c r="MNA138" s="100"/>
      <c r="MNB138" s="100"/>
      <c r="MNC138" s="100"/>
      <c r="MND138" s="100"/>
      <c r="MNE138" s="100"/>
      <c r="MNF138" s="100"/>
      <c r="MNG138" s="100"/>
      <c r="MNH138" s="100"/>
      <c r="MNI138" s="100"/>
      <c r="MNJ138" s="100"/>
      <c r="MNK138" s="100"/>
      <c r="MNL138" s="100"/>
      <c r="MNM138" s="100"/>
      <c r="MNN138" s="100"/>
      <c r="MNO138" s="100"/>
      <c r="MNP138" s="100"/>
      <c r="MNQ138" s="100"/>
      <c r="MNR138" s="100"/>
      <c r="MNS138" s="100"/>
      <c r="MNT138" s="100"/>
      <c r="MNU138" s="100"/>
      <c r="MNV138" s="100"/>
      <c r="MNW138" s="100"/>
      <c r="MNX138" s="100"/>
      <c r="MNY138" s="100"/>
      <c r="MNZ138" s="100"/>
      <c r="MOA138" s="100"/>
      <c r="MOB138" s="100"/>
      <c r="MOC138" s="100"/>
      <c r="MOD138" s="100"/>
      <c r="MOE138" s="100"/>
      <c r="MOF138" s="100"/>
      <c r="MOG138" s="100"/>
      <c r="MOH138" s="100"/>
      <c r="MOI138" s="100"/>
      <c r="MOJ138" s="100"/>
      <c r="MOK138" s="100"/>
      <c r="MOL138" s="100"/>
      <c r="MOM138" s="100"/>
      <c r="MON138" s="100"/>
      <c r="MOO138" s="100"/>
      <c r="MOP138" s="100"/>
      <c r="MOQ138" s="100"/>
      <c r="MOR138" s="100"/>
      <c r="MOS138" s="100"/>
      <c r="MOT138" s="100"/>
      <c r="MOU138" s="100"/>
      <c r="MOV138" s="100"/>
      <c r="MOW138" s="100"/>
      <c r="MOX138" s="100"/>
      <c r="MOY138" s="100"/>
      <c r="MOZ138" s="100"/>
      <c r="MPA138" s="100"/>
      <c r="MPB138" s="100"/>
      <c r="MPC138" s="100"/>
      <c r="MPD138" s="100"/>
      <c r="MPE138" s="100"/>
      <c r="MPF138" s="100"/>
      <c r="MPG138" s="100"/>
      <c r="MPH138" s="100"/>
      <c r="MPI138" s="100"/>
      <c r="MPJ138" s="100"/>
      <c r="MPK138" s="100"/>
      <c r="MPL138" s="100"/>
      <c r="MPM138" s="100"/>
      <c r="MPN138" s="100"/>
      <c r="MPO138" s="100"/>
      <c r="MPP138" s="100"/>
      <c r="MPQ138" s="100"/>
      <c r="MPR138" s="100"/>
      <c r="MPS138" s="100"/>
      <c r="MPT138" s="100"/>
      <c r="MPU138" s="100"/>
      <c r="MPV138" s="100"/>
      <c r="MPW138" s="100"/>
      <c r="MPX138" s="100"/>
      <c r="MPY138" s="100"/>
      <c r="MPZ138" s="100"/>
      <c r="MQA138" s="100"/>
      <c r="MQB138" s="100"/>
      <c r="MQC138" s="100"/>
      <c r="MQD138" s="100"/>
      <c r="MQE138" s="100"/>
      <c r="MQF138" s="100"/>
      <c r="MQG138" s="100"/>
      <c r="MQH138" s="100"/>
      <c r="MQI138" s="100"/>
      <c r="MQJ138" s="100"/>
      <c r="MQK138" s="100"/>
      <c r="MQL138" s="100"/>
      <c r="MQM138" s="100"/>
      <c r="MQN138" s="100"/>
      <c r="MQO138" s="100"/>
      <c r="MQP138" s="100"/>
      <c r="MQQ138" s="100"/>
      <c r="MQR138" s="100"/>
      <c r="MQS138" s="100"/>
      <c r="MQT138" s="100"/>
      <c r="MQU138" s="100"/>
      <c r="MQV138" s="100"/>
      <c r="MQW138" s="100"/>
      <c r="MQX138" s="100"/>
      <c r="MQY138" s="100"/>
      <c r="MQZ138" s="100"/>
      <c r="MRA138" s="100"/>
      <c r="MRB138" s="100"/>
      <c r="MRC138" s="100"/>
      <c r="MRD138" s="100"/>
      <c r="MRE138" s="100"/>
      <c r="MRF138" s="100"/>
      <c r="MRG138" s="100"/>
      <c r="MRH138" s="100"/>
      <c r="MRI138" s="100"/>
      <c r="MRJ138" s="100"/>
      <c r="MRK138" s="100"/>
      <c r="MRL138" s="100"/>
      <c r="MRM138" s="100"/>
      <c r="MRN138" s="100"/>
      <c r="MRO138" s="100"/>
      <c r="MRP138" s="100"/>
      <c r="MRQ138" s="100"/>
      <c r="MRR138" s="100"/>
      <c r="MRS138" s="100"/>
      <c r="MRT138" s="100"/>
      <c r="MRU138" s="100"/>
      <c r="MRV138" s="100"/>
      <c r="MRW138" s="100"/>
      <c r="MRX138" s="100"/>
      <c r="MRY138" s="100"/>
      <c r="MRZ138" s="100"/>
      <c r="MSA138" s="100"/>
      <c r="MSB138" s="100"/>
      <c r="MSC138" s="100"/>
      <c r="MSD138" s="100"/>
      <c r="MSE138" s="100"/>
      <c r="MSF138" s="100"/>
      <c r="MSG138" s="100"/>
      <c r="MSH138" s="100"/>
      <c r="MSI138" s="100"/>
      <c r="MSJ138" s="100"/>
      <c r="MSK138" s="100"/>
      <c r="MSL138" s="100"/>
      <c r="MSM138" s="100"/>
      <c r="MSN138" s="100"/>
      <c r="MSO138" s="100"/>
      <c r="MSP138" s="100"/>
      <c r="MSQ138" s="100"/>
      <c r="MSR138" s="100"/>
      <c r="MSS138" s="100"/>
      <c r="MST138" s="100"/>
      <c r="MSU138" s="100"/>
      <c r="MSV138" s="100"/>
      <c r="MSW138" s="100"/>
      <c r="MSX138" s="100"/>
      <c r="MSY138" s="100"/>
      <c r="MSZ138" s="100"/>
      <c r="MTA138" s="100"/>
      <c r="MTB138" s="100"/>
      <c r="MTC138" s="100"/>
      <c r="MTD138" s="100"/>
      <c r="MTE138" s="100"/>
      <c r="MTF138" s="100"/>
      <c r="MTG138" s="100"/>
      <c r="MTH138" s="100"/>
      <c r="MTI138" s="100"/>
      <c r="MTJ138" s="100"/>
      <c r="MTK138" s="100"/>
      <c r="MTL138" s="100"/>
      <c r="MTM138" s="100"/>
      <c r="MTN138" s="100"/>
      <c r="MTO138" s="100"/>
      <c r="MTP138" s="100"/>
      <c r="MTQ138" s="100"/>
      <c r="MTR138" s="100"/>
      <c r="MTS138" s="100"/>
      <c r="MTT138" s="100"/>
      <c r="MTU138" s="100"/>
      <c r="MTV138" s="100"/>
      <c r="MTW138" s="100"/>
      <c r="MTX138" s="100"/>
      <c r="MTY138" s="100"/>
      <c r="MTZ138" s="100"/>
      <c r="MUA138" s="100"/>
      <c r="MUB138" s="100"/>
      <c r="MUC138" s="100"/>
      <c r="MUD138" s="100"/>
      <c r="MUE138" s="100"/>
      <c r="MUF138" s="100"/>
      <c r="MUG138" s="100"/>
      <c r="MUH138" s="100"/>
      <c r="MUI138" s="100"/>
      <c r="MUJ138" s="100"/>
      <c r="MUK138" s="100"/>
      <c r="MUL138" s="100"/>
      <c r="MUM138" s="100"/>
      <c r="MUN138" s="100"/>
      <c r="MUO138" s="100"/>
      <c r="MUP138" s="100"/>
      <c r="MUQ138" s="100"/>
      <c r="MUR138" s="100"/>
      <c r="MUS138" s="100"/>
      <c r="MUT138" s="100"/>
      <c r="MUU138" s="100"/>
      <c r="MUV138" s="100"/>
      <c r="MUW138" s="100"/>
      <c r="MUX138" s="100"/>
      <c r="MUY138" s="100"/>
      <c r="MUZ138" s="100"/>
      <c r="MVA138" s="100"/>
      <c r="MVB138" s="100"/>
      <c r="MVC138" s="100"/>
      <c r="MVD138" s="100"/>
      <c r="MVE138" s="100"/>
      <c r="MVF138" s="100"/>
      <c r="MVG138" s="100"/>
      <c r="MVH138" s="100"/>
      <c r="MVI138" s="100"/>
      <c r="MVJ138" s="100"/>
      <c r="MVK138" s="100"/>
      <c r="MVL138" s="100"/>
      <c r="MVM138" s="100"/>
      <c r="MVN138" s="100"/>
      <c r="MVO138" s="100"/>
      <c r="MVP138" s="100"/>
      <c r="MVQ138" s="100"/>
      <c r="MVR138" s="100"/>
      <c r="MVS138" s="100"/>
      <c r="MVT138" s="100"/>
      <c r="MVU138" s="100"/>
      <c r="MVV138" s="100"/>
      <c r="MVW138" s="100"/>
      <c r="MVX138" s="100"/>
      <c r="MVY138" s="100"/>
      <c r="MVZ138" s="100"/>
      <c r="MWA138" s="100"/>
      <c r="MWB138" s="100"/>
      <c r="MWC138" s="100"/>
      <c r="MWD138" s="100"/>
      <c r="MWE138" s="100"/>
      <c r="MWF138" s="100"/>
      <c r="MWG138" s="100"/>
      <c r="MWH138" s="100"/>
      <c r="MWI138" s="100"/>
      <c r="MWJ138" s="100"/>
      <c r="MWK138" s="100"/>
      <c r="MWL138" s="100"/>
      <c r="MWM138" s="100"/>
      <c r="MWN138" s="100"/>
      <c r="MWO138" s="100"/>
      <c r="MWP138" s="100"/>
      <c r="MWQ138" s="100"/>
      <c r="MWR138" s="100"/>
      <c r="MWS138" s="100"/>
      <c r="MWT138" s="100"/>
      <c r="MWU138" s="100"/>
      <c r="MWV138" s="100"/>
      <c r="MWW138" s="100"/>
      <c r="MWX138" s="100"/>
      <c r="MWY138" s="100"/>
      <c r="MWZ138" s="100"/>
      <c r="MXA138" s="100"/>
      <c r="MXB138" s="100"/>
      <c r="MXC138" s="100"/>
      <c r="MXD138" s="100"/>
      <c r="MXE138" s="100"/>
      <c r="MXF138" s="100"/>
      <c r="MXG138" s="100"/>
      <c r="MXH138" s="100"/>
      <c r="MXI138" s="100"/>
      <c r="MXJ138" s="100"/>
      <c r="MXK138" s="100"/>
      <c r="MXL138" s="100"/>
      <c r="MXM138" s="100"/>
      <c r="MXN138" s="100"/>
      <c r="MXO138" s="100"/>
      <c r="MXP138" s="100"/>
      <c r="MXQ138" s="100"/>
      <c r="MXR138" s="100"/>
      <c r="MXS138" s="100"/>
      <c r="MXT138" s="100"/>
      <c r="MXU138" s="100"/>
      <c r="MXV138" s="100"/>
      <c r="MXW138" s="100"/>
      <c r="MXX138" s="100"/>
      <c r="MXY138" s="100"/>
      <c r="MXZ138" s="100"/>
      <c r="MYA138" s="100"/>
      <c r="MYB138" s="100"/>
      <c r="MYC138" s="100"/>
      <c r="MYD138" s="100"/>
      <c r="MYE138" s="100"/>
      <c r="MYF138" s="100"/>
      <c r="MYG138" s="100"/>
      <c r="MYH138" s="100"/>
      <c r="MYI138" s="100"/>
      <c r="MYJ138" s="100"/>
      <c r="MYK138" s="100"/>
      <c r="MYL138" s="100"/>
      <c r="MYM138" s="100"/>
      <c r="MYN138" s="100"/>
      <c r="MYO138" s="100"/>
      <c r="MYP138" s="100"/>
      <c r="MYQ138" s="100"/>
      <c r="MYR138" s="100"/>
      <c r="MYS138" s="100"/>
      <c r="MYT138" s="100"/>
      <c r="MYU138" s="100"/>
      <c r="MYV138" s="100"/>
      <c r="MYW138" s="100"/>
      <c r="MYX138" s="100"/>
      <c r="MYY138" s="100"/>
      <c r="MYZ138" s="100"/>
      <c r="MZA138" s="100"/>
      <c r="MZB138" s="100"/>
      <c r="MZC138" s="100"/>
      <c r="MZD138" s="100"/>
      <c r="MZE138" s="100"/>
      <c r="MZF138" s="100"/>
      <c r="MZG138" s="100"/>
      <c r="MZH138" s="100"/>
      <c r="MZI138" s="100"/>
      <c r="MZJ138" s="100"/>
      <c r="MZK138" s="100"/>
      <c r="MZL138" s="100"/>
      <c r="MZM138" s="100"/>
      <c r="MZN138" s="100"/>
      <c r="MZO138" s="100"/>
      <c r="MZP138" s="100"/>
      <c r="MZQ138" s="100"/>
      <c r="MZR138" s="100"/>
      <c r="MZS138" s="100"/>
      <c r="MZT138" s="100"/>
      <c r="MZU138" s="100"/>
      <c r="MZV138" s="100"/>
      <c r="MZW138" s="100"/>
      <c r="MZX138" s="100"/>
      <c r="MZY138" s="100"/>
      <c r="MZZ138" s="100"/>
      <c r="NAA138" s="100"/>
      <c r="NAB138" s="100"/>
      <c r="NAC138" s="100"/>
      <c r="NAD138" s="100"/>
      <c r="NAE138" s="100"/>
      <c r="NAF138" s="100"/>
      <c r="NAG138" s="100"/>
      <c r="NAH138" s="100"/>
      <c r="NAI138" s="100"/>
      <c r="NAJ138" s="100"/>
      <c r="NAK138" s="100"/>
      <c r="NAL138" s="100"/>
      <c r="NAM138" s="100"/>
      <c r="NAN138" s="100"/>
      <c r="NAO138" s="100"/>
      <c r="NAP138" s="100"/>
      <c r="NAQ138" s="100"/>
      <c r="NAR138" s="100"/>
      <c r="NAS138" s="100"/>
      <c r="NAT138" s="100"/>
      <c r="NAU138" s="100"/>
      <c r="NAV138" s="100"/>
      <c r="NAW138" s="100"/>
      <c r="NAX138" s="100"/>
      <c r="NAY138" s="100"/>
      <c r="NAZ138" s="100"/>
      <c r="NBA138" s="100"/>
      <c r="NBB138" s="100"/>
      <c r="NBC138" s="100"/>
      <c r="NBD138" s="100"/>
      <c r="NBE138" s="100"/>
      <c r="NBF138" s="100"/>
      <c r="NBG138" s="100"/>
      <c r="NBH138" s="100"/>
      <c r="NBI138" s="100"/>
      <c r="NBJ138" s="100"/>
      <c r="NBK138" s="100"/>
      <c r="NBL138" s="100"/>
      <c r="NBM138" s="100"/>
      <c r="NBN138" s="100"/>
      <c r="NBO138" s="100"/>
      <c r="NBP138" s="100"/>
      <c r="NBQ138" s="100"/>
      <c r="NBR138" s="100"/>
      <c r="NBS138" s="100"/>
      <c r="NBT138" s="100"/>
      <c r="NBU138" s="100"/>
      <c r="NBV138" s="100"/>
      <c r="NBW138" s="100"/>
      <c r="NBX138" s="100"/>
      <c r="NBY138" s="100"/>
      <c r="NBZ138" s="100"/>
      <c r="NCA138" s="100"/>
      <c r="NCB138" s="100"/>
      <c r="NCC138" s="100"/>
      <c r="NCD138" s="100"/>
      <c r="NCE138" s="100"/>
      <c r="NCF138" s="100"/>
      <c r="NCG138" s="100"/>
      <c r="NCH138" s="100"/>
      <c r="NCI138" s="100"/>
      <c r="NCJ138" s="100"/>
      <c r="NCK138" s="100"/>
      <c r="NCL138" s="100"/>
      <c r="NCM138" s="100"/>
      <c r="NCN138" s="100"/>
      <c r="NCO138" s="100"/>
      <c r="NCP138" s="100"/>
      <c r="NCQ138" s="100"/>
      <c r="NCR138" s="100"/>
      <c r="NCS138" s="100"/>
      <c r="NCT138" s="100"/>
      <c r="NCU138" s="100"/>
      <c r="NCV138" s="100"/>
      <c r="NCW138" s="100"/>
      <c r="NCX138" s="100"/>
      <c r="NCY138" s="100"/>
      <c r="NCZ138" s="100"/>
      <c r="NDA138" s="100"/>
      <c r="NDB138" s="100"/>
      <c r="NDC138" s="100"/>
      <c r="NDD138" s="100"/>
      <c r="NDE138" s="100"/>
      <c r="NDF138" s="100"/>
      <c r="NDG138" s="100"/>
      <c r="NDH138" s="100"/>
      <c r="NDI138" s="100"/>
      <c r="NDJ138" s="100"/>
      <c r="NDK138" s="100"/>
      <c r="NDL138" s="100"/>
      <c r="NDM138" s="100"/>
      <c r="NDN138" s="100"/>
      <c r="NDO138" s="100"/>
      <c r="NDP138" s="100"/>
      <c r="NDQ138" s="100"/>
      <c r="NDR138" s="100"/>
      <c r="NDS138" s="100"/>
      <c r="NDT138" s="100"/>
      <c r="NDU138" s="100"/>
      <c r="NDV138" s="100"/>
      <c r="NDW138" s="100"/>
      <c r="NDX138" s="100"/>
      <c r="NDY138" s="100"/>
      <c r="NDZ138" s="100"/>
      <c r="NEA138" s="100"/>
      <c r="NEB138" s="100"/>
      <c r="NEC138" s="100"/>
      <c r="NED138" s="100"/>
      <c r="NEE138" s="100"/>
      <c r="NEF138" s="100"/>
      <c r="NEG138" s="100"/>
      <c r="NEH138" s="100"/>
      <c r="NEI138" s="100"/>
      <c r="NEJ138" s="100"/>
      <c r="NEK138" s="100"/>
      <c r="NEL138" s="100"/>
      <c r="NEM138" s="100"/>
      <c r="NEN138" s="100"/>
      <c r="NEO138" s="100"/>
      <c r="NEP138" s="100"/>
      <c r="NEQ138" s="100"/>
      <c r="NER138" s="100"/>
      <c r="NES138" s="100"/>
      <c r="NET138" s="100"/>
      <c r="NEU138" s="100"/>
      <c r="NEV138" s="100"/>
      <c r="NEW138" s="100"/>
      <c r="NEX138" s="100"/>
      <c r="NEY138" s="100"/>
      <c r="NEZ138" s="100"/>
      <c r="NFA138" s="100"/>
      <c r="NFB138" s="100"/>
      <c r="NFC138" s="100"/>
      <c r="NFD138" s="100"/>
      <c r="NFE138" s="100"/>
      <c r="NFF138" s="100"/>
      <c r="NFG138" s="100"/>
      <c r="NFH138" s="100"/>
      <c r="NFI138" s="100"/>
      <c r="NFJ138" s="100"/>
      <c r="NFK138" s="100"/>
      <c r="NFL138" s="100"/>
      <c r="NFM138" s="100"/>
      <c r="NFN138" s="100"/>
      <c r="NFO138" s="100"/>
      <c r="NFP138" s="100"/>
      <c r="NFQ138" s="100"/>
      <c r="NFR138" s="100"/>
      <c r="NFS138" s="100"/>
      <c r="NFT138" s="100"/>
      <c r="NFU138" s="100"/>
      <c r="NFV138" s="100"/>
      <c r="NFW138" s="100"/>
      <c r="NFX138" s="100"/>
      <c r="NFY138" s="100"/>
      <c r="NFZ138" s="100"/>
      <c r="NGA138" s="100"/>
      <c r="NGB138" s="100"/>
      <c r="NGC138" s="100"/>
      <c r="NGD138" s="100"/>
      <c r="NGE138" s="100"/>
      <c r="NGF138" s="100"/>
      <c r="NGG138" s="100"/>
      <c r="NGH138" s="100"/>
      <c r="NGI138" s="100"/>
      <c r="NGJ138" s="100"/>
      <c r="NGK138" s="100"/>
      <c r="NGL138" s="100"/>
      <c r="NGM138" s="100"/>
      <c r="NGN138" s="100"/>
      <c r="NGO138" s="100"/>
      <c r="NGP138" s="100"/>
      <c r="NGQ138" s="100"/>
      <c r="NGR138" s="100"/>
      <c r="NGS138" s="100"/>
      <c r="NGT138" s="100"/>
      <c r="NGU138" s="100"/>
      <c r="NGV138" s="100"/>
      <c r="NGW138" s="100"/>
      <c r="NGX138" s="100"/>
      <c r="NGY138" s="100"/>
      <c r="NGZ138" s="100"/>
      <c r="NHA138" s="100"/>
      <c r="NHB138" s="100"/>
      <c r="NHC138" s="100"/>
      <c r="NHD138" s="100"/>
      <c r="NHE138" s="100"/>
      <c r="NHF138" s="100"/>
      <c r="NHG138" s="100"/>
      <c r="NHH138" s="100"/>
      <c r="NHI138" s="100"/>
      <c r="NHJ138" s="100"/>
      <c r="NHK138" s="100"/>
      <c r="NHL138" s="100"/>
      <c r="NHM138" s="100"/>
      <c r="NHN138" s="100"/>
      <c r="NHO138" s="100"/>
      <c r="NHP138" s="100"/>
      <c r="NHQ138" s="100"/>
      <c r="NHR138" s="100"/>
      <c r="NHS138" s="100"/>
      <c r="NHT138" s="100"/>
      <c r="NHU138" s="100"/>
      <c r="NHV138" s="100"/>
      <c r="NHW138" s="100"/>
      <c r="NHX138" s="100"/>
      <c r="NHY138" s="100"/>
      <c r="NHZ138" s="100"/>
      <c r="NIA138" s="100"/>
      <c r="NIB138" s="100"/>
      <c r="NIC138" s="100"/>
      <c r="NID138" s="100"/>
      <c r="NIE138" s="100"/>
      <c r="NIF138" s="100"/>
      <c r="NIG138" s="100"/>
      <c r="NIH138" s="100"/>
      <c r="NII138" s="100"/>
      <c r="NIJ138" s="100"/>
      <c r="NIK138" s="100"/>
      <c r="NIL138" s="100"/>
      <c r="NIM138" s="100"/>
      <c r="NIN138" s="100"/>
      <c r="NIO138" s="100"/>
      <c r="NIP138" s="100"/>
      <c r="NIQ138" s="100"/>
      <c r="NIR138" s="100"/>
      <c r="NIS138" s="100"/>
      <c r="NIT138" s="100"/>
      <c r="NIU138" s="100"/>
      <c r="NIV138" s="100"/>
      <c r="NIW138" s="100"/>
      <c r="NIX138" s="100"/>
      <c r="NIY138" s="100"/>
      <c r="NIZ138" s="100"/>
      <c r="NJA138" s="100"/>
      <c r="NJB138" s="100"/>
      <c r="NJC138" s="100"/>
      <c r="NJD138" s="100"/>
      <c r="NJE138" s="100"/>
      <c r="NJF138" s="100"/>
      <c r="NJG138" s="100"/>
      <c r="NJH138" s="100"/>
      <c r="NJI138" s="100"/>
      <c r="NJJ138" s="100"/>
      <c r="NJK138" s="100"/>
      <c r="NJL138" s="100"/>
      <c r="NJM138" s="100"/>
      <c r="NJN138" s="100"/>
      <c r="NJO138" s="100"/>
      <c r="NJP138" s="100"/>
      <c r="NJQ138" s="100"/>
      <c r="NJR138" s="100"/>
      <c r="NJS138" s="100"/>
      <c r="NJT138" s="100"/>
      <c r="NJU138" s="100"/>
      <c r="NJV138" s="100"/>
      <c r="NJW138" s="100"/>
      <c r="NJX138" s="100"/>
      <c r="NJY138" s="100"/>
      <c r="NJZ138" s="100"/>
      <c r="NKA138" s="100"/>
      <c r="NKB138" s="100"/>
      <c r="NKC138" s="100"/>
      <c r="NKD138" s="100"/>
      <c r="NKE138" s="100"/>
      <c r="NKF138" s="100"/>
      <c r="NKG138" s="100"/>
      <c r="NKH138" s="100"/>
      <c r="NKI138" s="100"/>
      <c r="NKJ138" s="100"/>
      <c r="NKK138" s="100"/>
      <c r="NKL138" s="100"/>
      <c r="NKM138" s="100"/>
      <c r="NKN138" s="100"/>
      <c r="NKO138" s="100"/>
      <c r="NKP138" s="100"/>
      <c r="NKQ138" s="100"/>
      <c r="NKR138" s="100"/>
      <c r="NKS138" s="100"/>
      <c r="NKT138" s="100"/>
      <c r="NKU138" s="100"/>
      <c r="NKV138" s="100"/>
      <c r="NKW138" s="100"/>
      <c r="NKX138" s="100"/>
      <c r="NKY138" s="100"/>
      <c r="NKZ138" s="100"/>
      <c r="NLA138" s="100"/>
      <c r="NLB138" s="100"/>
      <c r="NLC138" s="100"/>
      <c r="NLD138" s="100"/>
      <c r="NLE138" s="100"/>
      <c r="NLF138" s="100"/>
      <c r="NLG138" s="100"/>
      <c r="NLH138" s="100"/>
      <c r="NLI138" s="100"/>
      <c r="NLJ138" s="100"/>
      <c r="NLK138" s="100"/>
      <c r="NLL138" s="100"/>
      <c r="NLM138" s="100"/>
      <c r="NLN138" s="100"/>
      <c r="NLO138" s="100"/>
      <c r="NLP138" s="100"/>
      <c r="NLQ138" s="100"/>
      <c r="NLR138" s="100"/>
      <c r="NLS138" s="100"/>
      <c r="NLT138" s="100"/>
      <c r="NLU138" s="100"/>
      <c r="NLV138" s="100"/>
      <c r="NLW138" s="100"/>
      <c r="NLX138" s="100"/>
      <c r="NLY138" s="100"/>
      <c r="NLZ138" s="100"/>
      <c r="NMA138" s="100"/>
      <c r="NMB138" s="100"/>
      <c r="NMC138" s="100"/>
      <c r="NMD138" s="100"/>
      <c r="NME138" s="100"/>
      <c r="NMF138" s="100"/>
      <c r="NMG138" s="100"/>
      <c r="NMH138" s="100"/>
      <c r="NMI138" s="100"/>
      <c r="NMJ138" s="100"/>
      <c r="NMK138" s="100"/>
      <c r="NML138" s="100"/>
      <c r="NMM138" s="100"/>
      <c r="NMN138" s="100"/>
      <c r="NMO138" s="100"/>
      <c r="NMP138" s="100"/>
      <c r="NMQ138" s="100"/>
      <c r="NMR138" s="100"/>
      <c r="NMS138" s="100"/>
      <c r="NMT138" s="100"/>
      <c r="NMU138" s="100"/>
      <c r="NMV138" s="100"/>
      <c r="NMW138" s="100"/>
      <c r="NMX138" s="100"/>
      <c r="NMY138" s="100"/>
      <c r="NMZ138" s="100"/>
      <c r="NNA138" s="100"/>
      <c r="NNB138" s="100"/>
      <c r="NNC138" s="100"/>
      <c r="NND138" s="100"/>
      <c r="NNE138" s="100"/>
      <c r="NNF138" s="100"/>
      <c r="NNG138" s="100"/>
      <c r="NNH138" s="100"/>
      <c r="NNI138" s="100"/>
      <c r="NNJ138" s="100"/>
      <c r="NNK138" s="100"/>
      <c r="NNL138" s="100"/>
      <c r="NNM138" s="100"/>
      <c r="NNN138" s="100"/>
      <c r="NNO138" s="100"/>
      <c r="NNP138" s="100"/>
      <c r="NNQ138" s="100"/>
      <c r="NNR138" s="100"/>
      <c r="NNS138" s="100"/>
      <c r="NNT138" s="100"/>
      <c r="NNU138" s="100"/>
      <c r="NNV138" s="100"/>
      <c r="NNW138" s="100"/>
      <c r="NNX138" s="100"/>
      <c r="NNY138" s="100"/>
      <c r="NNZ138" s="100"/>
      <c r="NOA138" s="100"/>
      <c r="NOB138" s="100"/>
      <c r="NOC138" s="100"/>
      <c r="NOD138" s="100"/>
      <c r="NOE138" s="100"/>
      <c r="NOF138" s="100"/>
      <c r="NOG138" s="100"/>
      <c r="NOH138" s="100"/>
      <c r="NOI138" s="100"/>
      <c r="NOJ138" s="100"/>
      <c r="NOK138" s="100"/>
      <c r="NOL138" s="100"/>
      <c r="NOM138" s="100"/>
      <c r="NON138" s="100"/>
      <c r="NOO138" s="100"/>
      <c r="NOP138" s="100"/>
      <c r="NOQ138" s="100"/>
      <c r="NOR138" s="100"/>
      <c r="NOS138" s="100"/>
      <c r="NOT138" s="100"/>
      <c r="NOU138" s="100"/>
      <c r="NOV138" s="100"/>
      <c r="NOW138" s="100"/>
      <c r="NOX138" s="100"/>
      <c r="NOY138" s="100"/>
      <c r="NOZ138" s="100"/>
      <c r="NPA138" s="100"/>
      <c r="NPB138" s="100"/>
      <c r="NPC138" s="100"/>
      <c r="NPD138" s="100"/>
      <c r="NPE138" s="100"/>
      <c r="NPF138" s="100"/>
      <c r="NPG138" s="100"/>
      <c r="NPH138" s="100"/>
      <c r="NPI138" s="100"/>
      <c r="NPJ138" s="100"/>
      <c r="NPK138" s="100"/>
      <c r="NPL138" s="100"/>
      <c r="NPM138" s="100"/>
      <c r="NPN138" s="100"/>
      <c r="NPO138" s="100"/>
      <c r="NPP138" s="100"/>
      <c r="NPQ138" s="100"/>
      <c r="NPR138" s="100"/>
      <c r="NPS138" s="100"/>
      <c r="NPT138" s="100"/>
      <c r="NPU138" s="100"/>
      <c r="NPV138" s="100"/>
      <c r="NPW138" s="100"/>
      <c r="NPX138" s="100"/>
      <c r="NPY138" s="100"/>
      <c r="NPZ138" s="100"/>
      <c r="NQA138" s="100"/>
      <c r="NQB138" s="100"/>
      <c r="NQC138" s="100"/>
      <c r="NQD138" s="100"/>
      <c r="NQE138" s="100"/>
      <c r="NQF138" s="100"/>
      <c r="NQG138" s="100"/>
      <c r="NQH138" s="100"/>
      <c r="NQI138" s="100"/>
      <c r="NQJ138" s="100"/>
      <c r="NQK138" s="100"/>
      <c r="NQL138" s="100"/>
      <c r="NQM138" s="100"/>
      <c r="NQN138" s="100"/>
      <c r="NQO138" s="100"/>
      <c r="NQP138" s="100"/>
      <c r="NQQ138" s="100"/>
      <c r="NQR138" s="100"/>
      <c r="NQS138" s="100"/>
      <c r="NQT138" s="100"/>
      <c r="NQU138" s="100"/>
      <c r="NQV138" s="100"/>
      <c r="NQW138" s="100"/>
      <c r="NQX138" s="100"/>
      <c r="NQY138" s="100"/>
      <c r="NQZ138" s="100"/>
      <c r="NRA138" s="100"/>
      <c r="NRB138" s="100"/>
      <c r="NRC138" s="100"/>
      <c r="NRD138" s="100"/>
      <c r="NRE138" s="100"/>
      <c r="NRF138" s="100"/>
      <c r="NRG138" s="100"/>
      <c r="NRH138" s="100"/>
      <c r="NRI138" s="100"/>
      <c r="NRJ138" s="100"/>
      <c r="NRK138" s="100"/>
      <c r="NRL138" s="100"/>
      <c r="NRM138" s="100"/>
      <c r="NRN138" s="100"/>
      <c r="NRO138" s="100"/>
      <c r="NRP138" s="100"/>
      <c r="NRQ138" s="100"/>
      <c r="NRR138" s="100"/>
      <c r="NRS138" s="100"/>
      <c r="NRT138" s="100"/>
      <c r="NRU138" s="100"/>
      <c r="NRV138" s="100"/>
      <c r="NRW138" s="100"/>
      <c r="NRX138" s="100"/>
      <c r="NRY138" s="100"/>
      <c r="NRZ138" s="100"/>
      <c r="NSA138" s="100"/>
      <c r="NSB138" s="100"/>
      <c r="NSC138" s="100"/>
      <c r="NSD138" s="100"/>
      <c r="NSE138" s="100"/>
      <c r="NSF138" s="100"/>
      <c r="NSG138" s="100"/>
      <c r="NSH138" s="100"/>
      <c r="NSI138" s="100"/>
      <c r="NSJ138" s="100"/>
      <c r="NSK138" s="100"/>
      <c r="NSL138" s="100"/>
      <c r="NSM138" s="100"/>
      <c r="NSN138" s="100"/>
      <c r="NSO138" s="100"/>
      <c r="NSP138" s="100"/>
      <c r="NSQ138" s="100"/>
      <c r="NSR138" s="100"/>
      <c r="NSS138" s="100"/>
      <c r="NST138" s="100"/>
      <c r="NSU138" s="100"/>
      <c r="NSV138" s="100"/>
      <c r="NSW138" s="100"/>
      <c r="NSX138" s="100"/>
      <c r="NSY138" s="100"/>
      <c r="NSZ138" s="100"/>
      <c r="NTA138" s="100"/>
      <c r="NTB138" s="100"/>
      <c r="NTC138" s="100"/>
      <c r="NTD138" s="100"/>
      <c r="NTE138" s="100"/>
      <c r="NTF138" s="100"/>
      <c r="NTG138" s="100"/>
      <c r="NTH138" s="100"/>
      <c r="NTI138" s="100"/>
      <c r="NTJ138" s="100"/>
      <c r="NTK138" s="100"/>
      <c r="NTL138" s="100"/>
      <c r="NTM138" s="100"/>
      <c r="NTN138" s="100"/>
      <c r="NTO138" s="100"/>
      <c r="NTP138" s="100"/>
      <c r="NTQ138" s="100"/>
      <c r="NTR138" s="100"/>
      <c r="NTS138" s="100"/>
      <c r="NTT138" s="100"/>
      <c r="NTU138" s="100"/>
      <c r="NTV138" s="100"/>
      <c r="NTW138" s="100"/>
      <c r="NTX138" s="100"/>
      <c r="NTY138" s="100"/>
      <c r="NTZ138" s="100"/>
      <c r="NUA138" s="100"/>
      <c r="NUB138" s="100"/>
      <c r="NUC138" s="100"/>
      <c r="NUD138" s="100"/>
      <c r="NUE138" s="100"/>
      <c r="NUF138" s="100"/>
      <c r="NUG138" s="100"/>
      <c r="NUH138" s="100"/>
      <c r="NUI138" s="100"/>
      <c r="NUJ138" s="100"/>
      <c r="NUK138" s="100"/>
      <c r="NUL138" s="100"/>
      <c r="NUM138" s="100"/>
      <c r="NUN138" s="100"/>
      <c r="NUO138" s="100"/>
      <c r="NUP138" s="100"/>
      <c r="NUQ138" s="100"/>
      <c r="NUR138" s="100"/>
      <c r="NUS138" s="100"/>
      <c r="NUT138" s="100"/>
      <c r="NUU138" s="100"/>
      <c r="NUV138" s="100"/>
      <c r="NUW138" s="100"/>
      <c r="NUX138" s="100"/>
      <c r="NUY138" s="100"/>
      <c r="NUZ138" s="100"/>
      <c r="NVA138" s="100"/>
      <c r="NVB138" s="100"/>
      <c r="NVC138" s="100"/>
      <c r="NVD138" s="100"/>
      <c r="NVE138" s="100"/>
      <c r="NVF138" s="100"/>
      <c r="NVG138" s="100"/>
      <c r="NVH138" s="100"/>
      <c r="NVI138" s="100"/>
      <c r="NVJ138" s="100"/>
      <c r="NVK138" s="100"/>
      <c r="NVL138" s="100"/>
      <c r="NVM138" s="100"/>
      <c r="NVN138" s="100"/>
      <c r="NVO138" s="100"/>
      <c r="NVP138" s="100"/>
      <c r="NVQ138" s="100"/>
      <c r="NVR138" s="100"/>
      <c r="NVS138" s="100"/>
      <c r="NVT138" s="100"/>
      <c r="NVU138" s="100"/>
      <c r="NVV138" s="100"/>
      <c r="NVW138" s="100"/>
      <c r="NVX138" s="100"/>
      <c r="NVY138" s="100"/>
      <c r="NVZ138" s="100"/>
      <c r="NWA138" s="100"/>
      <c r="NWB138" s="100"/>
      <c r="NWC138" s="100"/>
      <c r="NWD138" s="100"/>
      <c r="NWE138" s="100"/>
      <c r="NWF138" s="100"/>
      <c r="NWG138" s="100"/>
      <c r="NWH138" s="100"/>
      <c r="NWI138" s="100"/>
      <c r="NWJ138" s="100"/>
      <c r="NWK138" s="100"/>
      <c r="NWL138" s="100"/>
      <c r="NWM138" s="100"/>
      <c r="NWN138" s="100"/>
      <c r="NWO138" s="100"/>
      <c r="NWP138" s="100"/>
      <c r="NWQ138" s="100"/>
      <c r="NWR138" s="100"/>
      <c r="NWS138" s="100"/>
      <c r="NWT138" s="100"/>
      <c r="NWU138" s="100"/>
      <c r="NWV138" s="100"/>
      <c r="NWW138" s="100"/>
      <c r="NWX138" s="100"/>
      <c r="NWY138" s="100"/>
      <c r="NWZ138" s="100"/>
      <c r="NXA138" s="100"/>
      <c r="NXB138" s="100"/>
      <c r="NXC138" s="100"/>
      <c r="NXD138" s="100"/>
      <c r="NXE138" s="100"/>
      <c r="NXF138" s="100"/>
      <c r="NXG138" s="100"/>
      <c r="NXH138" s="100"/>
      <c r="NXI138" s="100"/>
      <c r="NXJ138" s="100"/>
      <c r="NXK138" s="100"/>
      <c r="NXL138" s="100"/>
      <c r="NXM138" s="100"/>
      <c r="NXN138" s="100"/>
      <c r="NXO138" s="100"/>
      <c r="NXP138" s="100"/>
      <c r="NXQ138" s="100"/>
      <c r="NXR138" s="100"/>
      <c r="NXS138" s="100"/>
      <c r="NXT138" s="100"/>
      <c r="NXU138" s="100"/>
      <c r="NXV138" s="100"/>
      <c r="NXW138" s="100"/>
      <c r="NXX138" s="100"/>
      <c r="NXY138" s="100"/>
      <c r="NXZ138" s="100"/>
      <c r="NYA138" s="100"/>
      <c r="NYB138" s="100"/>
      <c r="NYC138" s="100"/>
      <c r="NYD138" s="100"/>
      <c r="NYE138" s="100"/>
      <c r="NYF138" s="100"/>
      <c r="NYG138" s="100"/>
      <c r="NYH138" s="100"/>
      <c r="NYI138" s="100"/>
      <c r="NYJ138" s="100"/>
      <c r="NYK138" s="100"/>
      <c r="NYL138" s="100"/>
      <c r="NYM138" s="100"/>
      <c r="NYN138" s="100"/>
      <c r="NYO138" s="100"/>
      <c r="NYP138" s="100"/>
      <c r="NYQ138" s="100"/>
      <c r="NYR138" s="100"/>
      <c r="NYS138" s="100"/>
      <c r="NYT138" s="100"/>
      <c r="NYU138" s="100"/>
      <c r="NYV138" s="100"/>
      <c r="NYW138" s="100"/>
      <c r="NYX138" s="100"/>
      <c r="NYY138" s="100"/>
      <c r="NYZ138" s="100"/>
      <c r="NZA138" s="100"/>
      <c r="NZB138" s="100"/>
      <c r="NZC138" s="100"/>
      <c r="NZD138" s="100"/>
      <c r="NZE138" s="100"/>
      <c r="NZF138" s="100"/>
      <c r="NZG138" s="100"/>
      <c r="NZH138" s="100"/>
      <c r="NZI138" s="100"/>
      <c r="NZJ138" s="100"/>
      <c r="NZK138" s="100"/>
      <c r="NZL138" s="100"/>
      <c r="NZM138" s="100"/>
      <c r="NZN138" s="100"/>
      <c r="NZO138" s="100"/>
      <c r="NZP138" s="100"/>
      <c r="NZQ138" s="100"/>
      <c r="NZR138" s="100"/>
      <c r="NZS138" s="100"/>
      <c r="NZT138" s="100"/>
      <c r="NZU138" s="100"/>
      <c r="NZV138" s="100"/>
      <c r="NZW138" s="100"/>
      <c r="NZX138" s="100"/>
      <c r="NZY138" s="100"/>
      <c r="NZZ138" s="100"/>
      <c r="OAA138" s="100"/>
      <c r="OAB138" s="100"/>
      <c r="OAC138" s="100"/>
      <c r="OAD138" s="100"/>
      <c r="OAE138" s="100"/>
      <c r="OAF138" s="100"/>
      <c r="OAG138" s="100"/>
      <c r="OAH138" s="100"/>
      <c r="OAI138" s="100"/>
      <c r="OAJ138" s="100"/>
      <c r="OAK138" s="100"/>
      <c r="OAL138" s="100"/>
      <c r="OAM138" s="100"/>
      <c r="OAN138" s="100"/>
      <c r="OAO138" s="100"/>
      <c r="OAP138" s="100"/>
      <c r="OAQ138" s="100"/>
      <c r="OAR138" s="100"/>
      <c r="OAS138" s="100"/>
      <c r="OAT138" s="100"/>
      <c r="OAU138" s="100"/>
      <c r="OAV138" s="100"/>
      <c r="OAW138" s="100"/>
      <c r="OAX138" s="100"/>
      <c r="OAY138" s="100"/>
      <c r="OAZ138" s="100"/>
      <c r="OBA138" s="100"/>
      <c r="OBB138" s="100"/>
      <c r="OBC138" s="100"/>
      <c r="OBD138" s="100"/>
      <c r="OBE138" s="100"/>
      <c r="OBF138" s="100"/>
      <c r="OBG138" s="100"/>
      <c r="OBH138" s="100"/>
      <c r="OBI138" s="100"/>
      <c r="OBJ138" s="100"/>
      <c r="OBK138" s="100"/>
      <c r="OBL138" s="100"/>
      <c r="OBM138" s="100"/>
      <c r="OBN138" s="100"/>
      <c r="OBO138" s="100"/>
      <c r="OBP138" s="100"/>
      <c r="OBQ138" s="100"/>
      <c r="OBR138" s="100"/>
      <c r="OBS138" s="100"/>
      <c r="OBT138" s="100"/>
      <c r="OBU138" s="100"/>
      <c r="OBV138" s="100"/>
      <c r="OBW138" s="100"/>
      <c r="OBX138" s="100"/>
      <c r="OBY138" s="100"/>
      <c r="OBZ138" s="100"/>
      <c r="OCA138" s="100"/>
      <c r="OCB138" s="100"/>
      <c r="OCC138" s="100"/>
      <c r="OCD138" s="100"/>
      <c r="OCE138" s="100"/>
      <c r="OCF138" s="100"/>
      <c r="OCG138" s="100"/>
      <c r="OCH138" s="100"/>
      <c r="OCI138" s="100"/>
      <c r="OCJ138" s="100"/>
      <c r="OCK138" s="100"/>
      <c r="OCL138" s="100"/>
      <c r="OCM138" s="100"/>
      <c r="OCN138" s="100"/>
      <c r="OCO138" s="100"/>
      <c r="OCP138" s="100"/>
      <c r="OCQ138" s="100"/>
      <c r="OCR138" s="100"/>
      <c r="OCS138" s="100"/>
      <c r="OCT138" s="100"/>
      <c r="OCU138" s="100"/>
      <c r="OCV138" s="100"/>
      <c r="OCW138" s="100"/>
      <c r="OCX138" s="100"/>
      <c r="OCY138" s="100"/>
      <c r="OCZ138" s="100"/>
      <c r="ODA138" s="100"/>
      <c r="ODB138" s="100"/>
      <c r="ODC138" s="100"/>
      <c r="ODD138" s="100"/>
      <c r="ODE138" s="100"/>
      <c r="ODF138" s="100"/>
      <c r="ODG138" s="100"/>
      <c r="ODH138" s="100"/>
      <c r="ODI138" s="100"/>
      <c r="ODJ138" s="100"/>
      <c r="ODK138" s="100"/>
      <c r="ODL138" s="100"/>
      <c r="ODM138" s="100"/>
      <c r="ODN138" s="100"/>
      <c r="ODO138" s="100"/>
      <c r="ODP138" s="100"/>
      <c r="ODQ138" s="100"/>
      <c r="ODR138" s="100"/>
      <c r="ODS138" s="100"/>
      <c r="ODT138" s="100"/>
      <c r="ODU138" s="100"/>
      <c r="ODV138" s="100"/>
      <c r="ODW138" s="100"/>
      <c r="ODX138" s="100"/>
      <c r="ODY138" s="100"/>
      <c r="ODZ138" s="100"/>
      <c r="OEA138" s="100"/>
      <c r="OEB138" s="100"/>
      <c r="OEC138" s="100"/>
      <c r="OED138" s="100"/>
      <c r="OEE138" s="100"/>
      <c r="OEF138" s="100"/>
      <c r="OEG138" s="100"/>
      <c r="OEH138" s="100"/>
      <c r="OEI138" s="100"/>
      <c r="OEJ138" s="100"/>
      <c r="OEK138" s="100"/>
      <c r="OEL138" s="100"/>
      <c r="OEM138" s="100"/>
      <c r="OEN138" s="100"/>
      <c r="OEO138" s="100"/>
      <c r="OEP138" s="100"/>
      <c r="OEQ138" s="100"/>
      <c r="OER138" s="100"/>
      <c r="OES138" s="100"/>
      <c r="OET138" s="100"/>
      <c r="OEU138" s="100"/>
      <c r="OEV138" s="100"/>
      <c r="OEW138" s="100"/>
      <c r="OEX138" s="100"/>
      <c r="OEY138" s="100"/>
      <c r="OEZ138" s="100"/>
      <c r="OFA138" s="100"/>
      <c r="OFB138" s="100"/>
      <c r="OFC138" s="100"/>
      <c r="OFD138" s="100"/>
      <c r="OFE138" s="100"/>
      <c r="OFF138" s="100"/>
      <c r="OFG138" s="100"/>
      <c r="OFH138" s="100"/>
      <c r="OFI138" s="100"/>
      <c r="OFJ138" s="100"/>
      <c r="OFK138" s="100"/>
      <c r="OFL138" s="100"/>
      <c r="OFM138" s="100"/>
      <c r="OFN138" s="100"/>
      <c r="OFO138" s="100"/>
      <c r="OFP138" s="100"/>
      <c r="OFQ138" s="100"/>
      <c r="OFR138" s="100"/>
      <c r="OFS138" s="100"/>
      <c r="OFT138" s="100"/>
      <c r="OFU138" s="100"/>
      <c r="OFV138" s="100"/>
      <c r="OFW138" s="100"/>
      <c r="OFX138" s="100"/>
      <c r="OFY138" s="100"/>
      <c r="OFZ138" s="100"/>
      <c r="OGA138" s="100"/>
      <c r="OGB138" s="100"/>
      <c r="OGC138" s="100"/>
      <c r="OGD138" s="100"/>
      <c r="OGE138" s="100"/>
      <c r="OGF138" s="100"/>
      <c r="OGG138" s="100"/>
      <c r="OGH138" s="100"/>
      <c r="OGI138" s="100"/>
      <c r="OGJ138" s="100"/>
      <c r="OGK138" s="100"/>
      <c r="OGL138" s="100"/>
      <c r="OGM138" s="100"/>
      <c r="OGN138" s="100"/>
      <c r="OGO138" s="100"/>
      <c r="OGP138" s="100"/>
      <c r="OGQ138" s="100"/>
      <c r="OGR138" s="100"/>
      <c r="OGS138" s="100"/>
      <c r="OGT138" s="100"/>
      <c r="OGU138" s="100"/>
      <c r="OGV138" s="100"/>
      <c r="OGW138" s="100"/>
      <c r="OGX138" s="100"/>
      <c r="OGY138" s="100"/>
      <c r="OGZ138" s="100"/>
      <c r="OHA138" s="100"/>
      <c r="OHB138" s="100"/>
      <c r="OHC138" s="100"/>
      <c r="OHD138" s="100"/>
      <c r="OHE138" s="100"/>
      <c r="OHF138" s="100"/>
      <c r="OHG138" s="100"/>
      <c r="OHH138" s="100"/>
      <c r="OHI138" s="100"/>
      <c r="OHJ138" s="100"/>
      <c r="OHK138" s="100"/>
      <c r="OHL138" s="100"/>
      <c r="OHM138" s="100"/>
      <c r="OHN138" s="100"/>
      <c r="OHO138" s="100"/>
      <c r="OHP138" s="100"/>
      <c r="OHQ138" s="100"/>
      <c r="OHR138" s="100"/>
      <c r="OHS138" s="100"/>
      <c r="OHT138" s="100"/>
      <c r="OHU138" s="100"/>
      <c r="OHV138" s="100"/>
      <c r="OHW138" s="100"/>
      <c r="OHX138" s="100"/>
      <c r="OHY138" s="100"/>
      <c r="OHZ138" s="100"/>
      <c r="OIA138" s="100"/>
      <c r="OIB138" s="100"/>
      <c r="OIC138" s="100"/>
      <c r="OID138" s="100"/>
      <c r="OIE138" s="100"/>
      <c r="OIF138" s="100"/>
      <c r="OIG138" s="100"/>
      <c r="OIH138" s="100"/>
      <c r="OII138" s="100"/>
      <c r="OIJ138" s="100"/>
      <c r="OIK138" s="100"/>
      <c r="OIL138" s="100"/>
      <c r="OIM138" s="100"/>
      <c r="OIN138" s="100"/>
      <c r="OIO138" s="100"/>
      <c r="OIP138" s="100"/>
      <c r="OIQ138" s="100"/>
      <c r="OIR138" s="100"/>
      <c r="OIS138" s="100"/>
      <c r="OIT138" s="100"/>
      <c r="OIU138" s="100"/>
      <c r="OIV138" s="100"/>
      <c r="OIW138" s="100"/>
      <c r="OIX138" s="100"/>
      <c r="OIY138" s="100"/>
      <c r="OIZ138" s="100"/>
      <c r="OJA138" s="100"/>
      <c r="OJB138" s="100"/>
      <c r="OJC138" s="100"/>
      <c r="OJD138" s="100"/>
      <c r="OJE138" s="100"/>
      <c r="OJF138" s="100"/>
      <c r="OJG138" s="100"/>
      <c r="OJH138" s="100"/>
      <c r="OJI138" s="100"/>
      <c r="OJJ138" s="100"/>
      <c r="OJK138" s="100"/>
      <c r="OJL138" s="100"/>
      <c r="OJM138" s="100"/>
      <c r="OJN138" s="100"/>
      <c r="OJO138" s="100"/>
      <c r="OJP138" s="100"/>
      <c r="OJQ138" s="100"/>
      <c r="OJR138" s="100"/>
      <c r="OJS138" s="100"/>
      <c r="OJT138" s="100"/>
      <c r="OJU138" s="100"/>
      <c r="OJV138" s="100"/>
      <c r="OJW138" s="100"/>
      <c r="OJX138" s="100"/>
      <c r="OJY138" s="100"/>
      <c r="OJZ138" s="100"/>
      <c r="OKA138" s="100"/>
      <c r="OKB138" s="100"/>
      <c r="OKC138" s="100"/>
      <c r="OKD138" s="100"/>
      <c r="OKE138" s="100"/>
      <c r="OKF138" s="100"/>
      <c r="OKG138" s="100"/>
      <c r="OKH138" s="100"/>
      <c r="OKI138" s="100"/>
      <c r="OKJ138" s="100"/>
      <c r="OKK138" s="100"/>
      <c r="OKL138" s="100"/>
      <c r="OKM138" s="100"/>
      <c r="OKN138" s="100"/>
      <c r="OKO138" s="100"/>
      <c r="OKP138" s="100"/>
      <c r="OKQ138" s="100"/>
      <c r="OKR138" s="100"/>
      <c r="OKS138" s="100"/>
      <c r="OKT138" s="100"/>
      <c r="OKU138" s="100"/>
      <c r="OKV138" s="100"/>
      <c r="OKW138" s="100"/>
      <c r="OKX138" s="100"/>
      <c r="OKY138" s="100"/>
      <c r="OKZ138" s="100"/>
      <c r="OLA138" s="100"/>
      <c r="OLB138" s="100"/>
      <c r="OLC138" s="100"/>
      <c r="OLD138" s="100"/>
      <c r="OLE138" s="100"/>
      <c r="OLF138" s="100"/>
      <c r="OLG138" s="100"/>
      <c r="OLH138" s="100"/>
      <c r="OLI138" s="100"/>
      <c r="OLJ138" s="100"/>
      <c r="OLK138" s="100"/>
      <c r="OLL138" s="100"/>
      <c r="OLM138" s="100"/>
      <c r="OLN138" s="100"/>
      <c r="OLO138" s="100"/>
      <c r="OLP138" s="100"/>
      <c r="OLQ138" s="100"/>
      <c r="OLR138" s="100"/>
      <c r="OLS138" s="100"/>
      <c r="OLT138" s="100"/>
      <c r="OLU138" s="100"/>
      <c r="OLV138" s="100"/>
      <c r="OLW138" s="100"/>
      <c r="OLX138" s="100"/>
      <c r="OLY138" s="100"/>
      <c r="OLZ138" s="100"/>
      <c r="OMA138" s="100"/>
      <c r="OMB138" s="100"/>
      <c r="OMC138" s="100"/>
      <c r="OMD138" s="100"/>
      <c r="OME138" s="100"/>
      <c r="OMF138" s="100"/>
      <c r="OMG138" s="100"/>
      <c r="OMH138" s="100"/>
      <c r="OMI138" s="100"/>
      <c r="OMJ138" s="100"/>
      <c r="OMK138" s="100"/>
      <c r="OML138" s="100"/>
      <c r="OMM138" s="100"/>
      <c r="OMN138" s="100"/>
      <c r="OMO138" s="100"/>
      <c r="OMP138" s="100"/>
      <c r="OMQ138" s="100"/>
      <c r="OMR138" s="100"/>
      <c r="OMS138" s="100"/>
      <c r="OMT138" s="100"/>
      <c r="OMU138" s="100"/>
      <c r="OMV138" s="100"/>
      <c r="OMW138" s="100"/>
      <c r="OMX138" s="100"/>
      <c r="OMY138" s="100"/>
      <c r="OMZ138" s="100"/>
      <c r="ONA138" s="100"/>
      <c r="ONB138" s="100"/>
      <c r="ONC138" s="100"/>
      <c r="OND138" s="100"/>
      <c r="ONE138" s="100"/>
      <c r="ONF138" s="100"/>
      <c r="ONG138" s="100"/>
      <c r="ONH138" s="100"/>
      <c r="ONI138" s="100"/>
      <c r="ONJ138" s="100"/>
      <c r="ONK138" s="100"/>
      <c r="ONL138" s="100"/>
      <c r="ONM138" s="100"/>
      <c r="ONN138" s="100"/>
      <c r="ONO138" s="100"/>
      <c r="ONP138" s="100"/>
      <c r="ONQ138" s="100"/>
      <c r="ONR138" s="100"/>
      <c r="ONS138" s="100"/>
      <c r="ONT138" s="100"/>
      <c r="ONU138" s="100"/>
      <c r="ONV138" s="100"/>
      <c r="ONW138" s="100"/>
      <c r="ONX138" s="100"/>
      <c r="ONY138" s="100"/>
      <c r="ONZ138" s="100"/>
      <c r="OOA138" s="100"/>
      <c r="OOB138" s="100"/>
      <c r="OOC138" s="100"/>
      <c r="OOD138" s="100"/>
      <c r="OOE138" s="100"/>
      <c r="OOF138" s="100"/>
      <c r="OOG138" s="100"/>
      <c r="OOH138" s="100"/>
      <c r="OOI138" s="100"/>
      <c r="OOJ138" s="100"/>
      <c r="OOK138" s="100"/>
      <c r="OOL138" s="100"/>
      <c r="OOM138" s="100"/>
      <c r="OON138" s="100"/>
      <c r="OOO138" s="100"/>
      <c r="OOP138" s="100"/>
      <c r="OOQ138" s="100"/>
      <c r="OOR138" s="100"/>
      <c r="OOS138" s="100"/>
      <c r="OOT138" s="100"/>
      <c r="OOU138" s="100"/>
      <c r="OOV138" s="100"/>
      <c r="OOW138" s="100"/>
      <c r="OOX138" s="100"/>
      <c r="OOY138" s="100"/>
      <c r="OOZ138" s="100"/>
      <c r="OPA138" s="100"/>
      <c r="OPB138" s="100"/>
      <c r="OPC138" s="100"/>
      <c r="OPD138" s="100"/>
      <c r="OPE138" s="100"/>
      <c r="OPF138" s="100"/>
      <c r="OPG138" s="100"/>
      <c r="OPH138" s="100"/>
      <c r="OPI138" s="100"/>
      <c r="OPJ138" s="100"/>
      <c r="OPK138" s="100"/>
      <c r="OPL138" s="100"/>
      <c r="OPM138" s="100"/>
      <c r="OPN138" s="100"/>
      <c r="OPO138" s="100"/>
      <c r="OPP138" s="100"/>
      <c r="OPQ138" s="100"/>
      <c r="OPR138" s="100"/>
      <c r="OPS138" s="100"/>
      <c r="OPT138" s="100"/>
      <c r="OPU138" s="100"/>
      <c r="OPV138" s="100"/>
      <c r="OPW138" s="100"/>
      <c r="OPX138" s="100"/>
      <c r="OPY138" s="100"/>
      <c r="OPZ138" s="100"/>
      <c r="OQA138" s="100"/>
      <c r="OQB138" s="100"/>
      <c r="OQC138" s="100"/>
      <c r="OQD138" s="100"/>
      <c r="OQE138" s="100"/>
      <c r="OQF138" s="100"/>
      <c r="OQG138" s="100"/>
      <c r="OQH138" s="100"/>
      <c r="OQI138" s="100"/>
      <c r="OQJ138" s="100"/>
      <c r="OQK138" s="100"/>
      <c r="OQL138" s="100"/>
      <c r="OQM138" s="100"/>
      <c r="OQN138" s="100"/>
      <c r="OQO138" s="100"/>
      <c r="OQP138" s="100"/>
      <c r="OQQ138" s="100"/>
      <c r="OQR138" s="100"/>
      <c r="OQS138" s="100"/>
      <c r="OQT138" s="100"/>
      <c r="OQU138" s="100"/>
      <c r="OQV138" s="100"/>
      <c r="OQW138" s="100"/>
      <c r="OQX138" s="100"/>
      <c r="OQY138" s="100"/>
      <c r="OQZ138" s="100"/>
      <c r="ORA138" s="100"/>
      <c r="ORB138" s="100"/>
      <c r="ORC138" s="100"/>
      <c r="ORD138" s="100"/>
      <c r="ORE138" s="100"/>
      <c r="ORF138" s="100"/>
      <c r="ORG138" s="100"/>
      <c r="ORH138" s="100"/>
      <c r="ORI138" s="100"/>
      <c r="ORJ138" s="100"/>
      <c r="ORK138" s="100"/>
      <c r="ORL138" s="100"/>
      <c r="ORM138" s="100"/>
      <c r="ORN138" s="100"/>
      <c r="ORO138" s="100"/>
      <c r="ORP138" s="100"/>
      <c r="ORQ138" s="100"/>
      <c r="ORR138" s="100"/>
      <c r="ORS138" s="100"/>
      <c r="ORT138" s="100"/>
      <c r="ORU138" s="100"/>
      <c r="ORV138" s="100"/>
      <c r="ORW138" s="100"/>
      <c r="ORX138" s="100"/>
      <c r="ORY138" s="100"/>
      <c r="ORZ138" s="100"/>
      <c r="OSA138" s="100"/>
      <c r="OSB138" s="100"/>
      <c r="OSC138" s="100"/>
      <c r="OSD138" s="100"/>
      <c r="OSE138" s="100"/>
      <c r="OSF138" s="100"/>
      <c r="OSG138" s="100"/>
      <c r="OSH138" s="100"/>
      <c r="OSI138" s="100"/>
      <c r="OSJ138" s="100"/>
      <c r="OSK138" s="100"/>
      <c r="OSL138" s="100"/>
      <c r="OSM138" s="100"/>
      <c r="OSN138" s="100"/>
      <c r="OSO138" s="100"/>
      <c r="OSP138" s="100"/>
      <c r="OSQ138" s="100"/>
      <c r="OSR138" s="100"/>
      <c r="OSS138" s="100"/>
      <c r="OST138" s="100"/>
      <c r="OSU138" s="100"/>
      <c r="OSV138" s="100"/>
      <c r="OSW138" s="100"/>
      <c r="OSX138" s="100"/>
      <c r="OSY138" s="100"/>
      <c r="OSZ138" s="100"/>
      <c r="OTA138" s="100"/>
      <c r="OTB138" s="100"/>
      <c r="OTC138" s="100"/>
      <c r="OTD138" s="100"/>
      <c r="OTE138" s="100"/>
      <c r="OTF138" s="100"/>
      <c r="OTG138" s="100"/>
      <c r="OTH138" s="100"/>
      <c r="OTI138" s="100"/>
      <c r="OTJ138" s="100"/>
      <c r="OTK138" s="100"/>
      <c r="OTL138" s="100"/>
      <c r="OTM138" s="100"/>
      <c r="OTN138" s="100"/>
      <c r="OTO138" s="100"/>
      <c r="OTP138" s="100"/>
      <c r="OTQ138" s="100"/>
      <c r="OTR138" s="100"/>
      <c r="OTS138" s="100"/>
      <c r="OTT138" s="100"/>
      <c r="OTU138" s="100"/>
      <c r="OTV138" s="100"/>
      <c r="OTW138" s="100"/>
      <c r="OTX138" s="100"/>
      <c r="OTY138" s="100"/>
      <c r="OTZ138" s="100"/>
      <c r="OUA138" s="100"/>
      <c r="OUB138" s="100"/>
      <c r="OUC138" s="100"/>
      <c r="OUD138" s="100"/>
      <c r="OUE138" s="100"/>
      <c r="OUF138" s="100"/>
      <c r="OUG138" s="100"/>
      <c r="OUH138" s="100"/>
      <c r="OUI138" s="100"/>
      <c r="OUJ138" s="100"/>
      <c r="OUK138" s="100"/>
      <c r="OUL138" s="100"/>
      <c r="OUM138" s="100"/>
      <c r="OUN138" s="100"/>
      <c r="OUO138" s="100"/>
      <c r="OUP138" s="100"/>
      <c r="OUQ138" s="100"/>
      <c r="OUR138" s="100"/>
      <c r="OUS138" s="100"/>
      <c r="OUT138" s="100"/>
      <c r="OUU138" s="100"/>
      <c r="OUV138" s="100"/>
      <c r="OUW138" s="100"/>
      <c r="OUX138" s="100"/>
      <c r="OUY138" s="100"/>
      <c r="OUZ138" s="100"/>
      <c r="OVA138" s="100"/>
      <c r="OVB138" s="100"/>
      <c r="OVC138" s="100"/>
      <c r="OVD138" s="100"/>
      <c r="OVE138" s="100"/>
      <c r="OVF138" s="100"/>
      <c r="OVG138" s="100"/>
      <c r="OVH138" s="100"/>
      <c r="OVI138" s="100"/>
      <c r="OVJ138" s="100"/>
      <c r="OVK138" s="100"/>
      <c r="OVL138" s="100"/>
      <c r="OVM138" s="100"/>
      <c r="OVN138" s="100"/>
      <c r="OVO138" s="100"/>
      <c r="OVP138" s="100"/>
      <c r="OVQ138" s="100"/>
      <c r="OVR138" s="100"/>
      <c r="OVS138" s="100"/>
      <c r="OVT138" s="100"/>
      <c r="OVU138" s="100"/>
      <c r="OVV138" s="100"/>
      <c r="OVW138" s="100"/>
      <c r="OVX138" s="100"/>
      <c r="OVY138" s="100"/>
      <c r="OVZ138" s="100"/>
      <c r="OWA138" s="100"/>
      <c r="OWB138" s="100"/>
      <c r="OWC138" s="100"/>
      <c r="OWD138" s="100"/>
      <c r="OWE138" s="100"/>
      <c r="OWF138" s="100"/>
      <c r="OWG138" s="100"/>
      <c r="OWH138" s="100"/>
      <c r="OWI138" s="100"/>
      <c r="OWJ138" s="100"/>
      <c r="OWK138" s="100"/>
      <c r="OWL138" s="100"/>
      <c r="OWM138" s="100"/>
      <c r="OWN138" s="100"/>
      <c r="OWO138" s="100"/>
      <c r="OWP138" s="100"/>
      <c r="OWQ138" s="100"/>
      <c r="OWR138" s="100"/>
      <c r="OWS138" s="100"/>
      <c r="OWT138" s="100"/>
      <c r="OWU138" s="100"/>
      <c r="OWV138" s="100"/>
      <c r="OWW138" s="100"/>
      <c r="OWX138" s="100"/>
      <c r="OWY138" s="100"/>
      <c r="OWZ138" s="100"/>
      <c r="OXA138" s="100"/>
      <c r="OXB138" s="100"/>
      <c r="OXC138" s="100"/>
      <c r="OXD138" s="100"/>
      <c r="OXE138" s="100"/>
      <c r="OXF138" s="100"/>
      <c r="OXG138" s="100"/>
      <c r="OXH138" s="100"/>
      <c r="OXI138" s="100"/>
      <c r="OXJ138" s="100"/>
      <c r="OXK138" s="100"/>
      <c r="OXL138" s="100"/>
      <c r="OXM138" s="100"/>
      <c r="OXN138" s="100"/>
      <c r="OXO138" s="100"/>
      <c r="OXP138" s="100"/>
      <c r="OXQ138" s="100"/>
      <c r="OXR138" s="100"/>
      <c r="OXS138" s="100"/>
      <c r="OXT138" s="100"/>
      <c r="OXU138" s="100"/>
      <c r="OXV138" s="100"/>
      <c r="OXW138" s="100"/>
      <c r="OXX138" s="100"/>
      <c r="OXY138" s="100"/>
      <c r="OXZ138" s="100"/>
      <c r="OYA138" s="100"/>
      <c r="OYB138" s="100"/>
      <c r="OYC138" s="100"/>
      <c r="OYD138" s="100"/>
      <c r="OYE138" s="100"/>
      <c r="OYF138" s="100"/>
      <c r="OYG138" s="100"/>
      <c r="OYH138" s="100"/>
      <c r="OYI138" s="100"/>
      <c r="OYJ138" s="100"/>
      <c r="OYK138" s="100"/>
      <c r="OYL138" s="100"/>
      <c r="OYM138" s="100"/>
      <c r="OYN138" s="100"/>
      <c r="OYO138" s="100"/>
      <c r="OYP138" s="100"/>
      <c r="OYQ138" s="100"/>
      <c r="OYR138" s="100"/>
      <c r="OYS138" s="100"/>
      <c r="OYT138" s="100"/>
      <c r="OYU138" s="100"/>
      <c r="OYV138" s="100"/>
      <c r="OYW138" s="100"/>
      <c r="OYX138" s="100"/>
      <c r="OYY138" s="100"/>
      <c r="OYZ138" s="100"/>
      <c r="OZA138" s="100"/>
      <c r="OZB138" s="100"/>
      <c r="OZC138" s="100"/>
      <c r="OZD138" s="100"/>
      <c r="OZE138" s="100"/>
      <c r="OZF138" s="100"/>
      <c r="OZG138" s="100"/>
      <c r="OZH138" s="100"/>
      <c r="OZI138" s="100"/>
      <c r="OZJ138" s="100"/>
      <c r="OZK138" s="100"/>
      <c r="OZL138" s="100"/>
      <c r="OZM138" s="100"/>
      <c r="OZN138" s="100"/>
      <c r="OZO138" s="100"/>
      <c r="OZP138" s="100"/>
      <c r="OZQ138" s="100"/>
      <c r="OZR138" s="100"/>
      <c r="OZS138" s="100"/>
      <c r="OZT138" s="100"/>
      <c r="OZU138" s="100"/>
      <c r="OZV138" s="100"/>
      <c r="OZW138" s="100"/>
      <c r="OZX138" s="100"/>
      <c r="OZY138" s="100"/>
      <c r="OZZ138" s="100"/>
      <c r="PAA138" s="100"/>
      <c r="PAB138" s="100"/>
      <c r="PAC138" s="100"/>
      <c r="PAD138" s="100"/>
      <c r="PAE138" s="100"/>
      <c r="PAF138" s="100"/>
      <c r="PAG138" s="100"/>
      <c r="PAH138" s="100"/>
      <c r="PAI138" s="100"/>
      <c r="PAJ138" s="100"/>
      <c r="PAK138" s="100"/>
      <c r="PAL138" s="100"/>
      <c r="PAM138" s="100"/>
      <c r="PAN138" s="100"/>
      <c r="PAO138" s="100"/>
      <c r="PAP138" s="100"/>
      <c r="PAQ138" s="100"/>
      <c r="PAR138" s="100"/>
      <c r="PAS138" s="100"/>
      <c r="PAT138" s="100"/>
      <c r="PAU138" s="100"/>
      <c r="PAV138" s="100"/>
      <c r="PAW138" s="100"/>
      <c r="PAX138" s="100"/>
      <c r="PAY138" s="100"/>
      <c r="PAZ138" s="100"/>
      <c r="PBA138" s="100"/>
      <c r="PBB138" s="100"/>
      <c r="PBC138" s="100"/>
      <c r="PBD138" s="100"/>
      <c r="PBE138" s="100"/>
      <c r="PBF138" s="100"/>
      <c r="PBG138" s="100"/>
      <c r="PBH138" s="100"/>
      <c r="PBI138" s="100"/>
      <c r="PBJ138" s="100"/>
      <c r="PBK138" s="100"/>
      <c r="PBL138" s="100"/>
      <c r="PBM138" s="100"/>
      <c r="PBN138" s="100"/>
      <c r="PBO138" s="100"/>
      <c r="PBP138" s="100"/>
      <c r="PBQ138" s="100"/>
      <c r="PBR138" s="100"/>
      <c r="PBS138" s="100"/>
      <c r="PBT138" s="100"/>
      <c r="PBU138" s="100"/>
      <c r="PBV138" s="100"/>
      <c r="PBW138" s="100"/>
      <c r="PBX138" s="100"/>
      <c r="PBY138" s="100"/>
      <c r="PBZ138" s="100"/>
      <c r="PCA138" s="100"/>
      <c r="PCB138" s="100"/>
      <c r="PCC138" s="100"/>
      <c r="PCD138" s="100"/>
      <c r="PCE138" s="100"/>
      <c r="PCF138" s="100"/>
      <c r="PCG138" s="100"/>
      <c r="PCH138" s="100"/>
      <c r="PCI138" s="100"/>
      <c r="PCJ138" s="100"/>
      <c r="PCK138" s="100"/>
      <c r="PCL138" s="100"/>
      <c r="PCM138" s="100"/>
      <c r="PCN138" s="100"/>
      <c r="PCO138" s="100"/>
      <c r="PCP138" s="100"/>
      <c r="PCQ138" s="100"/>
      <c r="PCR138" s="100"/>
      <c r="PCS138" s="100"/>
      <c r="PCT138" s="100"/>
      <c r="PCU138" s="100"/>
      <c r="PCV138" s="100"/>
      <c r="PCW138" s="100"/>
      <c r="PCX138" s="100"/>
      <c r="PCY138" s="100"/>
      <c r="PCZ138" s="100"/>
      <c r="PDA138" s="100"/>
      <c r="PDB138" s="100"/>
      <c r="PDC138" s="100"/>
      <c r="PDD138" s="100"/>
      <c r="PDE138" s="100"/>
      <c r="PDF138" s="100"/>
      <c r="PDG138" s="100"/>
      <c r="PDH138" s="100"/>
      <c r="PDI138" s="100"/>
      <c r="PDJ138" s="100"/>
      <c r="PDK138" s="100"/>
      <c r="PDL138" s="100"/>
      <c r="PDM138" s="100"/>
      <c r="PDN138" s="100"/>
      <c r="PDO138" s="100"/>
      <c r="PDP138" s="100"/>
      <c r="PDQ138" s="100"/>
      <c r="PDR138" s="100"/>
      <c r="PDS138" s="100"/>
      <c r="PDT138" s="100"/>
      <c r="PDU138" s="100"/>
      <c r="PDV138" s="100"/>
      <c r="PDW138" s="100"/>
      <c r="PDX138" s="100"/>
      <c r="PDY138" s="100"/>
      <c r="PDZ138" s="100"/>
      <c r="PEA138" s="100"/>
      <c r="PEB138" s="100"/>
      <c r="PEC138" s="100"/>
      <c r="PED138" s="100"/>
      <c r="PEE138" s="100"/>
      <c r="PEF138" s="100"/>
      <c r="PEG138" s="100"/>
      <c r="PEH138" s="100"/>
      <c r="PEI138" s="100"/>
      <c r="PEJ138" s="100"/>
      <c r="PEK138" s="100"/>
      <c r="PEL138" s="100"/>
      <c r="PEM138" s="100"/>
      <c r="PEN138" s="100"/>
      <c r="PEO138" s="100"/>
      <c r="PEP138" s="100"/>
      <c r="PEQ138" s="100"/>
      <c r="PER138" s="100"/>
      <c r="PES138" s="100"/>
      <c r="PET138" s="100"/>
      <c r="PEU138" s="100"/>
      <c r="PEV138" s="100"/>
      <c r="PEW138" s="100"/>
      <c r="PEX138" s="100"/>
      <c r="PEY138" s="100"/>
      <c r="PEZ138" s="100"/>
      <c r="PFA138" s="100"/>
      <c r="PFB138" s="100"/>
      <c r="PFC138" s="100"/>
      <c r="PFD138" s="100"/>
      <c r="PFE138" s="100"/>
      <c r="PFF138" s="100"/>
      <c r="PFG138" s="100"/>
      <c r="PFH138" s="100"/>
      <c r="PFI138" s="100"/>
      <c r="PFJ138" s="100"/>
      <c r="PFK138" s="100"/>
      <c r="PFL138" s="100"/>
      <c r="PFM138" s="100"/>
      <c r="PFN138" s="100"/>
      <c r="PFO138" s="100"/>
      <c r="PFP138" s="100"/>
      <c r="PFQ138" s="100"/>
      <c r="PFR138" s="100"/>
      <c r="PFS138" s="100"/>
      <c r="PFT138" s="100"/>
      <c r="PFU138" s="100"/>
      <c r="PFV138" s="100"/>
      <c r="PFW138" s="100"/>
      <c r="PFX138" s="100"/>
      <c r="PFY138" s="100"/>
      <c r="PFZ138" s="100"/>
      <c r="PGA138" s="100"/>
      <c r="PGB138" s="100"/>
      <c r="PGC138" s="100"/>
      <c r="PGD138" s="100"/>
      <c r="PGE138" s="100"/>
      <c r="PGF138" s="100"/>
      <c r="PGG138" s="100"/>
      <c r="PGH138" s="100"/>
      <c r="PGI138" s="100"/>
      <c r="PGJ138" s="100"/>
      <c r="PGK138" s="100"/>
      <c r="PGL138" s="100"/>
      <c r="PGM138" s="100"/>
      <c r="PGN138" s="100"/>
      <c r="PGO138" s="100"/>
      <c r="PGP138" s="100"/>
      <c r="PGQ138" s="100"/>
      <c r="PGR138" s="100"/>
      <c r="PGS138" s="100"/>
      <c r="PGT138" s="100"/>
      <c r="PGU138" s="100"/>
      <c r="PGV138" s="100"/>
      <c r="PGW138" s="100"/>
      <c r="PGX138" s="100"/>
      <c r="PGY138" s="100"/>
      <c r="PGZ138" s="100"/>
      <c r="PHA138" s="100"/>
      <c r="PHB138" s="100"/>
      <c r="PHC138" s="100"/>
      <c r="PHD138" s="100"/>
      <c r="PHE138" s="100"/>
      <c r="PHF138" s="100"/>
      <c r="PHG138" s="100"/>
      <c r="PHH138" s="100"/>
      <c r="PHI138" s="100"/>
      <c r="PHJ138" s="100"/>
      <c r="PHK138" s="100"/>
      <c r="PHL138" s="100"/>
      <c r="PHM138" s="100"/>
      <c r="PHN138" s="100"/>
      <c r="PHO138" s="100"/>
      <c r="PHP138" s="100"/>
      <c r="PHQ138" s="100"/>
      <c r="PHR138" s="100"/>
      <c r="PHS138" s="100"/>
      <c r="PHT138" s="100"/>
      <c r="PHU138" s="100"/>
      <c r="PHV138" s="100"/>
      <c r="PHW138" s="100"/>
      <c r="PHX138" s="100"/>
      <c r="PHY138" s="100"/>
      <c r="PHZ138" s="100"/>
      <c r="PIA138" s="100"/>
      <c r="PIB138" s="100"/>
      <c r="PIC138" s="100"/>
      <c r="PID138" s="100"/>
      <c r="PIE138" s="100"/>
      <c r="PIF138" s="100"/>
      <c r="PIG138" s="100"/>
      <c r="PIH138" s="100"/>
      <c r="PII138" s="100"/>
      <c r="PIJ138" s="100"/>
      <c r="PIK138" s="100"/>
      <c r="PIL138" s="100"/>
      <c r="PIM138" s="100"/>
      <c r="PIN138" s="100"/>
      <c r="PIO138" s="100"/>
      <c r="PIP138" s="100"/>
      <c r="PIQ138" s="100"/>
      <c r="PIR138" s="100"/>
      <c r="PIS138" s="100"/>
      <c r="PIT138" s="100"/>
      <c r="PIU138" s="100"/>
      <c r="PIV138" s="100"/>
      <c r="PIW138" s="100"/>
      <c r="PIX138" s="100"/>
      <c r="PIY138" s="100"/>
      <c r="PIZ138" s="100"/>
      <c r="PJA138" s="100"/>
      <c r="PJB138" s="100"/>
      <c r="PJC138" s="100"/>
      <c r="PJD138" s="100"/>
      <c r="PJE138" s="100"/>
      <c r="PJF138" s="100"/>
      <c r="PJG138" s="100"/>
      <c r="PJH138" s="100"/>
      <c r="PJI138" s="100"/>
      <c r="PJJ138" s="100"/>
      <c r="PJK138" s="100"/>
      <c r="PJL138" s="100"/>
      <c r="PJM138" s="100"/>
      <c r="PJN138" s="100"/>
      <c r="PJO138" s="100"/>
      <c r="PJP138" s="100"/>
      <c r="PJQ138" s="100"/>
      <c r="PJR138" s="100"/>
      <c r="PJS138" s="100"/>
      <c r="PJT138" s="100"/>
      <c r="PJU138" s="100"/>
      <c r="PJV138" s="100"/>
      <c r="PJW138" s="100"/>
      <c r="PJX138" s="100"/>
      <c r="PJY138" s="100"/>
      <c r="PJZ138" s="100"/>
      <c r="PKA138" s="100"/>
      <c r="PKB138" s="100"/>
      <c r="PKC138" s="100"/>
      <c r="PKD138" s="100"/>
      <c r="PKE138" s="100"/>
      <c r="PKF138" s="100"/>
      <c r="PKG138" s="100"/>
      <c r="PKH138" s="100"/>
      <c r="PKI138" s="100"/>
      <c r="PKJ138" s="100"/>
      <c r="PKK138" s="100"/>
      <c r="PKL138" s="100"/>
      <c r="PKM138" s="100"/>
      <c r="PKN138" s="100"/>
      <c r="PKO138" s="100"/>
      <c r="PKP138" s="100"/>
      <c r="PKQ138" s="100"/>
      <c r="PKR138" s="100"/>
      <c r="PKS138" s="100"/>
      <c r="PKT138" s="100"/>
      <c r="PKU138" s="100"/>
      <c r="PKV138" s="100"/>
      <c r="PKW138" s="100"/>
      <c r="PKX138" s="100"/>
      <c r="PKY138" s="100"/>
      <c r="PKZ138" s="100"/>
      <c r="PLA138" s="100"/>
      <c r="PLB138" s="100"/>
      <c r="PLC138" s="100"/>
      <c r="PLD138" s="100"/>
      <c r="PLE138" s="100"/>
      <c r="PLF138" s="100"/>
      <c r="PLG138" s="100"/>
      <c r="PLH138" s="100"/>
      <c r="PLI138" s="100"/>
      <c r="PLJ138" s="100"/>
      <c r="PLK138" s="100"/>
      <c r="PLL138" s="100"/>
      <c r="PLM138" s="100"/>
      <c r="PLN138" s="100"/>
      <c r="PLO138" s="100"/>
      <c r="PLP138" s="100"/>
      <c r="PLQ138" s="100"/>
      <c r="PLR138" s="100"/>
      <c r="PLS138" s="100"/>
      <c r="PLT138" s="100"/>
      <c r="PLU138" s="100"/>
      <c r="PLV138" s="100"/>
      <c r="PLW138" s="100"/>
      <c r="PLX138" s="100"/>
      <c r="PLY138" s="100"/>
      <c r="PLZ138" s="100"/>
      <c r="PMA138" s="100"/>
      <c r="PMB138" s="100"/>
      <c r="PMC138" s="100"/>
      <c r="PMD138" s="100"/>
      <c r="PME138" s="100"/>
      <c r="PMF138" s="100"/>
      <c r="PMG138" s="100"/>
      <c r="PMH138" s="100"/>
      <c r="PMI138" s="100"/>
      <c r="PMJ138" s="100"/>
      <c r="PMK138" s="100"/>
      <c r="PML138" s="100"/>
      <c r="PMM138" s="100"/>
      <c r="PMN138" s="100"/>
      <c r="PMO138" s="100"/>
      <c r="PMP138" s="100"/>
      <c r="PMQ138" s="100"/>
      <c r="PMR138" s="100"/>
      <c r="PMS138" s="100"/>
      <c r="PMT138" s="100"/>
      <c r="PMU138" s="100"/>
      <c r="PMV138" s="100"/>
      <c r="PMW138" s="100"/>
      <c r="PMX138" s="100"/>
      <c r="PMY138" s="100"/>
      <c r="PMZ138" s="100"/>
      <c r="PNA138" s="100"/>
      <c r="PNB138" s="100"/>
      <c r="PNC138" s="100"/>
      <c r="PND138" s="100"/>
      <c r="PNE138" s="100"/>
      <c r="PNF138" s="100"/>
      <c r="PNG138" s="100"/>
      <c r="PNH138" s="100"/>
      <c r="PNI138" s="100"/>
      <c r="PNJ138" s="100"/>
      <c r="PNK138" s="100"/>
      <c r="PNL138" s="100"/>
      <c r="PNM138" s="100"/>
      <c r="PNN138" s="100"/>
      <c r="PNO138" s="100"/>
      <c r="PNP138" s="100"/>
      <c r="PNQ138" s="100"/>
      <c r="PNR138" s="100"/>
      <c r="PNS138" s="100"/>
      <c r="PNT138" s="100"/>
      <c r="PNU138" s="100"/>
      <c r="PNV138" s="100"/>
      <c r="PNW138" s="100"/>
      <c r="PNX138" s="100"/>
      <c r="PNY138" s="100"/>
      <c r="PNZ138" s="100"/>
      <c r="POA138" s="100"/>
      <c r="POB138" s="100"/>
      <c r="POC138" s="100"/>
      <c r="POD138" s="100"/>
      <c r="POE138" s="100"/>
      <c r="POF138" s="100"/>
      <c r="POG138" s="100"/>
      <c r="POH138" s="100"/>
      <c r="POI138" s="100"/>
      <c r="POJ138" s="100"/>
      <c r="POK138" s="100"/>
      <c r="POL138" s="100"/>
      <c r="POM138" s="100"/>
      <c r="PON138" s="100"/>
      <c r="POO138" s="100"/>
      <c r="POP138" s="100"/>
      <c r="POQ138" s="100"/>
      <c r="POR138" s="100"/>
      <c r="POS138" s="100"/>
      <c r="POT138" s="100"/>
      <c r="POU138" s="100"/>
      <c r="POV138" s="100"/>
      <c r="POW138" s="100"/>
      <c r="POX138" s="100"/>
      <c r="POY138" s="100"/>
      <c r="POZ138" s="100"/>
      <c r="PPA138" s="100"/>
      <c r="PPB138" s="100"/>
      <c r="PPC138" s="100"/>
      <c r="PPD138" s="100"/>
      <c r="PPE138" s="100"/>
      <c r="PPF138" s="100"/>
      <c r="PPG138" s="100"/>
      <c r="PPH138" s="100"/>
      <c r="PPI138" s="100"/>
      <c r="PPJ138" s="100"/>
      <c r="PPK138" s="100"/>
      <c r="PPL138" s="100"/>
      <c r="PPM138" s="100"/>
      <c r="PPN138" s="100"/>
      <c r="PPO138" s="100"/>
      <c r="PPP138" s="100"/>
      <c r="PPQ138" s="100"/>
      <c r="PPR138" s="100"/>
      <c r="PPS138" s="100"/>
      <c r="PPT138" s="100"/>
      <c r="PPU138" s="100"/>
      <c r="PPV138" s="100"/>
      <c r="PPW138" s="100"/>
      <c r="PPX138" s="100"/>
      <c r="PPY138" s="100"/>
      <c r="PPZ138" s="100"/>
      <c r="PQA138" s="100"/>
      <c r="PQB138" s="100"/>
      <c r="PQC138" s="100"/>
      <c r="PQD138" s="100"/>
      <c r="PQE138" s="100"/>
      <c r="PQF138" s="100"/>
      <c r="PQG138" s="100"/>
      <c r="PQH138" s="100"/>
      <c r="PQI138" s="100"/>
      <c r="PQJ138" s="100"/>
      <c r="PQK138" s="100"/>
      <c r="PQL138" s="100"/>
      <c r="PQM138" s="100"/>
      <c r="PQN138" s="100"/>
      <c r="PQO138" s="100"/>
      <c r="PQP138" s="100"/>
      <c r="PQQ138" s="100"/>
      <c r="PQR138" s="100"/>
      <c r="PQS138" s="100"/>
      <c r="PQT138" s="100"/>
      <c r="PQU138" s="100"/>
      <c r="PQV138" s="100"/>
      <c r="PQW138" s="100"/>
      <c r="PQX138" s="100"/>
      <c r="PQY138" s="100"/>
      <c r="PQZ138" s="100"/>
      <c r="PRA138" s="100"/>
      <c r="PRB138" s="100"/>
      <c r="PRC138" s="100"/>
      <c r="PRD138" s="100"/>
      <c r="PRE138" s="100"/>
      <c r="PRF138" s="100"/>
      <c r="PRG138" s="100"/>
      <c r="PRH138" s="100"/>
      <c r="PRI138" s="100"/>
      <c r="PRJ138" s="100"/>
      <c r="PRK138" s="100"/>
      <c r="PRL138" s="100"/>
      <c r="PRM138" s="100"/>
      <c r="PRN138" s="100"/>
      <c r="PRO138" s="100"/>
      <c r="PRP138" s="100"/>
      <c r="PRQ138" s="100"/>
      <c r="PRR138" s="100"/>
      <c r="PRS138" s="100"/>
      <c r="PRT138" s="100"/>
      <c r="PRU138" s="100"/>
      <c r="PRV138" s="100"/>
      <c r="PRW138" s="100"/>
      <c r="PRX138" s="100"/>
      <c r="PRY138" s="100"/>
      <c r="PRZ138" s="100"/>
      <c r="PSA138" s="100"/>
      <c r="PSB138" s="100"/>
      <c r="PSC138" s="100"/>
      <c r="PSD138" s="100"/>
      <c r="PSE138" s="100"/>
      <c r="PSF138" s="100"/>
      <c r="PSG138" s="100"/>
      <c r="PSH138" s="100"/>
      <c r="PSI138" s="100"/>
      <c r="PSJ138" s="100"/>
      <c r="PSK138" s="100"/>
      <c r="PSL138" s="100"/>
      <c r="PSM138" s="100"/>
      <c r="PSN138" s="100"/>
      <c r="PSO138" s="100"/>
      <c r="PSP138" s="100"/>
      <c r="PSQ138" s="100"/>
      <c r="PSR138" s="100"/>
      <c r="PSS138" s="100"/>
      <c r="PST138" s="100"/>
      <c r="PSU138" s="100"/>
      <c r="PSV138" s="100"/>
      <c r="PSW138" s="100"/>
      <c r="PSX138" s="100"/>
      <c r="PSY138" s="100"/>
      <c r="PSZ138" s="100"/>
      <c r="PTA138" s="100"/>
      <c r="PTB138" s="100"/>
      <c r="PTC138" s="100"/>
      <c r="PTD138" s="100"/>
      <c r="PTE138" s="100"/>
      <c r="PTF138" s="100"/>
      <c r="PTG138" s="100"/>
      <c r="PTH138" s="100"/>
      <c r="PTI138" s="100"/>
      <c r="PTJ138" s="100"/>
      <c r="PTK138" s="100"/>
      <c r="PTL138" s="100"/>
      <c r="PTM138" s="100"/>
      <c r="PTN138" s="100"/>
      <c r="PTO138" s="100"/>
      <c r="PTP138" s="100"/>
      <c r="PTQ138" s="100"/>
      <c r="PTR138" s="100"/>
      <c r="PTS138" s="100"/>
      <c r="PTT138" s="100"/>
      <c r="PTU138" s="100"/>
      <c r="PTV138" s="100"/>
      <c r="PTW138" s="100"/>
      <c r="PTX138" s="100"/>
      <c r="PTY138" s="100"/>
      <c r="PTZ138" s="100"/>
      <c r="PUA138" s="100"/>
      <c r="PUB138" s="100"/>
      <c r="PUC138" s="100"/>
      <c r="PUD138" s="100"/>
      <c r="PUE138" s="100"/>
      <c r="PUF138" s="100"/>
      <c r="PUG138" s="100"/>
      <c r="PUH138" s="100"/>
      <c r="PUI138" s="100"/>
      <c r="PUJ138" s="100"/>
      <c r="PUK138" s="100"/>
      <c r="PUL138" s="100"/>
      <c r="PUM138" s="100"/>
      <c r="PUN138" s="100"/>
      <c r="PUO138" s="100"/>
      <c r="PUP138" s="100"/>
      <c r="PUQ138" s="100"/>
      <c r="PUR138" s="100"/>
      <c r="PUS138" s="100"/>
      <c r="PUT138" s="100"/>
      <c r="PUU138" s="100"/>
      <c r="PUV138" s="100"/>
      <c r="PUW138" s="100"/>
      <c r="PUX138" s="100"/>
      <c r="PUY138" s="100"/>
      <c r="PUZ138" s="100"/>
      <c r="PVA138" s="100"/>
      <c r="PVB138" s="100"/>
      <c r="PVC138" s="100"/>
      <c r="PVD138" s="100"/>
      <c r="PVE138" s="100"/>
      <c r="PVF138" s="100"/>
      <c r="PVG138" s="100"/>
      <c r="PVH138" s="100"/>
      <c r="PVI138" s="100"/>
      <c r="PVJ138" s="100"/>
      <c r="PVK138" s="100"/>
      <c r="PVL138" s="100"/>
      <c r="PVM138" s="100"/>
      <c r="PVN138" s="100"/>
      <c r="PVO138" s="100"/>
      <c r="PVP138" s="100"/>
      <c r="PVQ138" s="100"/>
      <c r="PVR138" s="100"/>
      <c r="PVS138" s="100"/>
      <c r="PVT138" s="100"/>
      <c r="PVU138" s="100"/>
      <c r="PVV138" s="100"/>
      <c r="PVW138" s="100"/>
      <c r="PVX138" s="100"/>
      <c r="PVY138" s="100"/>
      <c r="PVZ138" s="100"/>
      <c r="PWA138" s="100"/>
      <c r="PWB138" s="100"/>
      <c r="PWC138" s="100"/>
      <c r="PWD138" s="100"/>
      <c r="PWE138" s="100"/>
      <c r="PWF138" s="100"/>
      <c r="PWG138" s="100"/>
      <c r="PWH138" s="100"/>
      <c r="PWI138" s="100"/>
      <c r="PWJ138" s="100"/>
      <c r="PWK138" s="100"/>
      <c r="PWL138" s="100"/>
      <c r="PWM138" s="100"/>
      <c r="PWN138" s="100"/>
      <c r="PWO138" s="100"/>
      <c r="PWP138" s="100"/>
      <c r="PWQ138" s="100"/>
      <c r="PWR138" s="100"/>
      <c r="PWS138" s="100"/>
      <c r="PWT138" s="100"/>
      <c r="PWU138" s="100"/>
      <c r="PWV138" s="100"/>
      <c r="PWW138" s="100"/>
      <c r="PWX138" s="100"/>
      <c r="PWY138" s="100"/>
      <c r="PWZ138" s="100"/>
      <c r="PXA138" s="100"/>
      <c r="PXB138" s="100"/>
      <c r="PXC138" s="100"/>
      <c r="PXD138" s="100"/>
      <c r="PXE138" s="100"/>
      <c r="PXF138" s="100"/>
      <c r="PXG138" s="100"/>
      <c r="PXH138" s="100"/>
      <c r="PXI138" s="100"/>
      <c r="PXJ138" s="100"/>
      <c r="PXK138" s="100"/>
      <c r="PXL138" s="100"/>
      <c r="PXM138" s="100"/>
      <c r="PXN138" s="100"/>
      <c r="PXO138" s="100"/>
      <c r="PXP138" s="100"/>
      <c r="PXQ138" s="100"/>
      <c r="PXR138" s="100"/>
      <c r="PXS138" s="100"/>
      <c r="PXT138" s="100"/>
      <c r="PXU138" s="100"/>
      <c r="PXV138" s="100"/>
      <c r="PXW138" s="100"/>
      <c r="PXX138" s="100"/>
      <c r="PXY138" s="100"/>
      <c r="PXZ138" s="100"/>
      <c r="PYA138" s="100"/>
      <c r="PYB138" s="100"/>
      <c r="PYC138" s="100"/>
      <c r="PYD138" s="100"/>
      <c r="PYE138" s="100"/>
      <c r="PYF138" s="100"/>
      <c r="PYG138" s="100"/>
      <c r="PYH138" s="100"/>
      <c r="PYI138" s="100"/>
      <c r="PYJ138" s="100"/>
      <c r="PYK138" s="100"/>
      <c r="PYL138" s="100"/>
      <c r="PYM138" s="100"/>
      <c r="PYN138" s="100"/>
      <c r="PYO138" s="100"/>
      <c r="PYP138" s="100"/>
      <c r="PYQ138" s="100"/>
      <c r="PYR138" s="100"/>
      <c r="PYS138" s="100"/>
      <c r="PYT138" s="100"/>
      <c r="PYU138" s="100"/>
      <c r="PYV138" s="100"/>
      <c r="PYW138" s="100"/>
      <c r="PYX138" s="100"/>
      <c r="PYY138" s="100"/>
      <c r="PYZ138" s="100"/>
      <c r="PZA138" s="100"/>
      <c r="PZB138" s="100"/>
      <c r="PZC138" s="100"/>
      <c r="PZD138" s="100"/>
      <c r="PZE138" s="100"/>
      <c r="PZF138" s="100"/>
      <c r="PZG138" s="100"/>
      <c r="PZH138" s="100"/>
      <c r="PZI138" s="100"/>
      <c r="PZJ138" s="100"/>
      <c r="PZK138" s="100"/>
      <c r="PZL138" s="100"/>
      <c r="PZM138" s="100"/>
      <c r="PZN138" s="100"/>
      <c r="PZO138" s="100"/>
      <c r="PZP138" s="100"/>
      <c r="PZQ138" s="100"/>
      <c r="PZR138" s="100"/>
      <c r="PZS138" s="100"/>
      <c r="PZT138" s="100"/>
      <c r="PZU138" s="100"/>
      <c r="PZV138" s="100"/>
      <c r="PZW138" s="100"/>
      <c r="PZX138" s="100"/>
      <c r="PZY138" s="100"/>
      <c r="PZZ138" s="100"/>
      <c r="QAA138" s="100"/>
      <c r="QAB138" s="100"/>
      <c r="QAC138" s="100"/>
      <c r="QAD138" s="100"/>
      <c r="QAE138" s="100"/>
      <c r="QAF138" s="100"/>
      <c r="QAG138" s="100"/>
      <c r="QAH138" s="100"/>
      <c r="QAI138" s="100"/>
      <c r="QAJ138" s="100"/>
      <c r="QAK138" s="100"/>
      <c r="QAL138" s="100"/>
      <c r="QAM138" s="100"/>
      <c r="QAN138" s="100"/>
      <c r="QAO138" s="100"/>
      <c r="QAP138" s="100"/>
      <c r="QAQ138" s="100"/>
      <c r="QAR138" s="100"/>
      <c r="QAS138" s="100"/>
      <c r="QAT138" s="100"/>
      <c r="QAU138" s="100"/>
      <c r="QAV138" s="100"/>
      <c r="QAW138" s="100"/>
      <c r="QAX138" s="100"/>
      <c r="QAY138" s="100"/>
      <c r="QAZ138" s="100"/>
      <c r="QBA138" s="100"/>
      <c r="QBB138" s="100"/>
      <c r="QBC138" s="100"/>
      <c r="QBD138" s="100"/>
      <c r="QBE138" s="100"/>
      <c r="QBF138" s="100"/>
      <c r="QBG138" s="100"/>
      <c r="QBH138" s="100"/>
      <c r="QBI138" s="100"/>
      <c r="QBJ138" s="100"/>
      <c r="QBK138" s="100"/>
      <c r="QBL138" s="100"/>
      <c r="QBM138" s="100"/>
      <c r="QBN138" s="100"/>
      <c r="QBO138" s="100"/>
      <c r="QBP138" s="100"/>
      <c r="QBQ138" s="100"/>
      <c r="QBR138" s="100"/>
      <c r="QBS138" s="100"/>
      <c r="QBT138" s="100"/>
      <c r="QBU138" s="100"/>
      <c r="QBV138" s="100"/>
      <c r="QBW138" s="100"/>
      <c r="QBX138" s="100"/>
      <c r="QBY138" s="100"/>
      <c r="QBZ138" s="100"/>
      <c r="QCA138" s="100"/>
      <c r="QCB138" s="100"/>
      <c r="QCC138" s="100"/>
      <c r="QCD138" s="100"/>
      <c r="QCE138" s="100"/>
      <c r="QCF138" s="100"/>
      <c r="QCG138" s="100"/>
      <c r="QCH138" s="100"/>
      <c r="QCI138" s="100"/>
      <c r="QCJ138" s="100"/>
      <c r="QCK138" s="100"/>
      <c r="QCL138" s="100"/>
      <c r="QCM138" s="100"/>
      <c r="QCN138" s="100"/>
      <c r="QCO138" s="100"/>
      <c r="QCP138" s="100"/>
      <c r="QCQ138" s="100"/>
      <c r="QCR138" s="100"/>
      <c r="QCS138" s="100"/>
      <c r="QCT138" s="100"/>
      <c r="QCU138" s="100"/>
      <c r="QCV138" s="100"/>
      <c r="QCW138" s="100"/>
      <c r="QCX138" s="100"/>
      <c r="QCY138" s="100"/>
      <c r="QCZ138" s="100"/>
      <c r="QDA138" s="100"/>
      <c r="QDB138" s="100"/>
      <c r="QDC138" s="100"/>
      <c r="QDD138" s="100"/>
      <c r="QDE138" s="100"/>
      <c r="QDF138" s="100"/>
      <c r="QDG138" s="100"/>
      <c r="QDH138" s="100"/>
      <c r="QDI138" s="100"/>
      <c r="QDJ138" s="100"/>
      <c r="QDK138" s="100"/>
      <c r="QDL138" s="100"/>
      <c r="QDM138" s="100"/>
      <c r="QDN138" s="100"/>
      <c r="QDO138" s="100"/>
      <c r="QDP138" s="100"/>
      <c r="QDQ138" s="100"/>
      <c r="QDR138" s="100"/>
      <c r="QDS138" s="100"/>
      <c r="QDT138" s="100"/>
      <c r="QDU138" s="100"/>
      <c r="QDV138" s="100"/>
      <c r="QDW138" s="100"/>
      <c r="QDX138" s="100"/>
      <c r="QDY138" s="100"/>
      <c r="QDZ138" s="100"/>
      <c r="QEA138" s="100"/>
      <c r="QEB138" s="100"/>
      <c r="QEC138" s="100"/>
      <c r="QED138" s="100"/>
      <c r="QEE138" s="100"/>
      <c r="QEF138" s="100"/>
      <c r="QEG138" s="100"/>
      <c r="QEH138" s="100"/>
      <c r="QEI138" s="100"/>
      <c r="QEJ138" s="100"/>
      <c r="QEK138" s="100"/>
      <c r="QEL138" s="100"/>
      <c r="QEM138" s="100"/>
      <c r="QEN138" s="100"/>
      <c r="QEO138" s="100"/>
      <c r="QEP138" s="100"/>
      <c r="QEQ138" s="100"/>
      <c r="QER138" s="100"/>
      <c r="QES138" s="100"/>
      <c r="QET138" s="100"/>
      <c r="QEU138" s="100"/>
      <c r="QEV138" s="100"/>
      <c r="QEW138" s="100"/>
      <c r="QEX138" s="100"/>
      <c r="QEY138" s="100"/>
      <c r="QEZ138" s="100"/>
      <c r="QFA138" s="100"/>
      <c r="QFB138" s="100"/>
      <c r="QFC138" s="100"/>
      <c r="QFD138" s="100"/>
      <c r="QFE138" s="100"/>
      <c r="QFF138" s="100"/>
      <c r="QFG138" s="100"/>
      <c r="QFH138" s="100"/>
      <c r="QFI138" s="100"/>
      <c r="QFJ138" s="100"/>
      <c r="QFK138" s="100"/>
      <c r="QFL138" s="100"/>
      <c r="QFM138" s="100"/>
      <c r="QFN138" s="100"/>
      <c r="QFO138" s="100"/>
      <c r="QFP138" s="100"/>
      <c r="QFQ138" s="100"/>
      <c r="QFR138" s="100"/>
      <c r="QFS138" s="100"/>
      <c r="QFT138" s="100"/>
      <c r="QFU138" s="100"/>
      <c r="QFV138" s="100"/>
      <c r="QFW138" s="100"/>
      <c r="QFX138" s="100"/>
      <c r="QFY138" s="100"/>
      <c r="QFZ138" s="100"/>
      <c r="QGA138" s="100"/>
      <c r="QGB138" s="100"/>
      <c r="QGC138" s="100"/>
      <c r="QGD138" s="100"/>
      <c r="QGE138" s="100"/>
      <c r="QGF138" s="100"/>
      <c r="QGG138" s="100"/>
      <c r="QGH138" s="100"/>
      <c r="QGI138" s="100"/>
      <c r="QGJ138" s="100"/>
      <c r="QGK138" s="100"/>
      <c r="QGL138" s="100"/>
      <c r="QGM138" s="100"/>
      <c r="QGN138" s="100"/>
      <c r="QGO138" s="100"/>
      <c r="QGP138" s="100"/>
      <c r="QGQ138" s="100"/>
      <c r="QGR138" s="100"/>
      <c r="QGS138" s="100"/>
      <c r="QGT138" s="100"/>
      <c r="QGU138" s="100"/>
      <c r="QGV138" s="100"/>
      <c r="QGW138" s="100"/>
      <c r="QGX138" s="100"/>
      <c r="QGY138" s="100"/>
      <c r="QGZ138" s="100"/>
      <c r="QHA138" s="100"/>
      <c r="QHB138" s="100"/>
      <c r="QHC138" s="100"/>
      <c r="QHD138" s="100"/>
      <c r="QHE138" s="100"/>
      <c r="QHF138" s="100"/>
      <c r="QHG138" s="100"/>
      <c r="QHH138" s="100"/>
      <c r="QHI138" s="100"/>
      <c r="QHJ138" s="100"/>
      <c r="QHK138" s="100"/>
      <c r="QHL138" s="100"/>
      <c r="QHM138" s="100"/>
      <c r="QHN138" s="100"/>
      <c r="QHO138" s="100"/>
      <c r="QHP138" s="100"/>
      <c r="QHQ138" s="100"/>
      <c r="QHR138" s="100"/>
      <c r="QHS138" s="100"/>
      <c r="QHT138" s="100"/>
      <c r="QHU138" s="100"/>
      <c r="QHV138" s="100"/>
      <c r="QHW138" s="100"/>
      <c r="QHX138" s="100"/>
      <c r="QHY138" s="100"/>
      <c r="QHZ138" s="100"/>
      <c r="QIA138" s="100"/>
      <c r="QIB138" s="100"/>
      <c r="QIC138" s="100"/>
      <c r="QID138" s="100"/>
      <c r="QIE138" s="100"/>
      <c r="QIF138" s="100"/>
      <c r="QIG138" s="100"/>
      <c r="QIH138" s="100"/>
      <c r="QII138" s="100"/>
      <c r="QIJ138" s="100"/>
      <c r="QIK138" s="100"/>
      <c r="QIL138" s="100"/>
      <c r="QIM138" s="100"/>
      <c r="QIN138" s="100"/>
      <c r="QIO138" s="100"/>
      <c r="QIP138" s="100"/>
      <c r="QIQ138" s="100"/>
      <c r="QIR138" s="100"/>
      <c r="QIS138" s="100"/>
      <c r="QIT138" s="100"/>
      <c r="QIU138" s="100"/>
      <c r="QIV138" s="100"/>
      <c r="QIW138" s="100"/>
      <c r="QIX138" s="100"/>
      <c r="QIY138" s="100"/>
      <c r="QIZ138" s="100"/>
      <c r="QJA138" s="100"/>
      <c r="QJB138" s="100"/>
      <c r="QJC138" s="100"/>
      <c r="QJD138" s="100"/>
      <c r="QJE138" s="100"/>
      <c r="QJF138" s="100"/>
      <c r="QJG138" s="100"/>
      <c r="QJH138" s="100"/>
      <c r="QJI138" s="100"/>
      <c r="QJJ138" s="100"/>
      <c r="QJK138" s="100"/>
      <c r="QJL138" s="100"/>
      <c r="QJM138" s="100"/>
      <c r="QJN138" s="100"/>
      <c r="QJO138" s="100"/>
      <c r="QJP138" s="100"/>
      <c r="QJQ138" s="100"/>
      <c r="QJR138" s="100"/>
      <c r="QJS138" s="100"/>
      <c r="QJT138" s="100"/>
      <c r="QJU138" s="100"/>
      <c r="QJV138" s="100"/>
      <c r="QJW138" s="100"/>
      <c r="QJX138" s="100"/>
      <c r="QJY138" s="100"/>
      <c r="QJZ138" s="100"/>
      <c r="QKA138" s="100"/>
      <c r="QKB138" s="100"/>
      <c r="QKC138" s="100"/>
      <c r="QKD138" s="100"/>
      <c r="QKE138" s="100"/>
      <c r="QKF138" s="100"/>
      <c r="QKG138" s="100"/>
      <c r="QKH138" s="100"/>
      <c r="QKI138" s="100"/>
      <c r="QKJ138" s="100"/>
      <c r="QKK138" s="100"/>
      <c r="QKL138" s="100"/>
      <c r="QKM138" s="100"/>
      <c r="QKN138" s="100"/>
      <c r="QKO138" s="100"/>
      <c r="QKP138" s="100"/>
      <c r="QKQ138" s="100"/>
      <c r="QKR138" s="100"/>
      <c r="QKS138" s="100"/>
      <c r="QKT138" s="100"/>
      <c r="QKU138" s="100"/>
      <c r="QKV138" s="100"/>
      <c r="QKW138" s="100"/>
      <c r="QKX138" s="100"/>
      <c r="QKY138" s="100"/>
      <c r="QKZ138" s="100"/>
      <c r="QLA138" s="100"/>
      <c r="QLB138" s="100"/>
      <c r="QLC138" s="100"/>
      <c r="QLD138" s="100"/>
      <c r="QLE138" s="100"/>
      <c r="QLF138" s="100"/>
      <c r="QLG138" s="100"/>
      <c r="QLH138" s="100"/>
      <c r="QLI138" s="100"/>
      <c r="QLJ138" s="100"/>
      <c r="QLK138" s="100"/>
      <c r="QLL138" s="100"/>
      <c r="QLM138" s="100"/>
      <c r="QLN138" s="100"/>
      <c r="QLO138" s="100"/>
      <c r="QLP138" s="100"/>
      <c r="QLQ138" s="100"/>
      <c r="QLR138" s="100"/>
      <c r="QLS138" s="100"/>
      <c r="QLT138" s="100"/>
      <c r="QLU138" s="100"/>
      <c r="QLV138" s="100"/>
      <c r="QLW138" s="100"/>
      <c r="QLX138" s="100"/>
      <c r="QLY138" s="100"/>
      <c r="QLZ138" s="100"/>
      <c r="QMA138" s="100"/>
      <c r="QMB138" s="100"/>
      <c r="QMC138" s="100"/>
      <c r="QMD138" s="100"/>
      <c r="QME138" s="100"/>
      <c r="QMF138" s="100"/>
      <c r="QMG138" s="100"/>
      <c r="QMH138" s="100"/>
      <c r="QMI138" s="100"/>
      <c r="QMJ138" s="100"/>
      <c r="QMK138" s="100"/>
      <c r="QML138" s="100"/>
      <c r="QMM138" s="100"/>
      <c r="QMN138" s="100"/>
      <c r="QMO138" s="100"/>
      <c r="QMP138" s="100"/>
      <c r="QMQ138" s="100"/>
      <c r="QMR138" s="100"/>
      <c r="QMS138" s="100"/>
      <c r="QMT138" s="100"/>
      <c r="QMU138" s="100"/>
      <c r="QMV138" s="100"/>
      <c r="QMW138" s="100"/>
      <c r="QMX138" s="100"/>
      <c r="QMY138" s="100"/>
      <c r="QMZ138" s="100"/>
      <c r="QNA138" s="100"/>
      <c r="QNB138" s="100"/>
      <c r="QNC138" s="100"/>
      <c r="QND138" s="100"/>
      <c r="QNE138" s="100"/>
      <c r="QNF138" s="100"/>
      <c r="QNG138" s="100"/>
      <c r="QNH138" s="100"/>
      <c r="QNI138" s="100"/>
      <c r="QNJ138" s="100"/>
      <c r="QNK138" s="100"/>
      <c r="QNL138" s="100"/>
      <c r="QNM138" s="100"/>
      <c r="QNN138" s="100"/>
      <c r="QNO138" s="100"/>
      <c r="QNP138" s="100"/>
      <c r="QNQ138" s="100"/>
      <c r="QNR138" s="100"/>
      <c r="QNS138" s="100"/>
      <c r="QNT138" s="100"/>
      <c r="QNU138" s="100"/>
      <c r="QNV138" s="100"/>
      <c r="QNW138" s="100"/>
      <c r="QNX138" s="100"/>
      <c r="QNY138" s="100"/>
      <c r="QNZ138" s="100"/>
      <c r="QOA138" s="100"/>
      <c r="QOB138" s="100"/>
      <c r="QOC138" s="100"/>
      <c r="QOD138" s="100"/>
      <c r="QOE138" s="100"/>
      <c r="QOF138" s="100"/>
      <c r="QOG138" s="100"/>
      <c r="QOH138" s="100"/>
      <c r="QOI138" s="100"/>
      <c r="QOJ138" s="100"/>
      <c r="QOK138" s="100"/>
      <c r="QOL138" s="100"/>
      <c r="QOM138" s="100"/>
      <c r="QON138" s="100"/>
      <c r="QOO138" s="100"/>
      <c r="QOP138" s="100"/>
      <c r="QOQ138" s="100"/>
      <c r="QOR138" s="100"/>
      <c r="QOS138" s="100"/>
      <c r="QOT138" s="100"/>
      <c r="QOU138" s="100"/>
      <c r="QOV138" s="100"/>
      <c r="QOW138" s="100"/>
      <c r="QOX138" s="100"/>
      <c r="QOY138" s="100"/>
      <c r="QOZ138" s="100"/>
      <c r="QPA138" s="100"/>
      <c r="QPB138" s="100"/>
      <c r="QPC138" s="100"/>
      <c r="QPD138" s="100"/>
      <c r="QPE138" s="100"/>
      <c r="QPF138" s="100"/>
      <c r="QPG138" s="100"/>
      <c r="QPH138" s="100"/>
      <c r="QPI138" s="100"/>
      <c r="QPJ138" s="100"/>
      <c r="QPK138" s="100"/>
      <c r="QPL138" s="100"/>
      <c r="QPM138" s="100"/>
      <c r="QPN138" s="100"/>
      <c r="QPO138" s="100"/>
      <c r="QPP138" s="100"/>
      <c r="QPQ138" s="100"/>
      <c r="QPR138" s="100"/>
      <c r="QPS138" s="100"/>
      <c r="QPT138" s="100"/>
      <c r="QPU138" s="100"/>
      <c r="QPV138" s="100"/>
      <c r="QPW138" s="100"/>
      <c r="QPX138" s="100"/>
      <c r="QPY138" s="100"/>
      <c r="QPZ138" s="100"/>
      <c r="QQA138" s="100"/>
      <c r="QQB138" s="100"/>
      <c r="QQC138" s="100"/>
      <c r="QQD138" s="100"/>
      <c r="QQE138" s="100"/>
      <c r="QQF138" s="100"/>
      <c r="QQG138" s="100"/>
      <c r="QQH138" s="100"/>
      <c r="QQI138" s="100"/>
      <c r="QQJ138" s="100"/>
      <c r="QQK138" s="100"/>
      <c r="QQL138" s="100"/>
      <c r="QQM138" s="100"/>
      <c r="QQN138" s="100"/>
      <c r="QQO138" s="100"/>
      <c r="QQP138" s="100"/>
      <c r="QQQ138" s="100"/>
      <c r="QQR138" s="100"/>
      <c r="QQS138" s="100"/>
      <c r="QQT138" s="100"/>
      <c r="QQU138" s="100"/>
      <c r="QQV138" s="100"/>
      <c r="QQW138" s="100"/>
      <c r="QQX138" s="100"/>
      <c r="QQY138" s="100"/>
      <c r="QQZ138" s="100"/>
      <c r="QRA138" s="100"/>
      <c r="QRB138" s="100"/>
      <c r="QRC138" s="100"/>
      <c r="QRD138" s="100"/>
      <c r="QRE138" s="100"/>
      <c r="QRF138" s="100"/>
      <c r="QRG138" s="100"/>
      <c r="QRH138" s="100"/>
      <c r="QRI138" s="100"/>
      <c r="QRJ138" s="100"/>
      <c r="QRK138" s="100"/>
      <c r="QRL138" s="100"/>
      <c r="QRM138" s="100"/>
      <c r="QRN138" s="100"/>
      <c r="QRO138" s="100"/>
      <c r="QRP138" s="100"/>
      <c r="QRQ138" s="100"/>
      <c r="QRR138" s="100"/>
      <c r="QRS138" s="100"/>
      <c r="QRT138" s="100"/>
      <c r="QRU138" s="100"/>
      <c r="QRV138" s="100"/>
      <c r="QRW138" s="100"/>
      <c r="QRX138" s="100"/>
      <c r="QRY138" s="100"/>
      <c r="QRZ138" s="100"/>
      <c r="QSA138" s="100"/>
      <c r="QSB138" s="100"/>
      <c r="QSC138" s="100"/>
      <c r="QSD138" s="100"/>
      <c r="QSE138" s="100"/>
      <c r="QSF138" s="100"/>
      <c r="QSG138" s="100"/>
      <c r="QSH138" s="100"/>
      <c r="QSI138" s="100"/>
      <c r="QSJ138" s="100"/>
      <c r="QSK138" s="100"/>
      <c r="QSL138" s="100"/>
      <c r="QSM138" s="100"/>
      <c r="QSN138" s="100"/>
      <c r="QSO138" s="100"/>
      <c r="QSP138" s="100"/>
      <c r="QSQ138" s="100"/>
      <c r="QSR138" s="100"/>
      <c r="QSS138" s="100"/>
      <c r="QST138" s="100"/>
      <c r="QSU138" s="100"/>
      <c r="QSV138" s="100"/>
      <c r="QSW138" s="100"/>
      <c r="QSX138" s="100"/>
      <c r="QSY138" s="100"/>
      <c r="QSZ138" s="100"/>
      <c r="QTA138" s="100"/>
      <c r="QTB138" s="100"/>
      <c r="QTC138" s="100"/>
      <c r="QTD138" s="100"/>
      <c r="QTE138" s="100"/>
      <c r="QTF138" s="100"/>
      <c r="QTG138" s="100"/>
      <c r="QTH138" s="100"/>
      <c r="QTI138" s="100"/>
      <c r="QTJ138" s="100"/>
      <c r="QTK138" s="100"/>
      <c r="QTL138" s="100"/>
      <c r="QTM138" s="100"/>
      <c r="QTN138" s="100"/>
      <c r="QTO138" s="100"/>
      <c r="QTP138" s="100"/>
      <c r="QTQ138" s="100"/>
      <c r="QTR138" s="100"/>
      <c r="QTS138" s="100"/>
      <c r="QTT138" s="100"/>
      <c r="QTU138" s="100"/>
      <c r="QTV138" s="100"/>
      <c r="QTW138" s="100"/>
      <c r="QTX138" s="100"/>
      <c r="QTY138" s="100"/>
      <c r="QTZ138" s="100"/>
      <c r="QUA138" s="100"/>
      <c r="QUB138" s="100"/>
      <c r="QUC138" s="100"/>
      <c r="QUD138" s="100"/>
      <c r="QUE138" s="100"/>
      <c r="QUF138" s="100"/>
      <c r="QUG138" s="100"/>
      <c r="QUH138" s="100"/>
      <c r="QUI138" s="100"/>
      <c r="QUJ138" s="100"/>
      <c r="QUK138" s="100"/>
      <c r="QUL138" s="100"/>
      <c r="QUM138" s="100"/>
      <c r="QUN138" s="100"/>
      <c r="QUO138" s="100"/>
      <c r="QUP138" s="100"/>
      <c r="QUQ138" s="100"/>
      <c r="QUR138" s="100"/>
      <c r="QUS138" s="100"/>
      <c r="QUT138" s="100"/>
      <c r="QUU138" s="100"/>
      <c r="QUV138" s="100"/>
      <c r="QUW138" s="100"/>
      <c r="QUX138" s="100"/>
      <c r="QUY138" s="100"/>
      <c r="QUZ138" s="100"/>
      <c r="QVA138" s="100"/>
      <c r="QVB138" s="100"/>
      <c r="QVC138" s="100"/>
      <c r="QVD138" s="100"/>
      <c r="QVE138" s="100"/>
      <c r="QVF138" s="100"/>
      <c r="QVG138" s="100"/>
      <c r="QVH138" s="100"/>
      <c r="QVI138" s="100"/>
      <c r="QVJ138" s="100"/>
      <c r="QVK138" s="100"/>
      <c r="QVL138" s="100"/>
      <c r="QVM138" s="100"/>
      <c r="QVN138" s="100"/>
      <c r="QVO138" s="100"/>
      <c r="QVP138" s="100"/>
      <c r="QVQ138" s="100"/>
      <c r="QVR138" s="100"/>
      <c r="QVS138" s="100"/>
      <c r="QVT138" s="100"/>
      <c r="QVU138" s="100"/>
      <c r="QVV138" s="100"/>
      <c r="QVW138" s="100"/>
      <c r="QVX138" s="100"/>
      <c r="QVY138" s="100"/>
      <c r="QVZ138" s="100"/>
      <c r="QWA138" s="100"/>
      <c r="QWB138" s="100"/>
      <c r="QWC138" s="100"/>
      <c r="QWD138" s="100"/>
      <c r="QWE138" s="100"/>
      <c r="QWF138" s="100"/>
      <c r="QWG138" s="100"/>
      <c r="QWH138" s="100"/>
      <c r="QWI138" s="100"/>
      <c r="QWJ138" s="100"/>
      <c r="QWK138" s="100"/>
      <c r="QWL138" s="100"/>
      <c r="QWM138" s="100"/>
      <c r="QWN138" s="100"/>
      <c r="QWO138" s="100"/>
      <c r="QWP138" s="100"/>
      <c r="QWQ138" s="100"/>
      <c r="QWR138" s="100"/>
      <c r="QWS138" s="100"/>
      <c r="QWT138" s="100"/>
      <c r="QWU138" s="100"/>
      <c r="QWV138" s="100"/>
      <c r="QWW138" s="100"/>
      <c r="QWX138" s="100"/>
      <c r="QWY138" s="100"/>
      <c r="QWZ138" s="100"/>
      <c r="QXA138" s="100"/>
      <c r="QXB138" s="100"/>
      <c r="QXC138" s="100"/>
      <c r="QXD138" s="100"/>
      <c r="QXE138" s="100"/>
      <c r="QXF138" s="100"/>
      <c r="QXG138" s="100"/>
      <c r="QXH138" s="100"/>
      <c r="QXI138" s="100"/>
      <c r="QXJ138" s="100"/>
      <c r="QXK138" s="100"/>
      <c r="QXL138" s="100"/>
      <c r="QXM138" s="100"/>
      <c r="QXN138" s="100"/>
      <c r="QXO138" s="100"/>
      <c r="QXP138" s="100"/>
      <c r="QXQ138" s="100"/>
      <c r="QXR138" s="100"/>
      <c r="QXS138" s="100"/>
      <c r="QXT138" s="100"/>
      <c r="QXU138" s="100"/>
      <c r="QXV138" s="100"/>
      <c r="QXW138" s="100"/>
      <c r="QXX138" s="100"/>
      <c r="QXY138" s="100"/>
      <c r="QXZ138" s="100"/>
      <c r="QYA138" s="100"/>
      <c r="QYB138" s="100"/>
      <c r="QYC138" s="100"/>
      <c r="QYD138" s="100"/>
      <c r="QYE138" s="100"/>
      <c r="QYF138" s="100"/>
      <c r="QYG138" s="100"/>
      <c r="QYH138" s="100"/>
      <c r="QYI138" s="100"/>
      <c r="QYJ138" s="100"/>
      <c r="QYK138" s="100"/>
      <c r="QYL138" s="100"/>
      <c r="QYM138" s="100"/>
      <c r="QYN138" s="100"/>
      <c r="QYO138" s="100"/>
      <c r="QYP138" s="100"/>
      <c r="QYQ138" s="100"/>
      <c r="QYR138" s="100"/>
      <c r="QYS138" s="100"/>
      <c r="QYT138" s="100"/>
      <c r="QYU138" s="100"/>
      <c r="QYV138" s="100"/>
      <c r="QYW138" s="100"/>
      <c r="QYX138" s="100"/>
      <c r="QYY138" s="100"/>
      <c r="QYZ138" s="100"/>
      <c r="QZA138" s="100"/>
      <c r="QZB138" s="100"/>
      <c r="QZC138" s="100"/>
      <c r="QZD138" s="100"/>
      <c r="QZE138" s="100"/>
      <c r="QZF138" s="100"/>
      <c r="QZG138" s="100"/>
      <c r="QZH138" s="100"/>
      <c r="QZI138" s="100"/>
      <c r="QZJ138" s="100"/>
      <c r="QZK138" s="100"/>
      <c r="QZL138" s="100"/>
      <c r="QZM138" s="100"/>
      <c r="QZN138" s="100"/>
      <c r="QZO138" s="100"/>
      <c r="QZP138" s="100"/>
      <c r="QZQ138" s="100"/>
      <c r="QZR138" s="100"/>
      <c r="QZS138" s="100"/>
      <c r="QZT138" s="100"/>
      <c r="QZU138" s="100"/>
      <c r="QZV138" s="100"/>
      <c r="QZW138" s="100"/>
      <c r="QZX138" s="100"/>
      <c r="QZY138" s="100"/>
      <c r="QZZ138" s="100"/>
      <c r="RAA138" s="100"/>
      <c r="RAB138" s="100"/>
      <c r="RAC138" s="100"/>
      <c r="RAD138" s="100"/>
      <c r="RAE138" s="100"/>
      <c r="RAF138" s="100"/>
      <c r="RAG138" s="100"/>
      <c r="RAH138" s="100"/>
      <c r="RAI138" s="100"/>
      <c r="RAJ138" s="100"/>
      <c r="RAK138" s="100"/>
      <c r="RAL138" s="100"/>
      <c r="RAM138" s="100"/>
      <c r="RAN138" s="100"/>
      <c r="RAO138" s="100"/>
      <c r="RAP138" s="100"/>
      <c r="RAQ138" s="100"/>
      <c r="RAR138" s="100"/>
      <c r="RAS138" s="100"/>
      <c r="RAT138" s="100"/>
      <c r="RAU138" s="100"/>
      <c r="RAV138" s="100"/>
      <c r="RAW138" s="100"/>
      <c r="RAX138" s="100"/>
      <c r="RAY138" s="100"/>
      <c r="RAZ138" s="100"/>
      <c r="RBA138" s="100"/>
      <c r="RBB138" s="100"/>
      <c r="RBC138" s="100"/>
      <c r="RBD138" s="100"/>
      <c r="RBE138" s="100"/>
      <c r="RBF138" s="100"/>
      <c r="RBG138" s="100"/>
      <c r="RBH138" s="100"/>
      <c r="RBI138" s="100"/>
      <c r="RBJ138" s="100"/>
      <c r="RBK138" s="100"/>
      <c r="RBL138" s="100"/>
      <c r="RBM138" s="100"/>
      <c r="RBN138" s="100"/>
      <c r="RBO138" s="100"/>
      <c r="RBP138" s="100"/>
      <c r="RBQ138" s="100"/>
      <c r="RBR138" s="100"/>
      <c r="RBS138" s="100"/>
      <c r="RBT138" s="100"/>
      <c r="RBU138" s="100"/>
      <c r="RBV138" s="100"/>
      <c r="RBW138" s="100"/>
      <c r="RBX138" s="100"/>
      <c r="RBY138" s="100"/>
      <c r="RBZ138" s="100"/>
      <c r="RCA138" s="100"/>
      <c r="RCB138" s="100"/>
      <c r="RCC138" s="100"/>
      <c r="RCD138" s="100"/>
      <c r="RCE138" s="100"/>
      <c r="RCF138" s="100"/>
      <c r="RCG138" s="100"/>
      <c r="RCH138" s="100"/>
      <c r="RCI138" s="100"/>
      <c r="RCJ138" s="100"/>
      <c r="RCK138" s="100"/>
      <c r="RCL138" s="100"/>
      <c r="RCM138" s="100"/>
      <c r="RCN138" s="100"/>
      <c r="RCO138" s="100"/>
      <c r="RCP138" s="100"/>
      <c r="RCQ138" s="100"/>
      <c r="RCR138" s="100"/>
      <c r="RCS138" s="100"/>
      <c r="RCT138" s="100"/>
      <c r="RCU138" s="100"/>
      <c r="RCV138" s="100"/>
      <c r="RCW138" s="100"/>
      <c r="RCX138" s="100"/>
      <c r="RCY138" s="100"/>
      <c r="RCZ138" s="100"/>
      <c r="RDA138" s="100"/>
      <c r="RDB138" s="100"/>
      <c r="RDC138" s="100"/>
      <c r="RDD138" s="100"/>
      <c r="RDE138" s="100"/>
      <c r="RDF138" s="100"/>
      <c r="RDG138" s="100"/>
      <c r="RDH138" s="100"/>
      <c r="RDI138" s="100"/>
      <c r="RDJ138" s="100"/>
      <c r="RDK138" s="100"/>
      <c r="RDL138" s="100"/>
      <c r="RDM138" s="100"/>
      <c r="RDN138" s="100"/>
      <c r="RDO138" s="100"/>
      <c r="RDP138" s="100"/>
      <c r="RDQ138" s="100"/>
      <c r="RDR138" s="100"/>
      <c r="RDS138" s="100"/>
      <c r="RDT138" s="100"/>
      <c r="RDU138" s="100"/>
      <c r="RDV138" s="100"/>
      <c r="RDW138" s="100"/>
      <c r="RDX138" s="100"/>
      <c r="RDY138" s="100"/>
      <c r="RDZ138" s="100"/>
      <c r="REA138" s="100"/>
      <c r="REB138" s="100"/>
      <c r="REC138" s="100"/>
      <c r="RED138" s="100"/>
      <c r="REE138" s="100"/>
      <c r="REF138" s="100"/>
      <c r="REG138" s="100"/>
      <c r="REH138" s="100"/>
      <c r="REI138" s="100"/>
      <c r="REJ138" s="100"/>
      <c r="REK138" s="100"/>
      <c r="REL138" s="100"/>
      <c r="REM138" s="100"/>
      <c r="REN138" s="100"/>
      <c r="REO138" s="100"/>
      <c r="REP138" s="100"/>
      <c r="REQ138" s="100"/>
      <c r="RER138" s="100"/>
      <c r="RES138" s="100"/>
      <c r="RET138" s="100"/>
      <c r="REU138" s="100"/>
      <c r="REV138" s="100"/>
      <c r="REW138" s="100"/>
      <c r="REX138" s="100"/>
      <c r="REY138" s="100"/>
      <c r="REZ138" s="100"/>
      <c r="RFA138" s="100"/>
      <c r="RFB138" s="100"/>
      <c r="RFC138" s="100"/>
      <c r="RFD138" s="100"/>
      <c r="RFE138" s="100"/>
      <c r="RFF138" s="100"/>
      <c r="RFG138" s="100"/>
      <c r="RFH138" s="100"/>
      <c r="RFI138" s="100"/>
      <c r="RFJ138" s="100"/>
      <c r="RFK138" s="100"/>
      <c r="RFL138" s="100"/>
      <c r="RFM138" s="100"/>
      <c r="RFN138" s="100"/>
      <c r="RFO138" s="100"/>
      <c r="RFP138" s="100"/>
      <c r="RFQ138" s="100"/>
      <c r="RFR138" s="100"/>
      <c r="RFS138" s="100"/>
      <c r="RFT138" s="100"/>
      <c r="RFU138" s="100"/>
      <c r="RFV138" s="100"/>
      <c r="RFW138" s="100"/>
      <c r="RFX138" s="100"/>
      <c r="RFY138" s="100"/>
      <c r="RFZ138" s="100"/>
      <c r="RGA138" s="100"/>
      <c r="RGB138" s="100"/>
      <c r="RGC138" s="100"/>
      <c r="RGD138" s="100"/>
      <c r="RGE138" s="100"/>
      <c r="RGF138" s="100"/>
      <c r="RGG138" s="100"/>
      <c r="RGH138" s="100"/>
      <c r="RGI138" s="100"/>
      <c r="RGJ138" s="100"/>
      <c r="RGK138" s="100"/>
      <c r="RGL138" s="100"/>
      <c r="RGM138" s="100"/>
      <c r="RGN138" s="100"/>
      <c r="RGO138" s="100"/>
      <c r="RGP138" s="100"/>
      <c r="RGQ138" s="100"/>
      <c r="RGR138" s="100"/>
      <c r="RGS138" s="100"/>
      <c r="RGT138" s="100"/>
      <c r="RGU138" s="100"/>
      <c r="RGV138" s="100"/>
      <c r="RGW138" s="100"/>
      <c r="RGX138" s="100"/>
      <c r="RGY138" s="100"/>
      <c r="RGZ138" s="100"/>
      <c r="RHA138" s="100"/>
      <c r="RHB138" s="100"/>
      <c r="RHC138" s="100"/>
      <c r="RHD138" s="100"/>
      <c r="RHE138" s="100"/>
      <c r="RHF138" s="100"/>
      <c r="RHG138" s="100"/>
      <c r="RHH138" s="100"/>
      <c r="RHI138" s="100"/>
      <c r="RHJ138" s="100"/>
      <c r="RHK138" s="100"/>
      <c r="RHL138" s="100"/>
      <c r="RHM138" s="100"/>
      <c r="RHN138" s="100"/>
      <c r="RHO138" s="100"/>
      <c r="RHP138" s="100"/>
      <c r="RHQ138" s="100"/>
      <c r="RHR138" s="100"/>
      <c r="RHS138" s="100"/>
      <c r="RHT138" s="100"/>
      <c r="RHU138" s="100"/>
      <c r="RHV138" s="100"/>
      <c r="RHW138" s="100"/>
      <c r="RHX138" s="100"/>
      <c r="RHY138" s="100"/>
      <c r="RHZ138" s="100"/>
      <c r="RIA138" s="100"/>
      <c r="RIB138" s="100"/>
      <c r="RIC138" s="100"/>
      <c r="RID138" s="100"/>
      <c r="RIE138" s="100"/>
      <c r="RIF138" s="100"/>
      <c r="RIG138" s="100"/>
      <c r="RIH138" s="100"/>
      <c r="RII138" s="100"/>
      <c r="RIJ138" s="100"/>
      <c r="RIK138" s="100"/>
      <c r="RIL138" s="100"/>
      <c r="RIM138" s="100"/>
      <c r="RIN138" s="100"/>
      <c r="RIO138" s="100"/>
      <c r="RIP138" s="100"/>
      <c r="RIQ138" s="100"/>
      <c r="RIR138" s="100"/>
      <c r="RIS138" s="100"/>
      <c r="RIT138" s="100"/>
      <c r="RIU138" s="100"/>
      <c r="RIV138" s="100"/>
      <c r="RIW138" s="100"/>
      <c r="RIX138" s="100"/>
      <c r="RIY138" s="100"/>
      <c r="RIZ138" s="100"/>
      <c r="RJA138" s="100"/>
      <c r="RJB138" s="100"/>
      <c r="RJC138" s="100"/>
      <c r="RJD138" s="100"/>
      <c r="RJE138" s="100"/>
      <c r="RJF138" s="100"/>
      <c r="RJG138" s="100"/>
      <c r="RJH138" s="100"/>
      <c r="RJI138" s="100"/>
      <c r="RJJ138" s="100"/>
      <c r="RJK138" s="100"/>
      <c r="RJL138" s="100"/>
      <c r="RJM138" s="100"/>
      <c r="RJN138" s="100"/>
      <c r="RJO138" s="100"/>
      <c r="RJP138" s="100"/>
      <c r="RJQ138" s="100"/>
      <c r="RJR138" s="100"/>
      <c r="RJS138" s="100"/>
      <c r="RJT138" s="100"/>
      <c r="RJU138" s="100"/>
      <c r="RJV138" s="100"/>
      <c r="RJW138" s="100"/>
      <c r="RJX138" s="100"/>
      <c r="RJY138" s="100"/>
      <c r="RJZ138" s="100"/>
      <c r="RKA138" s="100"/>
      <c r="RKB138" s="100"/>
      <c r="RKC138" s="100"/>
      <c r="RKD138" s="100"/>
      <c r="RKE138" s="100"/>
      <c r="RKF138" s="100"/>
      <c r="RKG138" s="100"/>
      <c r="RKH138" s="100"/>
      <c r="RKI138" s="100"/>
      <c r="RKJ138" s="100"/>
      <c r="RKK138" s="100"/>
      <c r="RKL138" s="100"/>
      <c r="RKM138" s="100"/>
      <c r="RKN138" s="100"/>
      <c r="RKO138" s="100"/>
      <c r="RKP138" s="100"/>
      <c r="RKQ138" s="100"/>
      <c r="RKR138" s="100"/>
      <c r="RKS138" s="100"/>
      <c r="RKT138" s="100"/>
      <c r="RKU138" s="100"/>
      <c r="RKV138" s="100"/>
      <c r="RKW138" s="100"/>
      <c r="RKX138" s="100"/>
      <c r="RKY138" s="100"/>
      <c r="RKZ138" s="100"/>
      <c r="RLA138" s="100"/>
      <c r="RLB138" s="100"/>
      <c r="RLC138" s="100"/>
      <c r="RLD138" s="100"/>
      <c r="RLE138" s="100"/>
      <c r="RLF138" s="100"/>
      <c r="RLG138" s="100"/>
      <c r="RLH138" s="100"/>
      <c r="RLI138" s="100"/>
      <c r="RLJ138" s="100"/>
      <c r="RLK138" s="100"/>
      <c r="RLL138" s="100"/>
      <c r="RLM138" s="100"/>
      <c r="RLN138" s="100"/>
      <c r="RLO138" s="100"/>
      <c r="RLP138" s="100"/>
      <c r="RLQ138" s="100"/>
      <c r="RLR138" s="100"/>
      <c r="RLS138" s="100"/>
      <c r="RLT138" s="100"/>
      <c r="RLU138" s="100"/>
      <c r="RLV138" s="100"/>
      <c r="RLW138" s="100"/>
      <c r="RLX138" s="100"/>
      <c r="RLY138" s="100"/>
      <c r="RLZ138" s="100"/>
      <c r="RMA138" s="100"/>
      <c r="RMB138" s="100"/>
      <c r="RMC138" s="100"/>
      <c r="RMD138" s="100"/>
      <c r="RME138" s="100"/>
      <c r="RMF138" s="100"/>
      <c r="RMG138" s="100"/>
      <c r="RMH138" s="100"/>
      <c r="RMI138" s="100"/>
      <c r="RMJ138" s="100"/>
      <c r="RMK138" s="100"/>
      <c r="RML138" s="100"/>
      <c r="RMM138" s="100"/>
      <c r="RMN138" s="100"/>
      <c r="RMO138" s="100"/>
      <c r="RMP138" s="100"/>
      <c r="RMQ138" s="100"/>
      <c r="RMR138" s="100"/>
      <c r="RMS138" s="100"/>
      <c r="RMT138" s="100"/>
      <c r="RMU138" s="100"/>
      <c r="RMV138" s="100"/>
      <c r="RMW138" s="100"/>
      <c r="RMX138" s="100"/>
      <c r="RMY138" s="100"/>
      <c r="RMZ138" s="100"/>
      <c r="RNA138" s="100"/>
      <c r="RNB138" s="100"/>
      <c r="RNC138" s="100"/>
      <c r="RND138" s="100"/>
      <c r="RNE138" s="100"/>
      <c r="RNF138" s="100"/>
      <c r="RNG138" s="100"/>
      <c r="RNH138" s="100"/>
      <c r="RNI138" s="100"/>
      <c r="RNJ138" s="100"/>
      <c r="RNK138" s="100"/>
      <c r="RNL138" s="100"/>
      <c r="RNM138" s="100"/>
      <c r="RNN138" s="100"/>
      <c r="RNO138" s="100"/>
      <c r="RNP138" s="100"/>
      <c r="RNQ138" s="100"/>
      <c r="RNR138" s="100"/>
      <c r="RNS138" s="100"/>
      <c r="RNT138" s="100"/>
      <c r="RNU138" s="100"/>
      <c r="RNV138" s="100"/>
      <c r="RNW138" s="100"/>
      <c r="RNX138" s="100"/>
      <c r="RNY138" s="100"/>
      <c r="RNZ138" s="100"/>
      <c r="ROA138" s="100"/>
      <c r="ROB138" s="100"/>
      <c r="ROC138" s="100"/>
      <c r="ROD138" s="100"/>
      <c r="ROE138" s="100"/>
      <c r="ROF138" s="100"/>
      <c r="ROG138" s="100"/>
      <c r="ROH138" s="100"/>
      <c r="ROI138" s="100"/>
      <c r="ROJ138" s="100"/>
      <c r="ROK138" s="100"/>
      <c r="ROL138" s="100"/>
      <c r="ROM138" s="100"/>
      <c r="RON138" s="100"/>
      <c r="ROO138" s="100"/>
      <c r="ROP138" s="100"/>
      <c r="ROQ138" s="100"/>
      <c r="ROR138" s="100"/>
      <c r="ROS138" s="100"/>
      <c r="ROT138" s="100"/>
      <c r="ROU138" s="100"/>
      <c r="ROV138" s="100"/>
      <c r="ROW138" s="100"/>
      <c r="ROX138" s="100"/>
      <c r="ROY138" s="100"/>
      <c r="ROZ138" s="100"/>
      <c r="RPA138" s="100"/>
      <c r="RPB138" s="100"/>
      <c r="RPC138" s="100"/>
      <c r="RPD138" s="100"/>
      <c r="RPE138" s="100"/>
      <c r="RPF138" s="100"/>
      <c r="RPG138" s="100"/>
      <c r="RPH138" s="100"/>
      <c r="RPI138" s="100"/>
      <c r="RPJ138" s="100"/>
      <c r="RPK138" s="100"/>
      <c r="RPL138" s="100"/>
      <c r="RPM138" s="100"/>
      <c r="RPN138" s="100"/>
      <c r="RPO138" s="100"/>
      <c r="RPP138" s="100"/>
      <c r="RPQ138" s="100"/>
      <c r="RPR138" s="100"/>
      <c r="RPS138" s="100"/>
      <c r="RPT138" s="100"/>
      <c r="RPU138" s="100"/>
      <c r="RPV138" s="100"/>
      <c r="RPW138" s="100"/>
      <c r="RPX138" s="100"/>
      <c r="RPY138" s="100"/>
      <c r="RPZ138" s="100"/>
      <c r="RQA138" s="100"/>
      <c r="RQB138" s="100"/>
      <c r="RQC138" s="100"/>
      <c r="RQD138" s="100"/>
      <c r="RQE138" s="100"/>
      <c r="RQF138" s="100"/>
      <c r="RQG138" s="100"/>
      <c r="RQH138" s="100"/>
      <c r="RQI138" s="100"/>
      <c r="RQJ138" s="100"/>
      <c r="RQK138" s="100"/>
      <c r="RQL138" s="100"/>
      <c r="RQM138" s="100"/>
      <c r="RQN138" s="100"/>
      <c r="RQO138" s="100"/>
      <c r="RQP138" s="100"/>
      <c r="RQQ138" s="100"/>
      <c r="RQR138" s="100"/>
      <c r="RQS138" s="100"/>
      <c r="RQT138" s="100"/>
      <c r="RQU138" s="100"/>
      <c r="RQV138" s="100"/>
      <c r="RQW138" s="100"/>
      <c r="RQX138" s="100"/>
      <c r="RQY138" s="100"/>
      <c r="RQZ138" s="100"/>
      <c r="RRA138" s="100"/>
      <c r="RRB138" s="100"/>
      <c r="RRC138" s="100"/>
      <c r="RRD138" s="100"/>
      <c r="RRE138" s="100"/>
      <c r="RRF138" s="100"/>
      <c r="RRG138" s="100"/>
      <c r="RRH138" s="100"/>
      <c r="RRI138" s="100"/>
      <c r="RRJ138" s="100"/>
      <c r="RRK138" s="100"/>
      <c r="RRL138" s="100"/>
      <c r="RRM138" s="100"/>
      <c r="RRN138" s="100"/>
      <c r="RRO138" s="100"/>
      <c r="RRP138" s="100"/>
      <c r="RRQ138" s="100"/>
      <c r="RRR138" s="100"/>
      <c r="RRS138" s="100"/>
      <c r="RRT138" s="100"/>
      <c r="RRU138" s="100"/>
      <c r="RRV138" s="100"/>
      <c r="RRW138" s="100"/>
      <c r="RRX138" s="100"/>
      <c r="RRY138" s="100"/>
      <c r="RRZ138" s="100"/>
      <c r="RSA138" s="100"/>
      <c r="RSB138" s="100"/>
      <c r="RSC138" s="100"/>
      <c r="RSD138" s="100"/>
      <c r="RSE138" s="100"/>
      <c r="RSF138" s="100"/>
      <c r="RSG138" s="100"/>
      <c r="RSH138" s="100"/>
      <c r="RSI138" s="100"/>
      <c r="RSJ138" s="100"/>
      <c r="RSK138" s="100"/>
      <c r="RSL138" s="100"/>
      <c r="RSM138" s="100"/>
      <c r="RSN138" s="100"/>
      <c r="RSO138" s="100"/>
      <c r="RSP138" s="100"/>
      <c r="RSQ138" s="100"/>
      <c r="RSR138" s="100"/>
      <c r="RSS138" s="100"/>
      <c r="RST138" s="100"/>
      <c r="RSU138" s="100"/>
      <c r="RSV138" s="100"/>
      <c r="RSW138" s="100"/>
      <c r="RSX138" s="100"/>
      <c r="RSY138" s="100"/>
      <c r="RSZ138" s="100"/>
      <c r="RTA138" s="100"/>
      <c r="RTB138" s="100"/>
      <c r="RTC138" s="100"/>
      <c r="RTD138" s="100"/>
      <c r="RTE138" s="100"/>
      <c r="RTF138" s="100"/>
      <c r="RTG138" s="100"/>
      <c r="RTH138" s="100"/>
      <c r="RTI138" s="100"/>
      <c r="RTJ138" s="100"/>
      <c r="RTK138" s="100"/>
      <c r="RTL138" s="100"/>
      <c r="RTM138" s="100"/>
      <c r="RTN138" s="100"/>
      <c r="RTO138" s="100"/>
      <c r="RTP138" s="100"/>
      <c r="RTQ138" s="100"/>
      <c r="RTR138" s="100"/>
      <c r="RTS138" s="100"/>
      <c r="RTT138" s="100"/>
      <c r="RTU138" s="100"/>
      <c r="RTV138" s="100"/>
      <c r="RTW138" s="100"/>
      <c r="RTX138" s="100"/>
      <c r="RTY138" s="100"/>
      <c r="RTZ138" s="100"/>
      <c r="RUA138" s="100"/>
      <c r="RUB138" s="100"/>
      <c r="RUC138" s="100"/>
      <c r="RUD138" s="100"/>
      <c r="RUE138" s="100"/>
      <c r="RUF138" s="100"/>
      <c r="RUG138" s="100"/>
      <c r="RUH138" s="100"/>
      <c r="RUI138" s="100"/>
      <c r="RUJ138" s="100"/>
      <c r="RUK138" s="100"/>
      <c r="RUL138" s="100"/>
      <c r="RUM138" s="100"/>
      <c r="RUN138" s="100"/>
      <c r="RUO138" s="100"/>
      <c r="RUP138" s="100"/>
      <c r="RUQ138" s="100"/>
      <c r="RUR138" s="100"/>
      <c r="RUS138" s="100"/>
      <c r="RUT138" s="100"/>
      <c r="RUU138" s="100"/>
      <c r="RUV138" s="100"/>
      <c r="RUW138" s="100"/>
      <c r="RUX138" s="100"/>
      <c r="RUY138" s="100"/>
      <c r="RUZ138" s="100"/>
      <c r="RVA138" s="100"/>
      <c r="RVB138" s="100"/>
      <c r="RVC138" s="100"/>
      <c r="RVD138" s="100"/>
      <c r="RVE138" s="100"/>
      <c r="RVF138" s="100"/>
      <c r="RVG138" s="100"/>
      <c r="RVH138" s="100"/>
      <c r="RVI138" s="100"/>
      <c r="RVJ138" s="100"/>
      <c r="RVK138" s="100"/>
      <c r="RVL138" s="100"/>
      <c r="RVM138" s="100"/>
      <c r="RVN138" s="100"/>
      <c r="RVO138" s="100"/>
      <c r="RVP138" s="100"/>
      <c r="RVQ138" s="100"/>
      <c r="RVR138" s="100"/>
      <c r="RVS138" s="100"/>
      <c r="RVT138" s="100"/>
      <c r="RVU138" s="100"/>
      <c r="RVV138" s="100"/>
      <c r="RVW138" s="100"/>
      <c r="RVX138" s="100"/>
      <c r="RVY138" s="100"/>
      <c r="RVZ138" s="100"/>
      <c r="RWA138" s="100"/>
      <c r="RWB138" s="100"/>
      <c r="RWC138" s="100"/>
      <c r="RWD138" s="100"/>
      <c r="RWE138" s="100"/>
      <c r="RWF138" s="100"/>
      <c r="RWG138" s="100"/>
      <c r="RWH138" s="100"/>
      <c r="RWI138" s="100"/>
      <c r="RWJ138" s="100"/>
      <c r="RWK138" s="100"/>
      <c r="RWL138" s="100"/>
      <c r="RWM138" s="100"/>
      <c r="RWN138" s="100"/>
      <c r="RWO138" s="100"/>
      <c r="RWP138" s="100"/>
      <c r="RWQ138" s="100"/>
      <c r="RWR138" s="100"/>
      <c r="RWS138" s="100"/>
      <c r="RWT138" s="100"/>
      <c r="RWU138" s="100"/>
      <c r="RWV138" s="100"/>
      <c r="RWW138" s="100"/>
      <c r="RWX138" s="100"/>
      <c r="RWY138" s="100"/>
      <c r="RWZ138" s="100"/>
      <c r="RXA138" s="100"/>
      <c r="RXB138" s="100"/>
      <c r="RXC138" s="100"/>
      <c r="RXD138" s="100"/>
      <c r="RXE138" s="100"/>
      <c r="RXF138" s="100"/>
      <c r="RXG138" s="100"/>
      <c r="RXH138" s="100"/>
      <c r="RXI138" s="100"/>
      <c r="RXJ138" s="100"/>
      <c r="RXK138" s="100"/>
      <c r="RXL138" s="100"/>
      <c r="RXM138" s="100"/>
      <c r="RXN138" s="100"/>
      <c r="RXO138" s="100"/>
      <c r="RXP138" s="100"/>
      <c r="RXQ138" s="100"/>
      <c r="RXR138" s="100"/>
      <c r="RXS138" s="100"/>
      <c r="RXT138" s="100"/>
      <c r="RXU138" s="100"/>
      <c r="RXV138" s="100"/>
      <c r="RXW138" s="100"/>
      <c r="RXX138" s="100"/>
      <c r="RXY138" s="100"/>
      <c r="RXZ138" s="100"/>
      <c r="RYA138" s="100"/>
      <c r="RYB138" s="100"/>
      <c r="RYC138" s="100"/>
      <c r="RYD138" s="100"/>
      <c r="RYE138" s="100"/>
      <c r="RYF138" s="100"/>
      <c r="RYG138" s="100"/>
      <c r="RYH138" s="100"/>
      <c r="RYI138" s="100"/>
      <c r="RYJ138" s="100"/>
      <c r="RYK138" s="100"/>
      <c r="RYL138" s="100"/>
      <c r="RYM138" s="100"/>
      <c r="RYN138" s="100"/>
      <c r="RYO138" s="100"/>
      <c r="RYP138" s="100"/>
      <c r="RYQ138" s="100"/>
      <c r="RYR138" s="100"/>
      <c r="RYS138" s="100"/>
      <c r="RYT138" s="100"/>
      <c r="RYU138" s="100"/>
      <c r="RYV138" s="100"/>
      <c r="RYW138" s="100"/>
      <c r="RYX138" s="100"/>
      <c r="RYY138" s="100"/>
      <c r="RYZ138" s="100"/>
      <c r="RZA138" s="100"/>
      <c r="RZB138" s="100"/>
      <c r="RZC138" s="100"/>
      <c r="RZD138" s="100"/>
      <c r="RZE138" s="100"/>
      <c r="RZF138" s="100"/>
      <c r="RZG138" s="100"/>
      <c r="RZH138" s="100"/>
      <c r="RZI138" s="100"/>
      <c r="RZJ138" s="100"/>
      <c r="RZK138" s="100"/>
      <c r="RZL138" s="100"/>
      <c r="RZM138" s="100"/>
      <c r="RZN138" s="100"/>
      <c r="RZO138" s="100"/>
      <c r="RZP138" s="100"/>
      <c r="RZQ138" s="100"/>
      <c r="RZR138" s="100"/>
      <c r="RZS138" s="100"/>
      <c r="RZT138" s="100"/>
      <c r="RZU138" s="100"/>
      <c r="RZV138" s="100"/>
      <c r="RZW138" s="100"/>
      <c r="RZX138" s="100"/>
      <c r="RZY138" s="100"/>
      <c r="RZZ138" s="100"/>
      <c r="SAA138" s="100"/>
      <c r="SAB138" s="100"/>
      <c r="SAC138" s="100"/>
      <c r="SAD138" s="100"/>
      <c r="SAE138" s="100"/>
      <c r="SAF138" s="100"/>
      <c r="SAG138" s="100"/>
      <c r="SAH138" s="100"/>
      <c r="SAI138" s="100"/>
      <c r="SAJ138" s="100"/>
      <c r="SAK138" s="100"/>
      <c r="SAL138" s="100"/>
      <c r="SAM138" s="100"/>
      <c r="SAN138" s="100"/>
      <c r="SAO138" s="100"/>
      <c r="SAP138" s="100"/>
      <c r="SAQ138" s="100"/>
      <c r="SAR138" s="100"/>
      <c r="SAS138" s="100"/>
      <c r="SAT138" s="100"/>
      <c r="SAU138" s="100"/>
      <c r="SAV138" s="100"/>
      <c r="SAW138" s="100"/>
      <c r="SAX138" s="100"/>
      <c r="SAY138" s="100"/>
      <c r="SAZ138" s="100"/>
      <c r="SBA138" s="100"/>
      <c r="SBB138" s="100"/>
      <c r="SBC138" s="100"/>
      <c r="SBD138" s="100"/>
      <c r="SBE138" s="100"/>
      <c r="SBF138" s="100"/>
      <c r="SBG138" s="100"/>
      <c r="SBH138" s="100"/>
      <c r="SBI138" s="100"/>
      <c r="SBJ138" s="100"/>
      <c r="SBK138" s="100"/>
      <c r="SBL138" s="100"/>
      <c r="SBM138" s="100"/>
      <c r="SBN138" s="100"/>
      <c r="SBO138" s="100"/>
      <c r="SBP138" s="100"/>
      <c r="SBQ138" s="100"/>
      <c r="SBR138" s="100"/>
      <c r="SBS138" s="100"/>
      <c r="SBT138" s="100"/>
      <c r="SBU138" s="100"/>
      <c r="SBV138" s="100"/>
      <c r="SBW138" s="100"/>
      <c r="SBX138" s="100"/>
      <c r="SBY138" s="100"/>
      <c r="SBZ138" s="100"/>
      <c r="SCA138" s="100"/>
      <c r="SCB138" s="100"/>
      <c r="SCC138" s="100"/>
      <c r="SCD138" s="100"/>
      <c r="SCE138" s="100"/>
      <c r="SCF138" s="100"/>
      <c r="SCG138" s="100"/>
      <c r="SCH138" s="100"/>
      <c r="SCI138" s="100"/>
      <c r="SCJ138" s="100"/>
      <c r="SCK138" s="100"/>
      <c r="SCL138" s="100"/>
      <c r="SCM138" s="100"/>
      <c r="SCN138" s="100"/>
      <c r="SCO138" s="100"/>
      <c r="SCP138" s="100"/>
      <c r="SCQ138" s="100"/>
      <c r="SCR138" s="100"/>
      <c r="SCS138" s="100"/>
      <c r="SCT138" s="100"/>
      <c r="SCU138" s="100"/>
      <c r="SCV138" s="100"/>
      <c r="SCW138" s="100"/>
      <c r="SCX138" s="100"/>
      <c r="SCY138" s="100"/>
      <c r="SCZ138" s="100"/>
      <c r="SDA138" s="100"/>
      <c r="SDB138" s="100"/>
      <c r="SDC138" s="100"/>
      <c r="SDD138" s="100"/>
      <c r="SDE138" s="100"/>
      <c r="SDF138" s="100"/>
      <c r="SDG138" s="100"/>
      <c r="SDH138" s="100"/>
      <c r="SDI138" s="100"/>
      <c r="SDJ138" s="100"/>
      <c r="SDK138" s="100"/>
      <c r="SDL138" s="100"/>
      <c r="SDM138" s="100"/>
      <c r="SDN138" s="100"/>
      <c r="SDO138" s="100"/>
      <c r="SDP138" s="100"/>
      <c r="SDQ138" s="100"/>
      <c r="SDR138" s="100"/>
      <c r="SDS138" s="100"/>
      <c r="SDT138" s="100"/>
      <c r="SDU138" s="100"/>
      <c r="SDV138" s="100"/>
      <c r="SDW138" s="100"/>
      <c r="SDX138" s="100"/>
      <c r="SDY138" s="100"/>
      <c r="SDZ138" s="100"/>
      <c r="SEA138" s="100"/>
      <c r="SEB138" s="100"/>
      <c r="SEC138" s="100"/>
      <c r="SED138" s="100"/>
      <c r="SEE138" s="100"/>
      <c r="SEF138" s="100"/>
      <c r="SEG138" s="100"/>
      <c r="SEH138" s="100"/>
      <c r="SEI138" s="100"/>
      <c r="SEJ138" s="100"/>
      <c r="SEK138" s="100"/>
      <c r="SEL138" s="100"/>
      <c r="SEM138" s="100"/>
      <c r="SEN138" s="100"/>
      <c r="SEO138" s="100"/>
      <c r="SEP138" s="100"/>
      <c r="SEQ138" s="100"/>
      <c r="SER138" s="100"/>
      <c r="SES138" s="100"/>
      <c r="SET138" s="100"/>
      <c r="SEU138" s="100"/>
      <c r="SEV138" s="100"/>
      <c r="SEW138" s="100"/>
      <c r="SEX138" s="100"/>
      <c r="SEY138" s="100"/>
      <c r="SEZ138" s="100"/>
      <c r="SFA138" s="100"/>
      <c r="SFB138" s="100"/>
      <c r="SFC138" s="100"/>
      <c r="SFD138" s="100"/>
      <c r="SFE138" s="100"/>
      <c r="SFF138" s="100"/>
      <c r="SFG138" s="100"/>
      <c r="SFH138" s="100"/>
      <c r="SFI138" s="100"/>
      <c r="SFJ138" s="100"/>
      <c r="SFK138" s="100"/>
      <c r="SFL138" s="100"/>
      <c r="SFM138" s="100"/>
      <c r="SFN138" s="100"/>
      <c r="SFO138" s="100"/>
      <c r="SFP138" s="100"/>
      <c r="SFQ138" s="100"/>
      <c r="SFR138" s="100"/>
      <c r="SFS138" s="100"/>
      <c r="SFT138" s="100"/>
      <c r="SFU138" s="100"/>
      <c r="SFV138" s="100"/>
      <c r="SFW138" s="100"/>
      <c r="SFX138" s="100"/>
      <c r="SFY138" s="100"/>
      <c r="SFZ138" s="100"/>
      <c r="SGA138" s="100"/>
      <c r="SGB138" s="100"/>
      <c r="SGC138" s="100"/>
      <c r="SGD138" s="100"/>
      <c r="SGE138" s="100"/>
      <c r="SGF138" s="100"/>
      <c r="SGG138" s="100"/>
      <c r="SGH138" s="100"/>
      <c r="SGI138" s="100"/>
      <c r="SGJ138" s="100"/>
      <c r="SGK138" s="100"/>
      <c r="SGL138" s="100"/>
      <c r="SGM138" s="100"/>
      <c r="SGN138" s="100"/>
      <c r="SGO138" s="100"/>
      <c r="SGP138" s="100"/>
      <c r="SGQ138" s="100"/>
      <c r="SGR138" s="100"/>
      <c r="SGS138" s="100"/>
      <c r="SGT138" s="100"/>
      <c r="SGU138" s="100"/>
      <c r="SGV138" s="100"/>
      <c r="SGW138" s="100"/>
      <c r="SGX138" s="100"/>
      <c r="SGY138" s="100"/>
      <c r="SGZ138" s="100"/>
      <c r="SHA138" s="100"/>
      <c r="SHB138" s="100"/>
      <c r="SHC138" s="100"/>
      <c r="SHD138" s="100"/>
      <c r="SHE138" s="100"/>
      <c r="SHF138" s="100"/>
      <c r="SHG138" s="100"/>
      <c r="SHH138" s="100"/>
      <c r="SHI138" s="100"/>
      <c r="SHJ138" s="100"/>
      <c r="SHK138" s="100"/>
      <c r="SHL138" s="100"/>
      <c r="SHM138" s="100"/>
      <c r="SHN138" s="100"/>
      <c r="SHO138" s="100"/>
      <c r="SHP138" s="100"/>
      <c r="SHQ138" s="100"/>
      <c r="SHR138" s="100"/>
      <c r="SHS138" s="100"/>
      <c r="SHT138" s="100"/>
      <c r="SHU138" s="100"/>
      <c r="SHV138" s="100"/>
      <c r="SHW138" s="100"/>
      <c r="SHX138" s="100"/>
      <c r="SHY138" s="100"/>
      <c r="SHZ138" s="100"/>
      <c r="SIA138" s="100"/>
      <c r="SIB138" s="100"/>
      <c r="SIC138" s="100"/>
      <c r="SID138" s="100"/>
      <c r="SIE138" s="100"/>
      <c r="SIF138" s="100"/>
      <c r="SIG138" s="100"/>
      <c r="SIH138" s="100"/>
      <c r="SII138" s="100"/>
      <c r="SIJ138" s="100"/>
      <c r="SIK138" s="100"/>
      <c r="SIL138" s="100"/>
      <c r="SIM138" s="100"/>
      <c r="SIN138" s="100"/>
      <c r="SIO138" s="100"/>
      <c r="SIP138" s="100"/>
      <c r="SIQ138" s="100"/>
      <c r="SIR138" s="100"/>
      <c r="SIS138" s="100"/>
      <c r="SIT138" s="100"/>
      <c r="SIU138" s="100"/>
      <c r="SIV138" s="100"/>
      <c r="SIW138" s="100"/>
      <c r="SIX138" s="100"/>
      <c r="SIY138" s="100"/>
      <c r="SIZ138" s="100"/>
      <c r="SJA138" s="100"/>
      <c r="SJB138" s="100"/>
      <c r="SJC138" s="100"/>
      <c r="SJD138" s="100"/>
      <c r="SJE138" s="100"/>
      <c r="SJF138" s="100"/>
      <c r="SJG138" s="100"/>
      <c r="SJH138" s="100"/>
      <c r="SJI138" s="100"/>
      <c r="SJJ138" s="100"/>
      <c r="SJK138" s="100"/>
      <c r="SJL138" s="100"/>
      <c r="SJM138" s="100"/>
      <c r="SJN138" s="100"/>
      <c r="SJO138" s="100"/>
      <c r="SJP138" s="100"/>
      <c r="SJQ138" s="100"/>
      <c r="SJR138" s="100"/>
      <c r="SJS138" s="100"/>
      <c r="SJT138" s="100"/>
      <c r="SJU138" s="100"/>
      <c r="SJV138" s="100"/>
      <c r="SJW138" s="100"/>
      <c r="SJX138" s="100"/>
      <c r="SJY138" s="100"/>
      <c r="SJZ138" s="100"/>
      <c r="SKA138" s="100"/>
      <c r="SKB138" s="100"/>
      <c r="SKC138" s="100"/>
      <c r="SKD138" s="100"/>
      <c r="SKE138" s="100"/>
      <c r="SKF138" s="100"/>
      <c r="SKG138" s="100"/>
      <c r="SKH138" s="100"/>
      <c r="SKI138" s="100"/>
      <c r="SKJ138" s="100"/>
      <c r="SKK138" s="100"/>
      <c r="SKL138" s="100"/>
      <c r="SKM138" s="100"/>
      <c r="SKN138" s="100"/>
      <c r="SKO138" s="100"/>
      <c r="SKP138" s="100"/>
      <c r="SKQ138" s="100"/>
      <c r="SKR138" s="100"/>
      <c r="SKS138" s="100"/>
      <c r="SKT138" s="100"/>
      <c r="SKU138" s="100"/>
      <c r="SKV138" s="100"/>
      <c r="SKW138" s="100"/>
      <c r="SKX138" s="100"/>
      <c r="SKY138" s="100"/>
      <c r="SKZ138" s="100"/>
      <c r="SLA138" s="100"/>
      <c r="SLB138" s="100"/>
      <c r="SLC138" s="100"/>
      <c r="SLD138" s="100"/>
      <c r="SLE138" s="100"/>
      <c r="SLF138" s="100"/>
      <c r="SLG138" s="100"/>
      <c r="SLH138" s="100"/>
      <c r="SLI138" s="100"/>
      <c r="SLJ138" s="100"/>
      <c r="SLK138" s="100"/>
      <c r="SLL138" s="100"/>
      <c r="SLM138" s="100"/>
      <c r="SLN138" s="100"/>
      <c r="SLO138" s="100"/>
      <c r="SLP138" s="100"/>
      <c r="SLQ138" s="100"/>
      <c r="SLR138" s="100"/>
      <c r="SLS138" s="100"/>
      <c r="SLT138" s="100"/>
      <c r="SLU138" s="100"/>
      <c r="SLV138" s="100"/>
      <c r="SLW138" s="100"/>
      <c r="SLX138" s="100"/>
      <c r="SLY138" s="100"/>
      <c r="SLZ138" s="100"/>
      <c r="SMA138" s="100"/>
      <c r="SMB138" s="100"/>
      <c r="SMC138" s="100"/>
      <c r="SMD138" s="100"/>
      <c r="SME138" s="100"/>
      <c r="SMF138" s="100"/>
      <c r="SMG138" s="100"/>
      <c r="SMH138" s="100"/>
      <c r="SMI138" s="100"/>
      <c r="SMJ138" s="100"/>
      <c r="SMK138" s="100"/>
      <c r="SML138" s="100"/>
      <c r="SMM138" s="100"/>
      <c r="SMN138" s="100"/>
      <c r="SMO138" s="100"/>
      <c r="SMP138" s="100"/>
      <c r="SMQ138" s="100"/>
      <c r="SMR138" s="100"/>
      <c r="SMS138" s="100"/>
      <c r="SMT138" s="100"/>
      <c r="SMU138" s="100"/>
      <c r="SMV138" s="100"/>
      <c r="SMW138" s="100"/>
      <c r="SMX138" s="100"/>
      <c r="SMY138" s="100"/>
      <c r="SMZ138" s="100"/>
      <c r="SNA138" s="100"/>
      <c r="SNB138" s="100"/>
      <c r="SNC138" s="100"/>
      <c r="SND138" s="100"/>
      <c r="SNE138" s="100"/>
      <c r="SNF138" s="100"/>
      <c r="SNG138" s="100"/>
      <c r="SNH138" s="100"/>
      <c r="SNI138" s="100"/>
      <c r="SNJ138" s="100"/>
      <c r="SNK138" s="100"/>
      <c r="SNL138" s="100"/>
      <c r="SNM138" s="100"/>
      <c r="SNN138" s="100"/>
      <c r="SNO138" s="100"/>
      <c r="SNP138" s="100"/>
      <c r="SNQ138" s="100"/>
      <c r="SNR138" s="100"/>
      <c r="SNS138" s="100"/>
      <c r="SNT138" s="100"/>
      <c r="SNU138" s="100"/>
      <c r="SNV138" s="100"/>
      <c r="SNW138" s="100"/>
      <c r="SNX138" s="100"/>
      <c r="SNY138" s="100"/>
      <c r="SNZ138" s="100"/>
      <c r="SOA138" s="100"/>
      <c r="SOB138" s="100"/>
      <c r="SOC138" s="100"/>
      <c r="SOD138" s="100"/>
      <c r="SOE138" s="100"/>
      <c r="SOF138" s="100"/>
      <c r="SOG138" s="100"/>
      <c r="SOH138" s="100"/>
      <c r="SOI138" s="100"/>
      <c r="SOJ138" s="100"/>
      <c r="SOK138" s="100"/>
      <c r="SOL138" s="100"/>
      <c r="SOM138" s="100"/>
      <c r="SON138" s="100"/>
      <c r="SOO138" s="100"/>
      <c r="SOP138" s="100"/>
      <c r="SOQ138" s="100"/>
      <c r="SOR138" s="100"/>
      <c r="SOS138" s="100"/>
      <c r="SOT138" s="100"/>
      <c r="SOU138" s="100"/>
      <c r="SOV138" s="100"/>
      <c r="SOW138" s="100"/>
      <c r="SOX138" s="100"/>
      <c r="SOY138" s="100"/>
      <c r="SOZ138" s="100"/>
      <c r="SPA138" s="100"/>
      <c r="SPB138" s="100"/>
      <c r="SPC138" s="100"/>
      <c r="SPD138" s="100"/>
      <c r="SPE138" s="100"/>
      <c r="SPF138" s="100"/>
      <c r="SPG138" s="100"/>
      <c r="SPH138" s="100"/>
      <c r="SPI138" s="100"/>
      <c r="SPJ138" s="100"/>
      <c r="SPK138" s="100"/>
      <c r="SPL138" s="100"/>
      <c r="SPM138" s="100"/>
      <c r="SPN138" s="100"/>
      <c r="SPO138" s="100"/>
      <c r="SPP138" s="100"/>
      <c r="SPQ138" s="100"/>
      <c r="SPR138" s="100"/>
      <c r="SPS138" s="100"/>
      <c r="SPT138" s="100"/>
      <c r="SPU138" s="100"/>
      <c r="SPV138" s="100"/>
      <c r="SPW138" s="100"/>
      <c r="SPX138" s="100"/>
      <c r="SPY138" s="100"/>
      <c r="SPZ138" s="100"/>
      <c r="SQA138" s="100"/>
      <c r="SQB138" s="100"/>
      <c r="SQC138" s="100"/>
      <c r="SQD138" s="100"/>
      <c r="SQE138" s="100"/>
      <c r="SQF138" s="100"/>
      <c r="SQG138" s="100"/>
      <c r="SQH138" s="100"/>
      <c r="SQI138" s="100"/>
      <c r="SQJ138" s="100"/>
      <c r="SQK138" s="100"/>
      <c r="SQL138" s="100"/>
      <c r="SQM138" s="100"/>
      <c r="SQN138" s="100"/>
      <c r="SQO138" s="100"/>
      <c r="SQP138" s="100"/>
      <c r="SQQ138" s="100"/>
      <c r="SQR138" s="100"/>
      <c r="SQS138" s="100"/>
      <c r="SQT138" s="100"/>
      <c r="SQU138" s="100"/>
      <c r="SQV138" s="100"/>
      <c r="SQW138" s="100"/>
      <c r="SQX138" s="100"/>
      <c r="SQY138" s="100"/>
      <c r="SQZ138" s="100"/>
      <c r="SRA138" s="100"/>
      <c r="SRB138" s="100"/>
      <c r="SRC138" s="100"/>
      <c r="SRD138" s="100"/>
      <c r="SRE138" s="100"/>
      <c r="SRF138" s="100"/>
      <c r="SRG138" s="100"/>
      <c r="SRH138" s="100"/>
      <c r="SRI138" s="100"/>
      <c r="SRJ138" s="100"/>
      <c r="SRK138" s="100"/>
      <c r="SRL138" s="100"/>
      <c r="SRM138" s="100"/>
      <c r="SRN138" s="100"/>
      <c r="SRO138" s="100"/>
      <c r="SRP138" s="100"/>
      <c r="SRQ138" s="100"/>
      <c r="SRR138" s="100"/>
      <c r="SRS138" s="100"/>
      <c r="SRT138" s="100"/>
      <c r="SRU138" s="100"/>
      <c r="SRV138" s="100"/>
      <c r="SRW138" s="100"/>
      <c r="SRX138" s="100"/>
      <c r="SRY138" s="100"/>
      <c r="SRZ138" s="100"/>
      <c r="SSA138" s="100"/>
      <c r="SSB138" s="100"/>
      <c r="SSC138" s="100"/>
      <c r="SSD138" s="100"/>
      <c r="SSE138" s="100"/>
      <c r="SSF138" s="100"/>
      <c r="SSG138" s="100"/>
      <c r="SSH138" s="100"/>
      <c r="SSI138" s="100"/>
      <c r="SSJ138" s="100"/>
      <c r="SSK138" s="100"/>
      <c r="SSL138" s="100"/>
      <c r="SSM138" s="100"/>
      <c r="SSN138" s="100"/>
      <c r="SSO138" s="100"/>
      <c r="SSP138" s="100"/>
      <c r="SSQ138" s="100"/>
      <c r="SSR138" s="100"/>
      <c r="SSS138" s="100"/>
      <c r="SST138" s="100"/>
      <c r="SSU138" s="100"/>
      <c r="SSV138" s="100"/>
      <c r="SSW138" s="100"/>
      <c r="SSX138" s="100"/>
      <c r="SSY138" s="100"/>
      <c r="SSZ138" s="100"/>
      <c r="STA138" s="100"/>
      <c r="STB138" s="100"/>
      <c r="STC138" s="100"/>
      <c r="STD138" s="100"/>
      <c r="STE138" s="100"/>
      <c r="STF138" s="100"/>
      <c r="STG138" s="100"/>
      <c r="STH138" s="100"/>
      <c r="STI138" s="100"/>
      <c r="STJ138" s="100"/>
      <c r="STK138" s="100"/>
      <c r="STL138" s="100"/>
      <c r="STM138" s="100"/>
      <c r="STN138" s="100"/>
      <c r="STO138" s="100"/>
      <c r="STP138" s="100"/>
      <c r="STQ138" s="100"/>
      <c r="STR138" s="100"/>
      <c r="STS138" s="100"/>
      <c r="STT138" s="100"/>
      <c r="STU138" s="100"/>
      <c r="STV138" s="100"/>
      <c r="STW138" s="100"/>
      <c r="STX138" s="100"/>
      <c r="STY138" s="100"/>
      <c r="STZ138" s="100"/>
      <c r="SUA138" s="100"/>
      <c r="SUB138" s="100"/>
      <c r="SUC138" s="100"/>
      <c r="SUD138" s="100"/>
      <c r="SUE138" s="100"/>
      <c r="SUF138" s="100"/>
      <c r="SUG138" s="100"/>
      <c r="SUH138" s="100"/>
      <c r="SUI138" s="100"/>
      <c r="SUJ138" s="100"/>
      <c r="SUK138" s="100"/>
      <c r="SUL138" s="100"/>
      <c r="SUM138" s="100"/>
      <c r="SUN138" s="100"/>
      <c r="SUO138" s="100"/>
      <c r="SUP138" s="100"/>
      <c r="SUQ138" s="100"/>
      <c r="SUR138" s="100"/>
      <c r="SUS138" s="100"/>
      <c r="SUT138" s="100"/>
      <c r="SUU138" s="100"/>
      <c r="SUV138" s="100"/>
      <c r="SUW138" s="100"/>
      <c r="SUX138" s="100"/>
      <c r="SUY138" s="100"/>
      <c r="SUZ138" s="100"/>
      <c r="SVA138" s="100"/>
      <c r="SVB138" s="100"/>
      <c r="SVC138" s="100"/>
      <c r="SVD138" s="100"/>
      <c r="SVE138" s="100"/>
      <c r="SVF138" s="100"/>
      <c r="SVG138" s="100"/>
      <c r="SVH138" s="100"/>
      <c r="SVI138" s="100"/>
      <c r="SVJ138" s="100"/>
      <c r="SVK138" s="100"/>
      <c r="SVL138" s="100"/>
      <c r="SVM138" s="100"/>
      <c r="SVN138" s="100"/>
      <c r="SVO138" s="100"/>
      <c r="SVP138" s="100"/>
      <c r="SVQ138" s="100"/>
      <c r="SVR138" s="100"/>
      <c r="SVS138" s="100"/>
      <c r="SVT138" s="100"/>
      <c r="SVU138" s="100"/>
      <c r="SVV138" s="100"/>
      <c r="SVW138" s="100"/>
      <c r="SVX138" s="100"/>
      <c r="SVY138" s="100"/>
      <c r="SVZ138" s="100"/>
      <c r="SWA138" s="100"/>
      <c r="SWB138" s="100"/>
      <c r="SWC138" s="100"/>
      <c r="SWD138" s="100"/>
      <c r="SWE138" s="100"/>
      <c r="SWF138" s="100"/>
      <c r="SWG138" s="100"/>
      <c r="SWH138" s="100"/>
      <c r="SWI138" s="100"/>
      <c r="SWJ138" s="100"/>
      <c r="SWK138" s="100"/>
      <c r="SWL138" s="100"/>
      <c r="SWM138" s="100"/>
      <c r="SWN138" s="100"/>
      <c r="SWO138" s="100"/>
      <c r="SWP138" s="100"/>
      <c r="SWQ138" s="100"/>
      <c r="SWR138" s="100"/>
      <c r="SWS138" s="100"/>
      <c r="SWT138" s="100"/>
      <c r="SWU138" s="100"/>
      <c r="SWV138" s="100"/>
      <c r="SWW138" s="100"/>
      <c r="SWX138" s="100"/>
      <c r="SWY138" s="100"/>
      <c r="SWZ138" s="100"/>
      <c r="SXA138" s="100"/>
      <c r="SXB138" s="100"/>
      <c r="SXC138" s="100"/>
      <c r="SXD138" s="100"/>
      <c r="SXE138" s="100"/>
      <c r="SXF138" s="100"/>
      <c r="SXG138" s="100"/>
      <c r="SXH138" s="100"/>
      <c r="SXI138" s="100"/>
      <c r="SXJ138" s="100"/>
      <c r="SXK138" s="100"/>
      <c r="SXL138" s="100"/>
      <c r="SXM138" s="100"/>
      <c r="SXN138" s="100"/>
      <c r="SXO138" s="100"/>
      <c r="SXP138" s="100"/>
      <c r="SXQ138" s="100"/>
      <c r="SXR138" s="100"/>
      <c r="SXS138" s="100"/>
      <c r="SXT138" s="100"/>
      <c r="SXU138" s="100"/>
      <c r="SXV138" s="100"/>
      <c r="SXW138" s="100"/>
      <c r="SXX138" s="100"/>
      <c r="SXY138" s="100"/>
      <c r="SXZ138" s="100"/>
      <c r="SYA138" s="100"/>
      <c r="SYB138" s="100"/>
      <c r="SYC138" s="100"/>
      <c r="SYD138" s="100"/>
      <c r="SYE138" s="100"/>
      <c r="SYF138" s="100"/>
      <c r="SYG138" s="100"/>
      <c r="SYH138" s="100"/>
      <c r="SYI138" s="100"/>
      <c r="SYJ138" s="100"/>
      <c r="SYK138" s="100"/>
      <c r="SYL138" s="100"/>
      <c r="SYM138" s="100"/>
      <c r="SYN138" s="100"/>
      <c r="SYO138" s="100"/>
      <c r="SYP138" s="100"/>
      <c r="SYQ138" s="100"/>
      <c r="SYR138" s="100"/>
      <c r="SYS138" s="100"/>
      <c r="SYT138" s="100"/>
      <c r="SYU138" s="100"/>
      <c r="SYV138" s="100"/>
      <c r="SYW138" s="100"/>
      <c r="SYX138" s="100"/>
      <c r="SYY138" s="100"/>
      <c r="SYZ138" s="100"/>
      <c r="SZA138" s="100"/>
      <c r="SZB138" s="100"/>
      <c r="SZC138" s="100"/>
      <c r="SZD138" s="100"/>
      <c r="SZE138" s="100"/>
      <c r="SZF138" s="100"/>
      <c r="SZG138" s="100"/>
      <c r="SZH138" s="100"/>
      <c r="SZI138" s="100"/>
      <c r="SZJ138" s="100"/>
      <c r="SZK138" s="100"/>
      <c r="SZL138" s="100"/>
      <c r="SZM138" s="100"/>
      <c r="SZN138" s="100"/>
      <c r="SZO138" s="100"/>
      <c r="SZP138" s="100"/>
      <c r="SZQ138" s="100"/>
      <c r="SZR138" s="100"/>
      <c r="SZS138" s="100"/>
      <c r="SZT138" s="100"/>
      <c r="SZU138" s="100"/>
      <c r="SZV138" s="100"/>
      <c r="SZW138" s="100"/>
      <c r="SZX138" s="100"/>
      <c r="SZY138" s="100"/>
      <c r="SZZ138" s="100"/>
      <c r="TAA138" s="100"/>
      <c r="TAB138" s="100"/>
      <c r="TAC138" s="100"/>
      <c r="TAD138" s="100"/>
      <c r="TAE138" s="100"/>
      <c r="TAF138" s="100"/>
      <c r="TAG138" s="100"/>
      <c r="TAH138" s="100"/>
      <c r="TAI138" s="100"/>
      <c r="TAJ138" s="100"/>
      <c r="TAK138" s="100"/>
      <c r="TAL138" s="100"/>
      <c r="TAM138" s="100"/>
      <c r="TAN138" s="100"/>
      <c r="TAO138" s="100"/>
      <c r="TAP138" s="100"/>
      <c r="TAQ138" s="100"/>
      <c r="TAR138" s="100"/>
      <c r="TAS138" s="100"/>
      <c r="TAT138" s="100"/>
      <c r="TAU138" s="100"/>
      <c r="TAV138" s="100"/>
      <c r="TAW138" s="100"/>
      <c r="TAX138" s="100"/>
      <c r="TAY138" s="100"/>
      <c r="TAZ138" s="100"/>
      <c r="TBA138" s="100"/>
      <c r="TBB138" s="100"/>
      <c r="TBC138" s="100"/>
      <c r="TBD138" s="100"/>
      <c r="TBE138" s="100"/>
      <c r="TBF138" s="100"/>
      <c r="TBG138" s="100"/>
      <c r="TBH138" s="100"/>
      <c r="TBI138" s="100"/>
      <c r="TBJ138" s="100"/>
      <c r="TBK138" s="100"/>
      <c r="TBL138" s="100"/>
      <c r="TBM138" s="100"/>
      <c r="TBN138" s="100"/>
      <c r="TBO138" s="100"/>
      <c r="TBP138" s="100"/>
      <c r="TBQ138" s="100"/>
      <c r="TBR138" s="100"/>
      <c r="TBS138" s="100"/>
      <c r="TBT138" s="100"/>
      <c r="TBU138" s="100"/>
      <c r="TBV138" s="100"/>
      <c r="TBW138" s="100"/>
      <c r="TBX138" s="100"/>
      <c r="TBY138" s="100"/>
      <c r="TBZ138" s="100"/>
      <c r="TCA138" s="100"/>
      <c r="TCB138" s="100"/>
      <c r="TCC138" s="100"/>
      <c r="TCD138" s="100"/>
      <c r="TCE138" s="100"/>
      <c r="TCF138" s="100"/>
      <c r="TCG138" s="100"/>
      <c r="TCH138" s="100"/>
      <c r="TCI138" s="100"/>
      <c r="TCJ138" s="100"/>
      <c r="TCK138" s="100"/>
      <c r="TCL138" s="100"/>
      <c r="TCM138" s="100"/>
      <c r="TCN138" s="100"/>
      <c r="TCO138" s="100"/>
      <c r="TCP138" s="100"/>
      <c r="TCQ138" s="100"/>
      <c r="TCR138" s="100"/>
      <c r="TCS138" s="100"/>
      <c r="TCT138" s="100"/>
      <c r="TCU138" s="100"/>
      <c r="TCV138" s="100"/>
      <c r="TCW138" s="100"/>
      <c r="TCX138" s="100"/>
      <c r="TCY138" s="100"/>
      <c r="TCZ138" s="100"/>
      <c r="TDA138" s="100"/>
      <c r="TDB138" s="100"/>
      <c r="TDC138" s="100"/>
      <c r="TDD138" s="100"/>
      <c r="TDE138" s="100"/>
      <c r="TDF138" s="100"/>
      <c r="TDG138" s="100"/>
      <c r="TDH138" s="100"/>
      <c r="TDI138" s="100"/>
      <c r="TDJ138" s="100"/>
      <c r="TDK138" s="100"/>
      <c r="TDL138" s="100"/>
      <c r="TDM138" s="100"/>
      <c r="TDN138" s="100"/>
      <c r="TDO138" s="100"/>
      <c r="TDP138" s="100"/>
      <c r="TDQ138" s="100"/>
      <c r="TDR138" s="100"/>
      <c r="TDS138" s="100"/>
      <c r="TDT138" s="100"/>
      <c r="TDU138" s="100"/>
      <c r="TDV138" s="100"/>
      <c r="TDW138" s="100"/>
      <c r="TDX138" s="100"/>
      <c r="TDY138" s="100"/>
      <c r="TDZ138" s="100"/>
      <c r="TEA138" s="100"/>
      <c r="TEB138" s="100"/>
      <c r="TEC138" s="100"/>
      <c r="TED138" s="100"/>
      <c r="TEE138" s="100"/>
      <c r="TEF138" s="100"/>
      <c r="TEG138" s="100"/>
      <c r="TEH138" s="100"/>
      <c r="TEI138" s="100"/>
      <c r="TEJ138" s="100"/>
      <c r="TEK138" s="100"/>
      <c r="TEL138" s="100"/>
      <c r="TEM138" s="100"/>
      <c r="TEN138" s="100"/>
      <c r="TEO138" s="100"/>
      <c r="TEP138" s="100"/>
      <c r="TEQ138" s="100"/>
      <c r="TER138" s="100"/>
      <c r="TES138" s="100"/>
      <c r="TET138" s="100"/>
      <c r="TEU138" s="100"/>
      <c r="TEV138" s="100"/>
      <c r="TEW138" s="100"/>
      <c r="TEX138" s="100"/>
      <c r="TEY138" s="100"/>
      <c r="TEZ138" s="100"/>
      <c r="TFA138" s="100"/>
      <c r="TFB138" s="100"/>
      <c r="TFC138" s="100"/>
      <c r="TFD138" s="100"/>
      <c r="TFE138" s="100"/>
      <c r="TFF138" s="100"/>
      <c r="TFG138" s="100"/>
      <c r="TFH138" s="100"/>
      <c r="TFI138" s="100"/>
      <c r="TFJ138" s="100"/>
      <c r="TFK138" s="100"/>
      <c r="TFL138" s="100"/>
      <c r="TFM138" s="100"/>
      <c r="TFN138" s="100"/>
      <c r="TFO138" s="100"/>
      <c r="TFP138" s="100"/>
      <c r="TFQ138" s="100"/>
      <c r="TFR138" s="100"/>
      <c r="TFS138" s="100"/>
      <c r="TFT138" s="100"/>
      <c r="TFU138" s="100"/>
      <c r="TFV138" s="100"/>
      <c r="TFW138" s="100"/>
      <c r="TFX138" s="100"/>
      <c r="TFY138" s="100"/>
      <c r="TFZ138" s="100"/>
      <c r="TGA138" s="100"/>
      <c r="TGB138" s="100"/>
      <c r="TGC138" s="100"/>
      <c r="TGD138" s="100"/>
      <c r="TGE138" s="100"/>
      <c r="TGF138" s="100"/>
      <c r="TGG138" s="100"/>
      <c r="TGH138" s="100"/>
      <c r="TGI138" s="100"/>
      <c r="TGJ138" s="100"/>
      <c r="TGK138" s="100"/>
      <c r="TGL138" s="100"/>
      <c r="TGM138" s="100"/>
      <c r="TGN138" s="100"/>
      <c r="TGO138" s="100"/>
      <c r="TGP138" s="100"/>
      <c r="TGQ138" s="100"/>
      <c r="TGR138" s="100"/>
      <c r="TGS138" s="100"/>
      <c r="TGT138" s="100"/>
      <c r="TGU138" s="100"/>
      <c r="TGV138" s="100"/>
      <c r="TGW138" s="100"/>
      <c r="TGX138" s="100"/>
      <c r="TGY138" s="100"/>
      <c r="TGZ138" s="100"/>
      <c r="THA138" s="100"/>
      <c r="THB138" s="100"/>
      <c r="THC138" s="100"/>
      <c r="THD138" s="100"/>
      <c r="THE138" s="100"/>
      <c r="THF138" s="100"/>
      <c r="THG138" s="100"/>
      <c r="THH138" s="100"/>
      <c r="THI138" s="100"/>
      <c r="THJ138" s="100"/>
      <c r="THK138" s="100"/>
      <c r="THL138" s="100"/>
      <c r="THM138" s="100"/>
      <c r="THN138" s="100"/>
      <c r="THO138" s="100"/>
      <c r="THP138" s="100"/>
      <c r="THQ138" s="100"/>
      <c r="THR138" s="100"/>
      <c r="THS138" s="100"/>
      <c r="THT138" s="100"/>
      <c r="THU138" s="100"/>
      <c r="THV138" s="100"/>
      <c r="THW138" s="100"/>
      <c r="THX138" s="100"/>
      <c r="THY138" s="100"/>
      <c r="THZ138" s="100"/>
      <c r="TIA138" s="100"/>
      <c r="TIB138" s="100"/>
      <c r="TIC138" s="100"/>
      <c r="TID138" s="100"/>
      <c r="TIE138" s="100"/>
      <c r="TIF138" s="100"/>
      <c r="TIG138" s="100"/>
      <c r="TIH138" s="100"/>
      <c r="TII138" s="100"/>
      <c r="TIJ138" s="100"/>
      <c r="TIK138" s="100"/>
      <c r="TIL138" s="100"/>
      <c r="TIM138" s="100"/>
      <c r="TIN138" s="100"/>
      <c r="TIO138" s="100"/>
      <c r="TIP138" s="100"/>
      <c r="TIQ138" s="100"/>
      <c r="TIR138" s="100"/>
      <c r="TIS138" s="100"/>
      <c r="TIT138" s="100"/>
      <c r="TIU138" s="100"/>
      <c r="TIV138" s="100"/>
      <c r="TIW138" s="100"/>
      <c r="TIX138" s="100"/>
      <c r="TIY138" s="100"/>
      <c r="TIZ138" s="100"/>
      <c r="TJA138" s="100"/>
      <c r="TJB138" s="100"/>
      <c r="TJC138" s="100"/>
      <c r="TJD138" s="100"/>
      <c r="TJE138" s="100"/>
      <c r="TJF138" s="100"/>
      <c r="TJG138" s="100"/>
      <c r="TJH138" s="100"/>
      <c r="TJI138" s="100"/>
      <c r="TJJ138" s="100"/>
      <c r="TJK138" s="100"/>
      <c r="TJL138" s="100"/>
      <c r="TJM138" s="100"/>
      <c r="TJN138" s="100"/>
      <c r="TJO138" s="100"/>
      <c r="TJP138" s="100"/>
      <c r="TJQ138" s="100"/>
      <c r="TJR138" s="100"/>
      <c r="TJS138" s="100"/>
      <c r="TJT138" s="100"/>
      <c r="TJU138" s="100"/>
      <c r="TJV138" s="100"/>
      <c r="TJW138" s="100"/>
      <c r="TJX138" s="100"/>
      <c r="TJY138" s="100"/>
      <c r="TJZ138" s="100"/>
      <c r="TKA138" s="100"/>
      <c r="TKB138" s="100"/>
      <c r="TKC138" s="100"/>
      <c r="TKD138" s="100"/>
      <c r="TKE138" s="100"/>
      <c r="TKF138" s="100"/>
      <c r="TKG138" s="100"/>
      <c r="TKH138" s="100"/>
      <c r="TKI138" s="100"/>
      <c r="TKJ138" s="100"/>
      <c r="TKK138" s="100"/>
      <c r="TKL138" s="100"/>
      <c r="TKM138" s="100"/>
      <c r="TKN138" s="100"/>
      <c r="TKO138" s="100"/>
      <c r="TKP138" s="100"/>
      <c r="TKQ138" s="100"/>
      <c r="TKR138" s="100"/>
      <c r="TKS138" s="100"/>
      <c r="TKT138" s="100"/>
      <c r="TKU138" s="100"/>
      <c r="TKV138" s="100"/>
      <c r="TKW138" s="100"/>
      <c r="TKX138" s="100"/>
      <c r="TKY138" s="100"/>
      <c r="TKZ138" s="100"/>
      <c r="TLA138" s="100"/>
      <c r="TLB138" s="100"/>
      <c r="TLC138" s="100"/>
      <c r="TLD138" s="100"/>
      <c r="TLE138" s="100"/>
      <c r="TLF138" s="100"/>
      <c r="TLG138" s="100"/>
      <c r="TLH138" s="100"/>
      <c r="TLI138" s="100"/>
      <c r="TLJ138" s="100"/>
      <c r="TLK138" s="100"/>
      <c r="TLL138" s="100"/>
      <c r="TLM138" s="100"/>
      <c r="TLN138" s="100"/>
      <c r="TLO138" s="100"/>
      <c r="TLP138" s="100"/>
      <c r="TLQ138" s="100"/>
      <c r="TLR138" s="100"/>
      <c r="TLS138" s="100"/>
      <c r="TLT138" s="100"/>
      <c r="TLU138" s="100"/>
      <c r="TLV138" s="100"/>
      <c r="TLW138" s="100"/>
      <c r="TLX138" s="100"/>
      <c r="TLY138" s="100"/>
      <c r="TLZ138" s="100"/>
      <c r="TMA138" s="100"/>
      <c r="TMB138" s="100"/>
      <c r="TMC138" s="100"/>
      <c r="TMD138" s="100"/>
      <c r="TME138" s="100"/>
      <c r="TMF138" s="100"/>
      <c r="TMG138" s="100"/>
      <c r="TMH138" s="100"/>
      <c r="TMI138" s="100"/>
      <c r="TMJ138" s="100"/>
      <c r="TMK138" s="100"/>
      <c r="TML138" s="100"/>
      <c r="TMM138" s="100"/>
      <c r="TMN138" s="100"/>
      <c r="TMO138" s="100"/>
      <c r="TMP138" s="100"/>
      <c r="TMQ138" s="100"/>
      <c r="TMR138" s="100"/>
      <c r="TMS138" s="100"/>
      <c r="TMT138" s="100"/>
      <c r="TMU138" s="100"/>
      <c r="TMV138" s="100"/>
      <c r="TMW138" s="100"/>
      <c r="TMX138" s="100"/>
      <c r="TMY138" s="100"/>
      <c r="TMZ138" s="100"/>
      <c r="TNA138" s="100"/>
      <c r="TNB138" s="100"/>
      <c r="TNC138" s="100"/>
      <c r="TND138" s="100"/>
      <c r="TNE138" s="100"/>
      <c r="TNF138" s="100"/>
      <c r="TNG138" s="100"/>
      <c r="TNH138" s="100"/>
      <c r="TNI138" s="100"/>
      <c r="TNJ138" s="100"/>
      <c r="TNK138" s="100"/>
      <c r="TNL138" s="100"/>
      <c r="TNM138" s="100"/>
      <c r="TNN138" s="100"/>
      <c r="TNO138" s="100"/>
      <c r="TNP138" s="100"/>
      <c r="TNQ138" s="100"/>
      <c r="TNR138" s="100"/>
      <c r="TNS138" s="100"/>
      <c r="TNT138" s="100"/>
      <c r="TNU138" s="100"/>
      <c r="TNV138" s="100"/>
      <c r="TNW138" s="100"/>
      <c r="TNX138" s="100"/>
      <c r="TNY138" s="100"/>
      <c r="TNZ138" s="100"/>
      <c r="TOA138" s="100"/>
      <c r="TOB138" s="100"/>
      <c r="TOC138" s="100"/>
      <c r="TOD138" s="100"/>
      <c r="TOE138" s="100"/>
      <c r="TOF138" s="100"/>
      <c r="TOG138" s="100"/>
      <c r="TOH138" s="100"/>
      <c r="TOI138" s="100"/>
      <c r="TOJ138" s="100"/>
      <c r="TOK138" s="100"/>
      <c r="TOL138" s="100"/>
      <c r="TOM138" s="100"/>
      <c r="TON138" s="100"/>
      <c r="TOO138" s="100"/>
      <c r="TOP138" s="100"/>
      <c r="TOQ138" s="100"/>
      <c r="TOR138" s="100"/>
      <c r="TOS138" s="100"/>
      <c r="TOT138" s="100"/>
      <c r="TOU138" s="100"/>
      <c r="TOV138" s="100"/>
      <c r="TOW138" s="100"/>
      <c r="TOX138" s="100"/>
      <c r="TOY138" s="100"/>
      <c r="TOZ138" s="100"/>
      <c r="TPA138" s="100"/>
      <c r="TPB138" s="100"/>
      <c r="TPC138" s="100"/>
      <c r="TPD138" s="100"/>
      <c r="TPE138" s="100"/>
      <c r="TPF138" s="100"/>
      <c r="TPG138" s="100"/>
      <c r="TPH138" s="100"/>
      <c r="TPI138" s="100"/>
      <c r="TPJ138" s="100"/>
      <c r="TPK138" s="100"/>
      <c r="TPL138" s="100"/>
      <c r="TPM138" s="100"/>
      <c r="TPN138" s="100"/>
      <c r="TPO138" s="100"/>
      <c r="TPP138" s="100"/>
      <c r="TPQ138" s="100"/>
      <c r="TPR138" s="100"/>
      <c r="TPS138" s="100"/>
      <c r="TPT138" s="100"/>
      <c r="TPU138" s="100"/>
      <c r="TPV138" s="100"/>
      <c r="TPW138" s="100"/>
      <c r="TPX138" s="100"/>
      <c r="TPY138" s="100"/>
      <c r="TPZ138" s="100"/>
      <c r="TQA138" s="100"/>
      <c r="TQB138" s="100"/>
      <c r="TQC138" s="100"/>
      <c r="TQD138" s="100"/>
      <c r="TQE138" s="100"/>
      <c r="TQF138" s="100"/>
      <c r="TQG138" s="100"/>
      <c r="TQH138" s="100"/>
      <c r="TQI138" s="100"/>
      <c r="TQJ138" s="100"/>
      <c r="TQK138" s="100"/>
      <c r="TQL138" s="100"/>
      <c r="TQM138" s="100"/>
      <c r="TQN138" s="100"/>
      <c r="TQO138" s="100"/>
      <c r="TQP138" s="100"/>
      <c r="TQQ138" s="100"/>
      <c r="TQR138" s="100"/>
      <c r="TQS138" s="100"/>
      <c r="TQT138" s="100"/>
      <c r="TQU138" s="100"/>
      <c r="TQV138" s="100"/>
      <c r="TQW138" s="100"/>
      <c r="TQX138" s="100"/>
      <c r="TQY138" s="100"/>
      <c r="TQZ138" s="100"/>
      <c r="TRA138" s="100"/>
      <c r="TRB138" s="100"/>
      <c r="TRC138" s="100"/>
      <c r="TRD138" s="100"/>
      <c r="TRE138" s="100"/>
      <c r="TRF138" s="100"/>
      <c r="TRG138" s="100"/>
      <c r="TRH138" s="100"/>
      <c r="TRI138" s="100"/>
      <c r="TRJ138" s="100"/>
      <c r="TRK138" s="100"/>
      <c r="TRL138" s="100"/>
      <c r="TRM138" s="100"/>
      <c r="TRN138" s="100"/>
      <c r="TRO138" s="100"/>
      <c r="TRP138" s="100"/>
      <c r="TRQ138" s="100"/>
      <c r="TRR138" s="100"/>
      <c r="TRS138" s="100"/>
      <c r="TRT138" s="100"/>
      <c r="TRU138" s="100"/>
      <c r="TRV138" s="100"/>
      <c r="TRW138" s="100"/>
      <c r="TRX138" s="100"/>
      <c r="TRY138" s="100"/>
      <c r="TRZ138" s="100"/>
      <c r="TSA138" s="100"/>
      <c r="TSB138" s="100"/>
      <c r="TSC138" s="100"/>
      <c r="TSD138" s="100"/>
      <c r="TSE138" s="100"/>
      <c r="TSF138" s="100"/>
      <c r="TSG138" s="100"/>
      <c r="TSH138" s="100"/>
      <c r="TSI138" s="100"/>
      <c r="TSJ138" s="100"/>
      <c r="TSK138" s="100"/>
      <c r="TSL138" s="100"/>
      <c r="TSM138" s="100"/>
      <c r="TSN138" s="100"/>
      <c r="TSO138" s="100"/>
      <c r="TSP138" s="100"/>
      <c r="TSQ138" s="100"/>
      <c r="TSR138" s="100"/>
      <c r="TSS138" s="100"/>
      <c r="TST138" s="100"/>
      <c r="TSU138" s="100"/>
      <c r="TSV138" s="100"/>
      <c r="TSW138" s="100"/>
      <c r="TSX138" s="100"/>
      <c r="TSY138" s="100"/>
      <c r="TSZ138" s="100"/>
      <c r="TTA138" s="100"/>
      <c r="TTB138" s="100"/>
      <c r="TTC138" s="100"/>
      <c r="TTD138" s="100"/>
      <c r="TTE138" s="100"/>
      <c r="TTF138" s="100"/>
      <c r="TTG138" s="100"/>
      <c r="TTH138" s="100"/>
      <c r="TTI138" s="100"/>
      <c r="TTJ138" s="100"/>
      <c r="TTK138" s="100"/>
      <c r="TTL138" s="100"/>
      <c r="TTM138" s="100"/>
      <c r="TTN138" s="100"/>
      <c r="TTO138" s="100"/>
      <c r="TTP138" s="100"/>
      <c r="TTQ138" s="100"/>
      <c r="TTR138" s="100"/>
      <c r="TTS138" s="100"/>
      <c r="TTT138" s="100"/>
      <c r="TTU138" s="100"/>
      <c r="TTV138" s="100"/>
      <c r="TTW138" s="100"/>
      <c r="TTX138" s="100"/>
      <c r="TTY138" s="100"/>
      <c r="TTZ138" s="100"/>
      <c r="TUA138" s="100"/>
      <c r="TUB138" s="100"/>
      <c r="TUC138" s="100"/>
      <c r="TUD138" s="100"/>
      <c r="TUE138" s="100"/>
      <c r="TUF138" s="100"/>
      <c r="TUG138" s="100"/>
      <c r="TUH138" s="100"/>
      <c r="TUI138" s="100"/>
      <c r="TUJ138" s="100"/>
      <c r="TUK138" s="100"/>
      <c r="TUL138" s="100"/>
      <c r="TUM138" s="100"/>
      <c r="TUN138" s="100"/>
      <c r="TUO138" s="100"/>
      <c r="TUP138" s="100"/>
      <c r="TUQ138" s="100"/>
      <c r="TUR138" s="100"/>
      <c r="TUS138" s="100"/>
      <c r="TUT138" s="100"/>
      <c r="TUU138" s="100"/>
      <c r="TUV138" s="100"/>
      <c r="TUW138" s="100"/>
      <c r="TUX138" s="100"/>
      <c r="TUY138" s="100"/>
      <c r="TUZ138" s="100"/>
      <c r="TVA138" s="100"/>
      <c r="TVB138" s="100"/>
      <c r="TVC138" s="100"/>
      <c r="TVD138" s="100"/>
      <c r="TVE138" s="100"/>
      <c r="TVF138" s="100"/>
      <c r="TVG138" s="100"/>
      <c r="TVH138" s="100"/>
      <c r="TVI138" s="100"/>
      <c r="TVJ138" s="100"/>
      <c r="TVK138" s="100"/>
      <c r="TVL138" s="100"/>
      <c r="TVM138" s="100"/>
      <c r="TVN138" s="100"/>
      <c r="TVO138" s="100"/>
      <c r="TVP138" s="100"/>
      <c r="TVQ138" s="100"/>
      <c r="TVR138" s="100"/>
      <c r="TVS138" s="100"/>
      <c r="TVT138" s="100"/>
      <c r="TVU138" s="100"/>
      <c r="TVV138" s="100"/>
      <c r="TVW138" s="100"/>
      <c r="TVX138" s="100"/>
      <c r="TVY138" s="100"/>
      <c r="TVZ138" s="100"/>
      <c r="TWA138" s="100"/>
      <c r="TWB138" s="100"/>
      <c r="TWC138" s="100"/>
      <c r="TWD138" s="100"/>
      <c r="TWE138" s="100"/>
      <c r="TWF138" s="100"/>
      <c r="TWG138" s="100"/>
      <c r="TWH138" s="100"/>
      <c r="TWI138" s="100"/>
      <c r="TWJ138" s="100"/>
      <c r="TWK138" s="100"/>
      <c r="TWL138" s="100"/>
      <c r="TWM138" s="100"/>
      <c r="TWN138" s="100"/>
      <c r="TWO138" s="100"/>
      <c r="TWP138" s="100"/>
      <c r="TWQ138" s="100"/>
      <c r="TWR138" s="100"/>
      <c r="TWS138" s="100"/>
      <c r="TWT138" s="100"/>
      <c r="TWU138" s="100"/>
      <c r="TWV138" s="100"/>
      <c r="TWW138" s="100"/>
      <c r="TWX138" s="100"/>
      <c r="TWY138" s="100"/>
      <c r="TWZ138" s="100"/>
      <c r="TXA138" s="100"/>
      <c r="TXB138" s="100"/>
      <c r="TXC138" s="100"/>
      <c r="TXD138" s="100"/>
      <c r="TXE138" s="100"/>
      <c r="TXF138" s="100"/>
      <c r="TXG138" s="100"/>
      <c r="TXH138" s="100"/>
      <c r="TXI138" s="100"/>
      <c r="TXJ138" s="100"/>
      <c r="TXK138" s="100"/>
      <c r="TXL138" s="100"/>
      <c r="TXM138" s="100"/>
      <c r="TXN138" s="100"/>
      <c r="TXO138" s="100"/>
      <c r="TXP138" s="100"/>
      <c r="TXQ138" s="100"/>
      <c r="TXR138" s="100"/>
      <c r="TXS138" s="100"/>
      <c r="TXT138" s="100"/>
      <c r="TXU138" s="100"/>
      <c r="TXV138" s="100"/>
      <c r="TXW138" s="100"/>
      <c r="TXX138" s="100"/>
      <c r="TXY138" s="100"/>
      <c r="TXZ138" s="100"/>
      <c r="TYA138" s="100"/>
      <c r="TYB138" s="100"/>
      <c r="TYC138" s="100"/>
      <c r="TYD138" s="100"/>
      <c r="TYE138" s="100"/>
      <c r="TYF138" s="100"/>
      <c r="TYG138" s="100"/>
      <c r="TYH138" s="100"/>
      <c r="TYI138" s="100"/>
      <c r="TYJ138" s="100"/>
      <c r="TYK138" s="100"/>
      <c r="TYL138" s="100"/>
      <c r="TYM138" s="100"/>
      <c r="TYN138" s="100"/>
      <c r="TYO138" s="100"/>
      <c r="TYP138" s="100"/>
      <c r="TYQ138" s="100"/>
      <c r="TYR138" s="100"/>
      <c r="TYS138" s="100"/>
      <c r="TYT138" s="100"/>
      <c r="TYU138" s="100"/>
      <c r="TYV138" s="100"/>
      <c r="TYW138" s="100"/>
      <c r="TYX138" s="100"/>
      <c r="TYY138" s="100"/>
      <c r="TYZ138" s="100"/>
      <c r="TZA138" s="100"/>
      <c r="TZB138" s="100"/>
      <c r="TZC138" s="100"/>
      <c r="TZD138" s="100"/>
      <c r="TZE138" s="100"/>
      <c r="TZF138" s="100"/>
      <c r="TZG138" s="100"/>
      <c r="TZH138" s="100"/>
      <c r="TZI138" s="100"/>
      <c r="TZJ138" s="100"/>
      <c r="TZK138" s="100"/>
      <c r="TZL138" s="100"/>
      <c r="TZM138" s="100"/>
      <c r="TZN138" s="100"/>
      <c r="TZO138" s="100"/>
      <c r="TZP138" s="100"/>
      <c r="TZQ138" s="100"/>
      <c r="TZR138" s="100"/>
      <c r="TZS138" s="100"/>
      <c r="TZT138" s="100"/>
      <c r="TZU138" s="100"/>
      <c r="TZV138" s="100"/>
      <c r="TZW138" s="100"/>
      <c r="TZX138" s="100"/>
      <c r="TZY138" s="100"/>
      <c r="TZZ138" s="100"/>
      <c r="UAA138" s="100"/>
      <c r="UAB138" s="100"/>
      <c r="UAC138" s="100"/>
      <c r="UAD138" s="100"/>
      <c r="UAE138" s="100"/>
      <c r="UAF138" s="100"/>
      <c r="UAG138" s="100"/>
      <c r="UAH138" s="100"/>
      <c r="UAI138" s="100"/>
      <c r="UAJ138" s="100"/>
      <c r="UAK138" s="100"/>
      <c r="UAL138" s="100"/>
      <c r="UAM138" s="100"/>
      <c r="UAN138" s="100"/>
      <c r="UAO138" s="100"/>
      <c r="UAP138" s="100"/>
      <c r="UAQ138" s="100"/>
      <c r="UAR138" s="100"/>
      <c r="UAS138" s="100"/>
      <c r="UAT138" s="100"/>
      <c r="UAU138" s="100"/>
      <c r="UAV138" s="100"/>
      <c r="UAW138" s="100"/>
      <c r="UAX138" s="100"/>
      <c r="UAY138" s="100"/>
      <c r="UAZ138" s="100"/>
      <c r="UBA138" s="100"/>
      <c r="UBB138" s="100"/>
      <c r="UBC138" s="100"/>
      <c r="UBD138" s="100"/>
      <c r="UBE138" s="100"/>
      <c r="UBF138" s="100"/>
      <c r="UBG138" s="100"/>
      <c r="UBH138" s="100"/>
      <c r="UBI138" s="100"/>
      <c r="UBJ138" s="100"/>
      <c r="UBK138" s="100"/>
      <c r="UBL138" s="100"/>
      <c r="UBM138" s="100"/>
      <c r="UBN138" s="100"/>
      <c r="UBO138" s="100"/>
      <c r="UBP138" s="100"/>
      <c r="UBQ138" s="100"/>
      <c r="UBR138" s="100"/>
      <c r="UBS138" s="100"/>
      <c r="UBT138" s="100"/>
      <c r="UBU138" s="100"/>
      <c r="UBV138" s="100"/>
      <c r="UBW138" s="100"/>
      <c r="UBX138" s="100"/>
      <c r="UBY138" s="100"/>
      <c r="UBZ138" s="100"/>
      <c r="UCA138" s="100"/>
      <c r="UCB138" s="100"/>
      <c r="UCC138" s="100"/>
      <c r="UCD138" s="100"/>
      <c r="UCE138" s="100"/>
      <c r="UCF138" s="100"/>
      <c r="UCG138" s="100"/>
      <c r="UCH138" s="100"/>
      <c r="UCI138" s="100"/>
      <c r="UCJ138" s="100"/>
      <c r="UCK138" s="100"/>
      <c r="UCL138" s="100"/>
      <c r="UCM138" s="100"/>
      <c r="UCN138" s="100"/>
      <c r="UCO138" s="100"/>
      <c r="UCP138" s="100"/>
      <c r="UCQ138" s="100"/>
      <c r="UCR138" s="100"/>
      <c r="UCS138" s="100"/>
      <c r="UCT138" s="100"/>
      <c r="UCU138" s="100"/>
      <c r="UCV138" s="100"/>
      <c r="UCW138" s="100"/>
      <c r="UCX138" s="100"/>
      <c r="UCY138" s="100"/>
      <c r="UCZ138" s="100"/>
      <c r="UDA138" s="100"/>
      <c r="UDB138" s="100"/>
      <c r="UDC138" s="100"/>
      <c r="UDD138" s="100"/>
      <c r="UDE138" s="100"/>
      <c r="UDF138" s="100"/>
      <c r="UDG138" s="100"/>
      <c r="UDH138" s="100"/>
      <c r="UDI138" s="100"/>
      <c r="UDJ138" s="100"/>
      <c r="UDK138" s="100"/>
      <c r="UDL138" s="100"/>
      <c r="UDM138" s="100"/>
      <c r="UDN138" s="100"/>
      <c r="UDO138" s="100"/>
      <c r="UDP138" s="100"/>
      <c r="UDQ138" s="100"/>
      <c r="UDR138" s="100"/>
      <c r="UDS138" s="100"/>
      <c r="UDT138" s="100"/>
      <c r="UDU138" s="100"/>
      <c r="UDV138" s="100"/>
      <c r="UDW138" s="100"/>
      <c r="UDX138" s="100"/>
      <c r="UDY138" s="100"/>
      <c r="UDZ138" s="100"/>
      <c r="UEA138" s="100"/>
      <c r="UEB138" s="100"/>
      <c r="UEC138" s="100"/>
      <c r="UED138" s="100"/>
      <c r="UEE138" s="100"/>
      <c r="UEF138" s="100"/>
      <c r="UEG138" s="100"/>
      <c r="UEH138" s="100"/>
      <c r="UEI138" s="100"/>
      <c r="UEJ138" s="100"/>
      <c r="UEK138" s="100"/>
      <c r="UEL138" s="100"/>
      <c r="UEM138" s="100"/>
      <c r="UEN138" s="100"/>
      <c r="UEO138" s="100"/>
      <c r="UEP138" s="100"/>
      <c r="UEQ138" s="100"/>
      <c r="UER138" s="100"/>
      <c r="UES138" s="100"/>
      <c r="UET138" s="100"/>
      <c r="UEU138" s="100"/>
      <c r="UEV138" s="100"/>
      <c r="UEW138" s="100"/>
      <c r="UEX138" s="100"/>
      <c r="UEY138" s="100"/>
      <c r="UEZ138" s="100"/>
      <c r="UFA138" s="100"/>
      <c r="UFB138" s="100"/>
      <c r="UFC138" s="100"/>
      <c r="UFD138" s="100"/>
      <c r="UFE138" s="100"/>
      <c r="UFF138" s="100"/>
      <c r="UFG138" s="100"/>
      <c r="UFH138" s="100"/>
      <c r="UFI138" s="100"/>
      <c r="UFJ138" s="100"/>
      <c r="UFK138" s="100"/>
      <c r="UFL138" s="100"/>
      <c r="UFM138" s="100"/>
      <c r="UFN138" s="100"/>
      <c r="UFO138" s="100"/>
      <c r="UFP138" s="100"/>
      <c r="UFQ138" s="100"/>
      <c r="UFR138" s="100"/>
      <c r="UFS138" s="100"/>
      <c r="UFT138" s="100"/>
      <c r="UFU138" s="100"/>
      <c r="UFV138" s="100"/>
      <c r="UFW138" s="100"/>
      <c r="UFX138" s="100"/>
      <c r="UFY138" s="100"/>
      <c r="UFZ138" s="100"/>
      <c r="UGA138" s="100"/>
      <c r="UGB138" s="100"/>
      <c r="UGC138" s="100"/>
      <c r="UGD138" s="100"/>
      <c r="UGE138" s="100"/>
      <c r="UGF138" s="100"/>
      <c r="UGG138" s="100"/>
      <c r="UGH138" s="100"/>
      <c r="UGI138" s="100"/>
      <c r="UGJ138" s="100"/>
      <c r="UGK138" s="100"/>
      <c r="UGL138" s="100"/>
      <c r="UGM138" s="100"/>
      <c r="UGN138" s="100"/>
      <c r="UGO138" s="100"/>
      <c r="UGP138" s="100"/>
      <c r="UGQ138" s="100"/>
      <c r="UGR138" s="100"/>
      <c r="UGS138" s="100"/>
      <c r="UGT138" s="100"/>
      <c r="UGU138" s="100"/>
      <c r="UGV138" s="100"/>
      <c r="UGW138" s="100"/>
      <c r="UGX138" s="100"/>
      <c r="UGY138" s="100"/>
      <c r="UGZ138" s="100"/>
      <c r="UHA138" s="100"/>
      <c r="UHB138" s="100"/>
      <c r="UHC138" s="100"/>
      <c r="UHD138" s="100"/>
      <c r="UHE138" s="100"/>
      <c r="UHF138" s="100"/>
      <c r="UHG138" s="100"/>
      <c r="UHH138" s="100"/>
      <c r="UHI138" s="100"/>
      <c r="UHJ138" s="100"/>
      <c r="UHK138" s="100"/>
      <c r="UHL138" s="100"/>
      <c r="UHM138" s="100"/>
      <c r="UHN138" s="100"/>
      <c r="UHO138" s="100"/>
      <c r="UHP138" s="100"/>
      <c r="UHQ138" s="100"/>
      <c r="UHR138" s="100"/>
      <c r="UHS138" s="100"/>
      <c r="UHT138" s="100"/>
      <c r="UHU138" s="100"/>
      <c r="UHV138" s="100"/>
      <c r="UHW138" s="100"/>
      <c r="UHX138" s="100"/>
      <c r="UHY138" s="100"/>
      <c r="UHZ138" s="100"/>
      <c r="UIA138" s="100"/>
      <c r="UIB138" s="100"/>
      <c r="UIC138" s="100"/>
      <c r="UID138" s="100"/>
      <c r="UIE138" s="100"/>
      <c r="UIF138" s="100"/>
      <c r="UIG138" s="100"/>
      <c r="UIH138" s="100"/>
      <c r="UII138" s="100"/>
      <c r="UIJ138" s="100"/>
      <c r="UIK138" s="100"/>
      <c r="UIL138" s="100"/>
      <c r="UIM138" s="100"/>
      <c r="UIN138" s="100"/>
      <c r="UIO138" s="100"/>
      <c r="UIP138" s="100"/>
      <c r="UIQ138" s="100"/>
      <c r="UIR138" s="100"/>
      <c r="UIS138" s="100"/>
      <c r="UIT138" s="100"/>
      <c r="UIU138" s="100"/>
      <c r="UIV138" s="100"/>
      <c r="UIW138" s="100"/>
      <c r="UIX138" s="100"/>
      <c r="UIY138" s="100"/>
      <c r="UIZ138" s="100"/>
      <c r="UJA138" s="100"/>
      <c r="UJB138" s="100"/>
      <c r="UJC138" s="100"/>
      <c r="UJD138" s="100"/>
      <c r="UJE138" s="100"/>
      <c r="UJF138" s="100"/>
      <c r="UJG138" s="100"/>
      <c r="UJH138" s="100"/>
      <c r="UJI138" s="100"/>
      <c r="UJJ138" s="100"/>
      <c r="UJK138" s="100"/>
      <c r="UJL138" s="100"/>
      <c r="UJM138" s="100"/>
      <c r="UJN138" s="100"/>
      <c r="UJO138" s="100"/>
      <c r="UJP138" s="100"/>
      <c r="UJQ138" s="100"/>
      <c r="UJR138" s="100"/>
      <c r="UJS138" s="100"/>
      <c r="UJT138" s="100"/>
      <c r="UJU138" s="100"/>
      <c r="UJV138" s="100"/>
      <c r="UJW138" s="100"/>
      <c r="UJX138" s="100"/>
      <c r="UJY138" s="100"/>
      <c r="UJZ138" s="100"/>
      <c r="UKA138" s="100"/>
      <c r="UKB138" s="100"/>
      <c r="UKC138" s="100"/>
      <c r="UKD138" s="100"/>
      <c r="UKE138" s="100"/>
      <c r="UKF138" s="100"/>
      <c r="UKG138" s="100"/>
      <c r="UKH138" s="100"/>
      <c r="UKI138" s="100"/>
      <c r="UKJ138" s="100"/>
      <c r="UKK138" s="100"/>
      <c r="UKL138" s="100"/>
      <c r="UKM138" s="100"/>
      <c r="UKN138" s="100"/>
      <c r="UKO138" s="100"/>
      <c r="UKP138" s="100"/>
      <c r="UKQ138" s="100"/>
      <c r="UKR138" s="100"/>
      <c r="UKS138" s="100"/>
      <c r="UKT138" s="100"/>
      <c r="UKU138" s="100"/>
      <c r="UKV138" s="100"/>
      <c r="UKW138" s="100"/>
      <c r="UKX138" s="100"/>
      <c r="UKY138" s="100"/>
      <c r="UKZ138" s="100"/>
      <c r="ULA138" s="100"/>
      <c r="ULB138" s="100"/>
      <c r="ULC138" s="100"/>
      <c r="ULD138" s="100"/>
      <c r="ULE138" s="100"/>
      <c r="ULF138" s="100"/>
      <c r="ULG138" s="100"/>
      <c r="ULH138" s="100"/>
      <c r="ULI138" s="100"/>
      <c r="ULJ138" s="100"/>
      <c r="ULK138" s="100"/>
      <c r="ULL138" s="100"/>
      <c r="ULM138" s="100"/>
      <c r="ULN138" s="100"/>
      <c r="ULO138" s="100"/>
      <c r="ULP138" s="100"/>
      <c r="ULQ138" s="100"/>
      <c r="ULR138" s="100"/>
      <c r="ULS138" s="100"/>
      <c r="ULT138" s="100"/>
      <c r="ULU138" s="100"/>
      <c r="ULV138" s="100"/>
      <c r="ULW138" s="100"/>
      <c r="ULX138" s="100"/>
      <c r="ULY138" s="100"/>
      <c r="ULZ138" s="100"/>
      <c r="UMA138" s="100"/>
      <c r="UMB138" s="100"/>
      <c r="UMC138" s="100"/>
      <c r="UMD138" s="100"/>
      <c r="UME138" s="100"/>
      <c r="UMF138" s="100"/>
      <c r="UMG138" s="100"/>
      <c r="UMH138" s="100"/>
      <c r="UMI138" s="100"/>
      <c r="UMJ138" s="100"/>
      <c r="UMK138" s="100"/>
      <c r="UML138" s="100"/>
      <c r="UMM138" s="100"/>
      <c r="UMN138" s="100"/>
      <c r="UMO138" s="100"/>
      <c r="UMP138" s="100"/>
      <c r="UMQ138" s="100"/>
      <c r="UMR138" s="100"/>
      <c r="UMS138" s="100"/>
      <c r="UMT138" s="100"/>
      <c r="UMU138" s="100"/>
      <c r="UMV138" s="100"/>
      <c r="UMW138" s="100"/>
      <c r="UMX138" s="100"/>
      <c r="UMY138" s="100"/>
      <c r="UMZ138" s="100"/>
      <c r="UNA138" s="100"/>
      <c r="UNB138" s="100"/>
      <c r="UNC138" s="100"/>
      <c r="UND138" s="100"/>
      <c r="UNE138" s="100"/>
      <c r="UNF138" s="100"/>
      <c r="UNG138" s="100"/>
      <c r="UNH138" s="100"/>
      <c r="UNI138" s="100"/>
      <c r="UNJ138" s="100"/>
      <c r="UNK138" s="100"/>
      <c r="UNL138" s="100"/>
      <c r="UNM138" s="100"/>
      <c r="UNN138" s="100"/>
      <c r="UNO138" s="100"/>
      <c r="UNP138" s="100"/>
      <c r="UNQ138" s="100"/>
      <c r="UNR138" s="100"/>
      <c r="UNS138" s="100"/>
      <c r="UNT138" s="100"/>
      <c r="UNU138" s="100"/>
      <c r="UNV138" s="100"/>
      <c r="UNW138" s="100"/>
      <c r="UNX138" s="100"/>
      <c r="UNY138" s="100"/>
      <c r="UNZ138" s="100"/>
      <c r="UOA138" s="100"/>
      <c r="UOB138" s="100"/>
      <c r="UOC138" s="100"/>
      <c r="UOD138" s="100"/>
      <c r="UOE138" s="100"/>
      <c r="UOF138" s="100"/>
      <c r="UOG138" s="100"/>
      <c r="UOH138" s="100"/>
      <c r="UOI138" s="100"/>
      <c r="UOJ138" s="100"/>
      <c r="UOK138" s="100"/>
      <c r="UOL138" s="100"/>
      <c r="UOM138" s="100"/>
      <c r="UON138" s="100"/>
      <c r="UOO138" s="100"/>
      <c r="UOP138" s="100"/>
      <c r="UOQ138" s="100"/>
      <c r="UOR138" s="100"/>
      <c r="UOS138" s="100"/>
      <c r="UOT138" s="100"/>
      <c r="UOU138" s="100"/>
      <c r="UOV138" s="100"/>
      <c r="UOW138" s="100"/>
      <c r="UOX138" s="100"/>
      <c r="UOY138" s="100"/>
      <c r="UOZ138" s="100"/>
      <c r="UPA138" s="100"/>
      <c r="UPB138" s="100"/>
      <c r="UPC138" s="100"/>
      <c r="UPD138" s="100"/>
      <c r="UPE138" s="100"/>
      <c r="UPF138" s="100"/>
      <c r="UPG138" s="100"/>
      <c r="UPH138" s="100"/>
      <c r="UPI138" s="100"/>
      <c r="UPJ138" s="100"/>
      <c r="UPK138" s="100"/>
      <c r="UPL138" s="100"/>
      <c r="UPM138" s="100"/>
      <c r="UPN138" s="100"/>
      <c r="UPO138" s="100"/>
      <c r="UPP138" s="100"/>
      <c r="UPQ138" s="100"/>
      <c r="UPR138" s="100"/>
      <c r="UPS138" s="100"/>
      <c r="UPT138" s="100"/>
      <c r="UPU138" s="100"/>
      <c r="UPV138" s="100"/>
      <c r="UPW138" s="100"/>
      <c r="UPX138" s="100"/>
      <c r="UPY138" s="100"/>
      <c r="UPZ138" s="100"/>
      <c r="UQA138" s="100"/>
      <c r="UQB138" s="100"/>
      <c r="UQC138" s="100"/>
      <c r="UQD138" s="100"/>
      <c r="UQE138" s="100"/>
      <c r="UQF138" s="100"/>
      <c r="UQG138" s="100"/>
      <c r="UQH138" s="100"/>
      <c r="UQI138" s="100"/>
      <c r="UQJ138" s="100"/>
      <c r="UQK138" s="100"/>
      <c r="UQL138" s="100"/>
      <c r="UQM138" s="100"/>
      <c r="UQN138" s="100"/>
      <c r="UQO138" s="100"/>
      <c r="UQP138" s="100"/>
      <c r="UQQ138" s="100"/>
      <c r="UQR138" s="100"/>
      <c r="UQS138" s="100"/>
      <c r="UQT138" s="100"/>
      <c r="UQU138" s="100"/>
      <c r="UQV138" s="100"/>
      <c r="UQW138" s="100"/>
      <c r="UQX138" s="100"/>
      <c r="UQY138" s="100"/>
      <c r="UQZ138" s="100"/>
      <c r="URA138" s="100"/>
      <c r="URB138" s="100"/>
      <c r="URC138" s="100"/>
      <c r="URD138" s="100"/>
      <c r="URE138" s="100"/>
      <c r="URF138" s="100"/>
      <c r="URG138" s="100"/>
      <c r="URH138" s="100"/>
      <c r="URI138" s="100"/>
      <c r="URJ138" s="100"/>
      <c r="URK138" s="100"/>
      <c r="URL138" s="100"/>
      <c r="URM138" s="100"/>
      <c r="URN138" s="100"/>
      <c r="URO138" s="100"/>
      <c r="URP138" s="100"/>
      <c r="URQ138" s="100"/>
      <c r="URR138" s="100"/>
      <c r="URS138" s="100"/>
      <c r="URT138" s="100"/>
      <c r="URU138" s="100"/>
      <c r="URV138" s="100"/>
      <c r="URW138" s="100"/>
      <c r="URX138" s="100"/>
      <c r="URY138" s="100"/>
      <c r="URZ138" s="100"/>
      <c r="USA138" s="100"/>
      <c r="USB138" s="100"/>
      <c r="USC138" s="100"/>
      <c r="USD138" s="100"/>
      <c r="USE138" s="100"/>
      <c r="USF138" s="100"/>
      <c r="USG138" s="100"/>
      <c r="USH138" s="100"/>
      <c r="USI138" s="100"/>
      <c r="USJ138" s="100"/>
      <c r="USK138" s="100"/>
      <c r="USL138" s="100"/>
      <c r="USM138" s="100"/>
      <c r="USN138" s="100"/>
      <c r="USO138" s="100"/>
      <c r="USP138" s="100"/>
      <c r="USQ138" s="100"/>
      <c r="USR138" s="100"/>
      <c r="USS138" s="100"/>
      <c r="UST138" s="100"/>
      <c r="USU138" s="100"/>
      <c r="USV138" s="100"/>
      <c r="USW138" s="100"/>
      <c r="USX138" s="100"/>
      <c r="USY138" s="100"/>
      <c r="USZ138" s="100"/>
      <c r="UTA138" s="100"/>
      <c r="UTB138" s="100"/>
      <c r="UTC138" s="100"/>
      <c r="UTD138" s="100"/>
      <c r="UTE138" s="100"/>
      <c r="UTF138" s="100"/>
      <c r="UTG138" s="100"/>
      <c r="UTH138" s="100"/>
      <c r="UTI138" s="100"/>
      <c r="UTJ138" s="100"/>
      <c r="UTK138" s="100"/>
      <c r="UTL138" s="100"/>
      <c r="UTM138" s="100"/>
      <c r="UTN138" s="100"/>
      <c r="UTO138" s="100"/>
      <c r="UTP138" s="100"/>
      <c r="UTQ138" s="100"/>
      <c r="UTR138" s="100"/>
      <c r="UTS138" s="100"/>
      <c r="UTT138" s="100"/>
      <c r="UTU138" s="100"/>
      <c r="UTV138" s="100"/>
      <c r="UTW138" s="100"/>
      <c r="UTX138" s="100"/>
      <c r="UTY138" s="100"/>
      <c r="UTZ138" s="100"/>
      <c r="UUA138" s="100"/>
      <c r="UUB138" s="100"/>
      <c r="UUC138" s="100"/>
      <c r="UUD138" s="100"/>
      <c r="UUE138" s="100"/>
      <c r="UUF138" s="100"/>
      <c r="UUG138" s="100"/>
      <c r="UUH138" s="100"/>
      <c r="UUI138" s="100"/>
      <c r="UUJ138" s="100"/>
      <c r="UUK138" s="100"/>
      <c r="UUL138" s="100"/>
      <c r="UUM138" s="100"/>
      <c r="UUN138" s="100"/>
      <c r="UUO138" s="100"/>
      <c r="UUP138" s="100"/>
      <c r="UUQ138" s="100"/>
      <c r="UUR138" s="100"/>
      <c r="UUS138" s="100"/>
      <c r="UUT138" s="100"/>
      <c r="UUU138" s="100"/>
      <c r="UUV138" s="100"/>
      <c r="UUW138" s="100"/>
      <c r="UUX138" s="100"/>
      <c r="UUY138" s="100"/>
      <c r="UUZ138" s="100"/>
      <c r="UVA138" s="100"/>
      <c r="UVB138" s="100"/>
      <c r="UVC138" s="100"/>
      <c r="UVD138" s="100"/>
      <c r="UVE138" s="100"/>
      <c r="UVF138" s="100"/>
      <c r="UVG138" s="100"/>
      <c r="UVH138" s="100"/>
      <c r="UVI138" s="100"/>
      <c r="UVJ138" s="100"/>
      <c r="UVK138" s="100"/>
      <c r="UVL138" s="100"/>
      <c r="UVM138" s="100"/>
      <c r="UVN138" s="100"/>
      <c r="UVO138" s="100"/>
      <c r="UVP138" s="100"/>
      <c r="UVQ138" s="100"/>
      <c r="UVR138" s="100"/>
      <c r="UVS138" s="100"/>
      <c r="UVT138" s="100"/>
      <c r="UVU138" s="100"/>
      <c r="UVV138" s="100"/>
      <c r="UVW138" s="100"/>
      <c r="UVX138" s="100"/>
      <c r="UVY138" s="100"/>
      <c r="UVZ138" s="100"/>
      <c r="UWA138" s="100"/>
      <c r="UWB138" s="100"/>
      <c r="UWC138" s="100"/>
      <c r="UWD138" s="100"/>
      <c r="UWE138" s="100"/>
      <c r="UWF138" s="100"/>
      <c r="UWG138" s="100"/>
      <c r="UWH138" s="100"/>
      <c r="UWI138" s="100"/>
      <c r="UWJ138" s="100"/>
      <c r="UWK138" s="100"/>
      <c r="UWL138" s="100"/>
      <c r="UWM138" s="100"/>
      <c r="UWN138" s="100"/>
      <c r="UWO138" s="100"/>
      <c r="UWP138" s="100"/>
      <c r="UWQ138" s="100"/>
      <c r="UWR138" s="100"/>
      <c r="UWS138" s="100"/>
      <c r="UWT138" s="100"/>
      <c r="UWU138" s="100"/>
      <c r="UWV138" s="100"/>
      <c r="UWW138" s="100"/>
      <c r="UWX138" s="100"/>
      <c r="UWY138" s="100"/>
      <c r="UWZ138" s="100"/>
      <c r="UXA138" s="100"/>
      <c r="UXB138" s="100"/>
      <c r="UXC138" s="100"/>
      <c r="UXD138" s="100"/>
      <c r="UXE138" s="100"/>
      <c r="UXF138" s="100"/>
      <c r="UXG138" s="100"/>
      <c r="UXH138" s="100"/>
      <c r="UXI138" s="100"/>
      <c r="UXJ138" s="100"/>
      <c r="UXK138" s="100"/>
      <c r="UXL138" s="100"/>
      <c r="UXM138" s="100"/>
      <c r="UXN138" s="100"/>
      <c r="UXO138" s="100"/>
      <c r="UXP138" s="100"/>
      <c r="UXQ138" s="100"/>
      <c r="UXR138" s="100"/>
      <c r="UXS138" s="100"/>
      <c r="UXT138" s="100"/>
      <c r="UXU138" s="100"/>
      <c r="UXV138" s="100"/>
      <c r="UXW138" s="100"/>
      <c r="UXX138" s="100"/>
      <c r="UXY138" s="100"/>
      <c r="UXZ138" s="100"/>
      <c r="UYA138" s="100"/>
      <c r="UYB138" s="100"/>
      <c r="UYC138" s="100"/>
      <c r="UYD138" s="100"/>
      <c r="UYE138" s="100"/>
      <c r="UYF138" s="100"/>
      <c r="UYG138" s="100"/>
      <c r="UYH138" s="100"/>
      <c r="UYI138" s="100"/>
      <c r="UYJ138" s="100"/>
      <c r="UYK138" s="100"/>
      <c r="UYL138" s="100"/>
      <c r="UYM138" s="100"/>
      <c r="UYN138" s="100"/>
      <c r="UYO138" s="100"/>
      <c r="UYP138" s="100"/>
      <c r="UYQ138" s="100"/>
      <c r="UYR138" s="100"/>
      <c r="UYS138" s="100"/>
      <c r="UYT138" s="100"/>
      <c r="UYU138" s="100"/>
      <c r="UYV138" s="100"/>
      <c r="UYW138" s="100"/>
      <c r="UYX138" s="100"/>
      <c r="UYY138" s="100"/>
      <c r="UYZ138" s="100"/>
      <c r="UZA138" s="100"/>
      <c r="UZB138" s="100"/>
      <c r="UZC138" s="100"/>
      <c r="UZD138" s="100"/>
      <c r="UZE138" s="100"/>
      <c r="UZF138" s="100"/>
      <c r="UZG138" s="100"/>
      <c r="UZH138" s="100"/>
      <c r="UZI138" s="100"/>
      <c r="UZJ138" s="100"/>
      <c r="UZK138" s="100"/>
      <c r="UZL138" s="100"/>
      <c r="UZM138" s="100"/>
      <c r="UZN138" s="100"/>
      <c r="UZO138" s="100"/>
      <c r="UZP138" s="100"/>
      <c r="UZQ138" s="100"/>
      <c r="UZR138" s="100"/>
      <c r="UZS138" s="100"/>
      <c r="UZT138" s="100"/>
      <c r="UZU138" s="100"/>
      <c r="UZV138" s="100"/>
      <c r="UZW138" s="100"/>
      <c r="UZX138" s="100"/>
      <c r="UZY138" s="100"/>
      <c r="UZZ138" s="100"/>
      <c r="VAA138" s="100"/>
      <c r="VAB138" s="100"/>
      <c r="VAC138" s="100"/>
      <c r="VAD138" s="100"/>
      <c r="VAE138" s="100"/>
      <c r="VAF138" s="100"/>
      <c r="VAG138" s="100"/>
      <c r="VAH138" s="100"/>
      <c r="VAI138" s="100"/>
      <c r="VAJ138" s="100"/>
      <c r="VAK138" s="100"/>
      <c r="VAL138" s="100"/>
      <c r="VAM138" s="100"/>
      <c r="VAN138" s="100"/>
      <c r="VAO138" s="100"/>
      <c r="VAP138" s="100"/>
      <c r="VAQ138" s="100"/>
      <c r="VAR138" s="100"/>
      <c r="VAS138" s="100"/>
      <c r="VAT138" s="100"/>
      <c r="VAU138" s="100"/>
      <c r="VAV138" s="100"/>
      <c r="VAW138" s="100"/>
      <c r="VAX138" s="100"/>
      <c r="VAY138" s="100"/>
      <c r="VAZ138" s="100"/>
      <c r="VBA138" s="100"/>
      <c r="VBB138" s="100"/>
      <c r="VBC138" s="100"/>
      <c r="VBD138" s="100"/>
      <c r="VBE138" s="100"/>
      <c r="VBF138" s="100"/>
      <c r="VBG138" s="100"/>
      <c r="VBH138" s="100"/>
      <c r="VBI138" s="100"/>
      <c r="VBJ138" s="100"/>
      <c r="VBK138" s="100"/>
      <c r="VBL138" s="100"/>
      <c r="VBM138" s="100"/>
      <c r="VBN138" s="100"/>
      <c r="VBO138" s="100"/>
      <c r="VBP138" s="100"/>
      <c r="VBQ138" s="100"/>
      <c r="VBR138" s="100"/>
      <c r="VBS138" s="100"/>
      <c r="VBT138" s="100"/>
      <c r="VBU138" s="100"/>
      <c r="VBV138" s="100"/>
      <c r="VBW138" s="100"/>
      <c r="VBX138" s="100"/>
      <c r="VBY138" s="100"/>
      <c r="VBZ138" s="100"/>
      <c r="VCA138" s="100"/>
      <c r="VCB138" s="100"/>
      <c r="VCC138" s="100"/>
      <c r="VCD138" s="100"/>
      <c r="VCE138" s="100"/>
      <c r="VCF138" s="100"/>
      <c r="VCG138" s="100"/>
      <c r="VCH138" s="100"/>
      <c r="VCI138" s="100"/>
      <c r="VCJ138" s="100"/>
      <c r="VCK138" s="100"/>
      <c r="VCL138" s="100"/>
      <c r="VCM138" s="100"/>
      <c r="VCN138" s="100"/>
      <c r="VCO138" s="100"/>
      <c r="VCP138" s="100"/>
      <c r="VCQ138" s="100"/>
      <c r="VCR138" s="100"/>
      <c r="VCS138" s="100"/>
      <c r="VCT138" s="100"/>
      <c r="VCU138" s="100"/>
      <c r="VCV138" s="100"/>
      <c r="VCW138" s="100"/>
      <c r="VCX138" s="100"/>
      <c r="VCY138" s="100"/>
      <c r="VCZ138" s="100"/>
      <c r="VDA138" s="100"/>
      <c r="VDB138" s="100"/>
      <c r="VDC138" s="100"/>
      <c r="VDD138" s="100"/>
      <c r="VDE138" s="100"/>
      <c r="VDF138" s="100"/>
      <c r="VDG138" s="100"/>
      <c r="VDH138" s="100"/>
      <c r="VDI138" s="100"/>
      <c r="VDJ138" s="100"/>
      <c r="VDK138" s="100"/>
      <c r="VDL138" s="100"/>
      <c r="VDM138" s="100"/>
      <c r="VDN138" s="100"/>
      <c r="VDO138" s="100"/>
      <c r="VDP138" s="100"/>
      <c r="VDQ138" s="100"/>
      <c r="VDR138" s="100"/>
      <c r="VDS138" s="100"/>
      <c r="VDT138" s="100"/>
      <c r="VDU138" s="100"/>
      <c r="VDV138" s="100"/>
      <c r="VDW138" s="100"/>
      <c r="VDX138" s="100"/>
      <c r="VDY138" s="100"/>
      <c r="VDZ138" s="100"/>
      <c r="VEA138" s="100"/>
      <c r="VEB138" s="100"/>
      <c r="VEC138" s="100"/>
      <c r="VED138" s="100"/>
      <c r="VEE138" s="100"/>
      <c r="VEF138" s="100"/>
      <c r="VEG138" s="100"/>
      <c r="VEH138" s="100"/>
      <c r="VEI138" s="100"/>
      <c r="VEJ138" s="100"/>
      <c r="VEK138" s="100"/>
      <c r="VEL138" s="100"/>
      <c r="VEM138" s="100"/>
      <c r="VEN138" s="100"/>
      <c r="VEO138" s="100"/>
      <c r="VEP138" s="100"/>
      <c r="VEQ138" s="100"/>
      <c r="VER138" s="100"/>
      <c r="VES138" s="100"/>
      <c r="VET138" s="100"/>
      <c r="VEU138" s="100"/>
      <c r="VEV138" s="100"/>
      <c r="VEW138" s="100"/>
      <c r="VEX138" s="100"/>
      <c r="VEY138" s="100"/>
      <c r="VEZ138" s="100"/>
      <c r="VFA138" s="100"/>
      <c r="VFB138" s="100"/>
      <c r="VFC138" s="100"/>
      <c r="VFD138" s="100"/>
      <c r="VFE138" s="100"/>
      <c r="VFF138" s="100"/>
      <c r="VFG138" s="100"/>
      <c r="VFH138" s="100"/>
      <c r="VFI138" s="100"/>
      <c r="VFJ138" s="100"/>
      <c r="VFK138" s="100"/>
      <c r="VFL138" s="100"/>
      <c r="VFM138" s="100"/>
      <c r="VFN138" s="100"/>
      <c r="VFO138" s="100"/>
      <c r="VFP138" s="100"/>
      <c r="VFQ138" s="100"/>
      <c r="VFR138" s="100"/>
      <c r="VFS138" s="100"/>
      <c r="VFT138" s="100"/>
      <c r="VFU138" s="100"/>
      <c r="VFV138" s="100"/>
      <c r="VFW138" s="100"/>
      <c r="VFX138" s="100"/>
      <c r="VFY138" s="100"/>
      <c r="VFZ138" s="100"/>
      <c r="VGA138" s="100"/>
      <c r="VGB138" s="100"/>
      <c r="VGC138" s="100"/>
      <c r="VGD138" s="100"/>
      <c r="VGE138" s="100"/>
      <c r="VGF138" s="100"/>
      <c r="VGG138" s="100"/>
      <c r="VGH138" s="100"/>
      <c r="VGI138" s="100"/>
      <c r="VGJ138" s="100"/>
      <c r="VGK138" s="100"/>
      <c r="VGL138" s="100"/>
      <c r="VGM138" s="100"/>
      <c r="VGN138" s="100"/>
      <c r="VGO138" s="100"/>
      <c r="VGP138" s="100"/>
      <c r="VGQ138" s="100"/>
      <c r="VGR138" s="100"/>
      <c r="VGS138" s="100"/>
      <c r="VGT138" s="100"/>
      <c r="VGU138" s="100"/>
      <c r="VGV138" s="100"/>
      <c r="VGW138" s="100"/>
      <c r="VGX138" s="100"/>
      <c r="VGY138" s="100"/>
      <c r="VGZ138" s="100"/>
      <c r="VHA138" s="100"/>
      <c r="VHB138" s="100"/>
      <c r="VHC138" s="100"/>
      <c r="VHD138" s="100"/>
      <c r="VHE138" s="100"/>
      <c r="VHF138" s="100"/>
      <c r="VHG138" s="100"/>
      <c r="VHH138" s="100"/>
      <c r="VHI138" s="100"/>
      <c r="VHJ138" s="100"/>
      <c r="VHK138" s="100"/>
      <c r="VHL138" s="100"/>
      <c r="VHM138" s="100"/>
      <c r="VHN138" s="100"/>
      <c r="VHO138" s="100"/>
      <c r="VHP138" s="100"/>
      <c r="VHQ138" s="100"/>
      <c r="VHR138" s="100"/>
      <c r="VHS138" s="100"/>
      <c r="VHT138" s="100"/>
      <c r="VHU138" s="100"/>
      <c r="VHV138" s="100"/>
      <c r="VHW138" s="100"/>
      <c r="VHX138" s="100"/>
      <c r="VHY138" s="100"/>
      <c r="VHZ138" s="100"/>
      <c r="VIA138" s="100"/>
      <c r="VIB138" s="100"/>
      <c r="VIC138" s="100"/>
      <c r="VID138" s="100"/>
      <c r="VIE138" s="100"/>
      <c r="VIF138" s="100"/>
      <c r="VIG138" s="100"/>
      <c r="VIH138" s="100"/>
      <c r="VII138" s="100"/>
      <c r="VIJ138" s="100"/>
      <c r="VIK138" s="100"/>
      <c r="VIL138" s="100"/>
      <c r="VIM138" s="100"/>
      <c r="VIN138" s="100"/>
      <c r="VIO138" s="100"/>
      <c r="VIP138" s="100"/>
      <c r="VIQ138" s="100"/>
      <c r="VIR138" s="100"/>
      <c r="VIS138" s="100"/>
      <c r="VIT138" s="100"/>
      <c r="VIU138" s="100"/>
      <c r="VIV138" s="100"/>
      <c r="VIW138" s="100"/>
      <c r="VIX138" s="100"/>
      <c r="VIY138" s="100"/>
      <c r="VIZ138" s="100"/>
      <c r="VJA138" s="100"/>
      <c r="VJB138" s="100"/>
      <c r="VJC138" s="100"/>
      <c r="VJD138" s="100"/>
      <c r="VJE138" s="100"/>
      <c r="VJF138" s="100"/>
      <c r="VJG138" s="100"/>
      <c r="VJH138" s="100"/>
      <c r="VJI138" s="100"/>
      <c r="VJJ138" s="100"/>
      <c r="VJK138" s="100"/>
      <c r="VJL138" s="100"/>
      <c r="VJM138" s="100"/>
      <c r="VJN138" s="100"/>
      <c r="VJO138" s="100"/>
      <c r="VJP138" s="100"/>
      <c r="VJQ138" s="100"/>
      <c r="VJR138" s="100"/>
      <c r="VJS138" s="100"/>
      <c r="VJT138" s="100"/>
      <c r="VJU138" s="100"/>
      <c r="VJV138" s="100"/>
      <c r="VJW138" s="100"/>
      <c r="VJX138" s="100"/>
      <c r="VJY138" s="100"/>
      <c r="VJZ138" s="100"/>
      <c r="VKA138" s="100"/>
      <c r="VKB138" s="100"/>
      <c r="VKC138" s="100"/>
      <c r="VKD138" s="100"/>
      <c r="VKE138" s="100"/>
      <c r="VKF138" s="100"/>
      <c r="VKG138" s="100"/>
      <c r="VKH138" s="100"/>
      <c r="VKI138" s="100"/>
      <c r="VKJ138" s="100"/>
      <c r="VKK138" s="100"/>
      <c r="VKL138" s="100"/>
      <c r="VKM138" s="100"/>
      <c r="VKN138" s="100"/>
      <c r="VKO138" s="100"/>
      <c r="VKP138" s="100"/>
      <c r="VKQ138" s="100"/>
      <c r="VKR138" s="100"/>
      <c r="VKS138" s="100"/>
      <c r="VKT138" s="100"/>
      <c r="VKU138" s="100"/>
      <c r="VKV138" s="100"/>
      <c r="VKW138" s="100"/>
      <c r="VKX138" s="100"/>
      <c r="VKY138" s="100"/>
      <c r="VKZ138" s="100"/>
      <c r="VLA138" s="100"/>
      <c r="VLB138" s="100"/>
      <c r="VLC138" s="100"/>
      <c r="VLD138" s="100"/>
      <c r="VLE138" s="100"/>
      <c r="VLF138" s="100"/>
      <c r="VLG138" s="100"/>
      <c r="VLH138" s="100"/>
      <c r="VLI138" s="100"/>
      <c r="VLJ138" s="100"/>
      <c r="VLK138" s="100"/>
      <c r="VLL138" s="100"/>
      <c r="VLM138" s="100"/>
      <c r="VLN138" s="100"/>
      <c r="VLO138" s="100"/>
      <c r="VLP138" s="100"/>
      <c r="VLQ138" s="100"/>
      <c r="VLR138" s="100"/>
      <c r="VLS138" s="100"/>
      <c r="VLT138" s="100"/>
      <c r="VLU138" s="100"/>
      <c r="VLV138" s="100"/>
      <c r="VLW138" s="100"/>
      <c r="VLX138" s="100"/>
      <c r="VLY138" s="100"/>
      <c r="VLZ138" s="100"/>
      <c r="VMA138" s="100"/>
      <c r="VMB138" s="100"/>
      <c r="VMC138" s="100"/>
      <c r="VMD138" s="100"/>
      <c r="VME138" s="100"/>
      <c r="VMF138" s="100"/>
      <c r="VMG138" s="100"/>
      <c r="VMH138" s="100"/>
      <c r="VMI138" s="100"/>
      <c r="VMJ138" s="100"/>
      <c r="VMK138" s="100"/>
      <c r="VML138" s="100"/>
      <c r="VMM138" s="100"/>
      <c r="VMN138" s="100"/>
      <c r="VMO138" s="100"/>
      <c r="VMP138" s="100"/>
      <c r="VMQ138" s="100"/>
      <c r="VMR138" s="100"/>
      <c r="VMS138" s="100"/>
      <c r="VMT138" s="100"/>
      <c r="VMU138" s="100"/>
      <c r="VMV138" s="100"/>
      <c r="VMW138" s="100"/>
      <c r="VMX138" s="100"/>
      <c r="VMY138" s="100"/>
      <c r="VMZ138" s="100"/>
      <c r="VNA138" s="100"/>
      <c r="VNB138" s="100"/>
      <c r="VNC138" s="100"/>
      <c r="VND138" s="100"/>
      <c r="VNE138" s="100"/>
      <c r="VNF138" s="100"/>
      <c r="VNG138" s="100"/>
      <c r="VNH138" s="100"/>
      <c r="VNI138" s="100"/>
      <c r="VNJ138" s="100"/>
      <c r="VNK138" s="100"/>
      <c r="VNL138" s="100"/>
      <c r="VNM138" s="100"/>
      <c r="VNN138" s="100"/>
      <c r="VNO138" s="100"/>
      <c r="VNP138" s="100"/>
      <c r="VNQ138" s="100"/>
      <c r="VNR138" s="100"/>
      <c r="VNS138" s="100"/>
      <c r="VNT138" s="100"/>
      <c r="VNU138" s="100"/>
      <c r="VNV138" s="100"/>
      <c r="VNW138" s="100"/>
      <c r="VNX138" s="100"/>
      <c r="VNY138" s="100"/>
      <c r="VNZ138" s="100"/>
      <c r="VOA138" s="100"/>
      <c r="VOB138" s="100"/>
      <c r="VOC138" s="100"/>
      <c r="VOD138" s="100"/>
      <c r="VOE138" s="100"/>
      <c r="VOF138" s="100"/>
      <c r="VOG138" s="100"/>
      <c r="VOH138" s="100"/>
      <c r="VOI138" s="100"/>
      <c r="VOJ138" s="100"/>
      <c r="VOK138" s="100"/>
      <c r="VOL138" s="100"/>
      <c r="VOM138" s="100"/>
      <c r="VON138" s="100"/>
      <c r="VOO138" s="100"/>
      <c r="VOP138" s="100"/>
      <c r="VOQ138" s="100"/>
      <c r="VOR138" s="100"/>
      <c r="VOS138" s="100"/>
      <c r="VOT138" s="100"/>
      <c r="VOU138" s="100"/>
      <c r="VOV138" s="100"/>
      <c r="VOW138" s="100"/>
      <c r="VOX138" s="100"/>
      <c r="VOY138" s="100"/>
      <c r="VOZ138" s="100"/>
      <c r="VPA138" s="100"/>
      <c r="VPB138" s="100"/>
      <c r="VPC138" s="100"/>
      <c r="VPD138" s="100"/>
      <c r="VPE138" s="100"/>
      <c r="VPF138" s="100"/>
      <c r="VPG138" s="100"/>
      <c r="VPH138" s="100"/>
      <c r="VPI138" s="100"/>
      <c r="VPJ138" s="100"/>
      <c r="VPK138" s="100"/>
      <c r="VPL138" s="100"/>
      <c r="VPM138" s="100"/>
      <c r="VPN138" s="100"/>
      <c r="VPO138" s="100"/>
      <c r="VPP138" s="100"/>
      <c r="VPQ138" s="100"/>
      <c r="VPR138" s="100"/>
      <c r="VPS138" s="100"/>
      <c r="VPT138" s="100"/>
      <c r="VPU138" s="100"/>
      <c r="VPV138" s="100"/>
      <c r="VPW138" s="100"/>
      <c r="VPX138" s="100"/>
      <c r="VPY138" s="100"/>
      <c r="VPZ138" s="100"/>
      <c r="VQA138" s="100"/>
      <c r="VQB138" s="100"/>
      <c r="VQC138" s="100"/>
      <c r="VQD138" s="100"/>
      <c r="VQE138" s="100"/>
      <c r="VQF138" s="100"/>
      <c r="VQG138" s="100"/>
      <c r="VQH138" s="100"/>
      <c r="VQI138" s="100"/>
      <c r="VQJ138" s="100"/>
      <c r="VQK138" s="100"/>
      <c r="VQL138" s="100"/>
      <c r="VQM138" s="100"/>
      <c r="VQN138" s="100"/>
      <c r="VQO138" s="100"/>
      <c r="VQP138" s="100"/>
      <c r="VQQ138" s="100"/>
      <c r="VQR138" s="100"/>
      <c r="VQS138" s="100"/>
      <c r="VQT138" s="100"/>
      <c r="VQU138" s="100"/>
      <c r="VQV138" s="100"/>
      <c r="VQW138" s="100"/>
      <c r="VQX138" s="100"/>
      <c r="VQY138" s="100"/>
      <c r="VQZ138" s="100"/>
      <c r="VRA138" s="100"/>
      <c r="VRB138" s="100"/>
      <c r="VRC138" s="100"/>
      <c r="VRD138" s="100"/>
      <c r="VRE138" s="100"/>
      <c r="VRF138" s="100"/>
      <c r="VRG138" s="100"/>
      <c r="VRH138" s="100"/>
      <c r="VRI138" s="100"/>
      <c r="VRJ138" s="100"/>
      <c r="VRK138" s="100"/>
      <c r="VRL138" s="100"/>
      <c r="VRM138" s="100"/>
      <c r="VRN138" s="100"/>
      <c r="VRO138" s="100"/>
      <c r="VRP138" s="100"/>
      <c r="VRQ138" s="100"/>
      <c r="VRR138" s="100"/>
      <c r="VRS138" s="100"/>
      <c r="VRT138" s="100"/>
      <c r="VRU138" s="100"/>
      <c r="VRV138" s="100"/>
      <c r="VRW138" s="100"/>
      <c r="VRX138" s="100"/>
      <c r="VRY138" s="100"/>
      <c r="VRZ138" s="100"/>
      <c r="VSA138" s="100"/>
      <c r="VSB138" s="100"/>
      <c r="VSC138" s="100"/>
      <c r="VSD138" s="100"/>
      <c r="VSE138" s="100"/>
      <c r="VSF138" s="100"/>
      <c r="VSG138" s="100"/>
      <c r="VSH138" s="100"/>
      <c r="VSI138" s="100"/>
      <c r="VSJ138" s="100"/>
      <c r="VSK138" s="100"/>
      <c r="VSL138" s="100"/>
      <c r="VSM138" s="100"/>
      <c r="VSN138" s="100"/>
      <c r="VSO138" s="100"/>
      <c r="VSP138" s="100"/>
      <c r="VSQ138" s="100"/>
      <c r="VSR138" s="100"/>
      <c r="VSS138" s="100"/>
      <c r="VST138" s="100"/>
      <c r="VSU138" s="100"/>
      <c r="VSV138" s="100"/>
      <c r="VSW138" s="100"/>
      <c r="VSX138" s="100"/>
      <c r="VSY138" s="100"/>
      <c r="VSZ138" s="100"/>
      <c r="VTA138" s="100"/>
      <c r="VTB138" s="100"/>
      <c r="VTC138" s="100"/>
      <c r="VTD138" s="100"/>
      <c r="VTE138" s="100"/>
      <c r="VTF138" s="100"/>
      <c r="VTG138" s="100"/>
      <c r="VTH138" s="100"/>
      <c r="VTI138" s="100"/>
      <c r="VTJ138" s="100"/>
      <c r="VTK138" s="100"/>
      <c r="VTL138" s="100"/>
      <c r="VTM138" s="100"/>
      <c r="VTN138" s="100"/>
      <c r="VTO138" s="100"/>
      <c r="VTP138" s="100"/>
      <c r="VTQ138" s="100"/>
      <c r="VTR138" s="100"/>
      <c r="VTS138" s="100"/>
      <c r="VTT138" s="100"/>
      <c r="VTU138" s="100"/>
      <c r="VTV138" s="100"/>
      <c r="VTW138" s="100"/>
      <c r="VTX138" s="100"/>
      <c r="VTY138" s="100"/>
      <c r="VTZ138" s="100"/>
      <c r="VUA138" s="100"/>
      <c r="VUB138" s="100"/>
      <c r="VUC138" s="100"/>
      <c r="VUD138" s="100"/>
      <c r="VUE138" s="100"/>
      <c r="VUF138" s="100"/>
      <c r="VUG138" s="100"/>
      <c r="VUH138" s="100"/>
      <c r="VUI138" s="100"/>
      <c r="VUJ138" s="100"/>
      <c r="VUK138" s="100"/>
      <c r="VUL138" s="100"/>
      <c r="VUM138" s="100"/>
      <c r="VUN138" s="100"/>
      <c r="VUO138" s="100"/>
      <c r="VUP138" s="100"/>
      <c r="VUQ138" s="100"/>
      <c r="VUR138" s="100"/>
      <c r="VUS138" s="100"/>
      <c r="VUT138" s="100"/>
      <c r="VUU138" s="100"/>
      <c r="VUV138" s="100"/>
      <c r="VUW138" s="100"/>
      <c r="VUX138" s="100"/>
      <c r="VUY138" s="100"/>
      <c r="VUZ138" s="100"/>
      <c r="VVA138" s="100"/>
      <c r="VVB138" s="100"/>
      <c r="VVC138" s="100"/>
      <c r="VVD138" s="100"/>
      <c r="VVE138" s="100"/>
      <c r="VVF138" s="100"/>
      <c r="VVG138" s="100"/>
      <c r="VVH138" s="100"/>
      <c r="VVI138" s="100"/>
      <c r="VVJ138" s="100"/>
      <c r="VVK138" s="100"/>
      <c r="VVL138" s="100"/>
      <c r="VVM138" s="100"/>
      <c r="VVN138" s="100"/>
      <c r="VVO138" s="100"/>
      <c r="VVP138" s="100"/>
      <c r="VVQ138" s="100"/>
      <c r="VVR138" s="100"/>
      <c r="VVS138" s="100"/>
      <c r="VVT138" s="100"/>
      <c r="VVU138" s="100"/>
      <c r="VVV138" s="100"/>
      <c r="VVW138" s="100"/>
      <c r="VVX138" s="100"/>
      <c r="VVY138" s="100"/>
      <c r="VVZ138" s="100"/>
      <c r="VWA138" s="100"/>
      <c r="VWB138" s="100"/>
      <c r="VWC138" s="100"/>
      <c r="VWD138" s="100"/>
      <c r="VWE138" s="100"/>
      <c r="VWF138" s="100"/>
      <c r="VWG138" s="100"/>
      <c r="VWH138" s="100"/>
      <c r="VWI138" s="100"/>
      <c r="VWJ138" s="100"/>
      <c r="VWK138" s="100"/>
      <c r="VWL138" s="100"/>
      <c r="VWM138" s="100"/>
      <c r="VWN138" s="100"/>
      <c r="VWO138" s="100"/>
      <c r="VWP138" s="100"/>
      <c r="VWQ138" s="100"/>
      <c r="VWR138" s="100"/>
      <c r="VWS138" s="100"/>
      <c r="VWT138" s="100"/>
      <c r="VWU138" s="100"/>
      <c r="VWV138" s="100"/>
      <c r="VWW138" s="100"/>
      <c r="VWX138" s="100"/>
      <c r="VWY138" s="100"/>
      <c r="VWZ138" s="100"/>
      <c r="VXA138" s="100"/>
      <c r="VXB138" s="100"/>
      <c r="VXC138" s="100"/>
      <c r="VXD138" s="100"/>
      <c r="VXE138" s="100"/>
      <c r="VXF138" s="100"/>
      <c r="VXG138" s="100"/>
      <c r="VXH138" s="100"/>
      <c r="VXI138" s="100"/>
      <c r="VXJ138" s="100"/>
      <c r="VXK138" s="100"/>
      <c r="VXL138" s="100"/>
      <c r="VXM138" s="100"/>
      <c r="VXN138" s="100"/>
      <c r="VXO138" s="100"/>
      <c r="VXP138" s="100"/>
      <c r="VXQ138" s="100"/>
      <c r="VXR138" s="100"/>
      <c r="VXS138" s="100"/>
      <c r="VXT138" s="100"/>
      <c r="VXU138" s="100"/>
      <c r="VXV138" s="100"/>
      <c r="VXW138" s="100"/>
      <c r="VXX138" s="100"/>
      <c r="VXY138" s="100"/>
      <c r="VXZ138" s="100"/>
      <c r="VYA138" s="100"/>
      <c r="VYB138" s="100"/>
      <c r="VYC138" s="100"/>
      <c r="VYD138" s="100"/>
      <c r="VYE138" s="100"/>
      <c r="VYF138" s="100"/>
      <c r="VYG138" s="100"/>
      <c r="VYH138" s="100"/>
      <c r="VYI138" s="100"/>
      <c r="VYJ138" s="100"/>
      <c r="VYK138" s="100"/>
      <c r="VYL138" s="100"/>
      <c r="VYM138" s="100"/>
      <c r="VYN138" s="100"/>
      <c r="VYO138" s="100"/>
      <c r="VYP138" s="100"/>
      <c r="VYQ138" s="100"/>
      <c r="VYR138" s="100"/>
      <c r="VYS138" s="100"/>
      <c r="VYT138" s="100"/>
      <c r="VYU138" s="100"/>
      <c r="VYV138" s="100"/>
      <c r="VYW138" s="100"/>
      <c r="VYX138" s="100"/>
      <c r="VYY138" s="100"/>
      <c r="VYZ138" s="100"/>
      <c r="VZA138" s="100"/>
      <c r="VZB138" s="100"/>
      <c r="VZC138" s="100"/>
      <c r="VZD138" s="100"/>
      <c r="VZE138" s="100"/>
      <c r="VZF138" s="100"/>
      <c r="VZG138" s="100"/>
      <c r="VZH138" s="100"/>
      <c r="VZI138" s="100"/>
      <c r="VZJ138" s="100"/>
      <c r="VZK138" s="100"/>
      <c r="VZL138" s="100"/>
      <c r="VZM138" s="100"/>
      <c r="VZN138" s="100"/>
      <c r="VZO138" s="100"/>
      <c r="VZP138" s="100"/>
      <c r="VZQ138" s="100"/>
      <c r="VZR138" s="100"/>
      <c r="VZS138" s="100"/>
      <c r="VZT138" s="100"/>
      <c r="VZU138" s="100"/>
      <c r="VZV138" s="100"/>
      <c r="VZW138" s="100"/>
      <c r="VZX138" s="100"/>
      <c r="VZY138" s="100"/>
      <c r="VZZ138" s="100"/>
      <c r="WAA138" s="100"/>
      <c r="WAB138" s="100"/>
      <c r="WAC138" s="100"/>
      <c r="WAD138" s="100"/>
      <c r="WAE138" s="100"/>
      <c r="WAF138" s="100"/>
      <c r="WAG138" s="100"/>
      <c r="WAH138" s="100"/>
      <c r="WAI138" s="100"/>
      <c r="WAJ138" s="100"/>
      <c r="WAK138" s="100"/>
      <c r="WAL138" s="100"/>
      <c r="WAM138" s="100"/>
      <c r="WAN138" s="100"/>
      <c r="WAO138" s="100"/>
      <c r="WAP138" s="100"/>
      <c r="WAQ138" s="100"/>
      <c r="WAR138" s="100"/>
      <c r="WAS138" s="100"/>
      <c r="WAT138" s="100"/>
      <c r="WAU138" s="100"/>
      <c r="WAV138" s="100"/>
      <c r="WAW138" s="100"/>
      <c r="WAX138" s="100"/>
      <c r="WAY138" s="100"/>
      <c r="WAZ138" s="100"/>
      <c r="WBA138" s="100"/>
      <c r="WBB138" s="100"/>
      <c r="WBC138" s="100"/>
      <c r="WBD138" s="100"/>
      <c r="WBE138" s="100"/>
      <c r="WBF138" s="100"/>
      <c r="WBG138" s="100"/>
      <c r="WBH138" s="100"/>
      <c r="WBI138" s="100"/>
      <c r="WBJ138" s="100"/>
      <c r="WBK138" s="100"/>
      <c r="WBL138" s="100"/>
      <c r="WBM138" s="100"/>
      <c r="WBN138" s="100"/>
      <c r="WBO138" s="100"/>
      <c r="WBP138" s="100"/>
      <c r="WBQ138" s="100"/>
      <c r="WBR138" s="100"/>
      <c r="WBS138" s="100"/>
      <c r="WBT138" s="100"/>
      <c r="WBU138" s="100"/>
      <c r="WBV138" s="100"/>
      <c r="WBW138" s="100"/>
      <c r="WBX138" s="100"/>
      <c r="WBY138" s="100"/>
      <c r="WBZ138" s="100"/>
      <c r="WCA138" s="100"/>
      <c r="WCB138" s="100"/>
      <c r="WCC138" s="100"/>
      <c r="WCD138" s="100"/>
      <c r="WCE138" s="100"/>
      <c r="WCF138" s="100"/>
      <c r="WCG138" s="100"/>
      <c r="WCH138" s="100"/>
      <c r="WCI138" s="100"/>
      <c r="WCJ138" s="100"/>
      <c r="WCK138" s="100"/>
      <c r="WCL138" s="100"/>
      <c r="WCM138" s="100"/>
      <c r="WCN138" s="100"/>
      <c r="WCO138" s="100"/>
      <c r="WCP138" s="100"/>
      <c r="WCQ138" s="100"/>
      <c r="WCR138" s="100"/>
      <c r="WCS138" s="100"/>
      <c r="WCT138" s="100"/>
      <c r="WCU138" s="100"/>
      <c r="WCV138" s="100"/>
      <c r="WCW138" s="100"/>
      <c r="WCX138" s="100"/>
      <c r="WCY138" s="100"/>
      <c r="WCZ138" s="100"/>
      <c r="WDA138" s="100"/>
      <c r="WDB138" s="100"/>
      <c r="WDC138" s="100"/>
      <c r="WDD138" s="100"/>
      <c r="WDE138" s="100"/>
      <c r="WDF138" s="100"/>
      <c r="WDG138" s="100"/>
      <c r="WDH138" s="100"/>
      <c r="WDI138" s="100"/>
      <c r="WDJ138" s="100"/>
      <c r="WDK138" s="100"/>
      <c r="WDL138" s="100"/>
      <c r="WDM138" s="100"/>
      <c r="WDN138" s="100"/>
      <c r="WDO138" s="100"/>
      <c r="WDP138" s="100"/>
      <c r="WDQ138" s="100"/>
      <c r="WDR138" s="100"/>
      <c r="WDS138" s="100"/>
      <c r="WDT138" s="100"/>
      <c r="WDU138" s="100"/>
      <c r="WDV138" s="100"/>
      <c r="WDW138" s="100"/>
      <c r="WDX138" s="100"/>
      <c r="WDY138" s="100"/>
      <c r="WDZ138" s="100"/>
      <c r="WEA138" s="100"/>
      <c r="WEB138" s="100"/>
      <c r="WEC138" s="100"/>
      <c r="WED138" s="100"/>
      <c r="WEE138" s="100"/>
      <c r="WEF138" s="100"/>
      <c r="WEG138" s="100"/>
      <c r="WEH138" s="100"/>
      <c r="WEI138" s="100"/>
      <c r="WEJ138" s="100"/>
      <c r="WEK138" s="100"/>
      <c r="WEL138" s="100"/>
      <c r="WEM138" s="100"/>
      <c r="WEN138" s="100"/>
      <c r="WEO138" s="100"/>
      <c r="WEP138" s="100"/>
      <c r="WEQ138" s="100"/>
      <c r="WER138" s="100"/>
      <c r="WES138" s="100"/>
      <c r="WET138" s="100"/>
      <c r="WEU138" s="100"/>
      <c r="WEV138" s="100"/>
      <c r="WEW138" s="100"/>
      <c r="WEX138" s="100"/>
      <c r="WEY138" s="100"/>
      <c r="WEZ138" s="100"/>
      <c r="WFA138" s="100"/>
      <c r="WFB138" s="100"/>
      <c r="WFC138" s="100"/>
      <c r="WFD138" s="100"/>
      <c r="WFE138" s="100"/>
      <c r="WFF138" s="100"/>
      <c r="WFG138" s="100"/>
      <c r="WFH138" s="100"/>
      <c r="WFI138" s="100"/>
      <c r="WFJ138" s="100"/>
      <c r="WFK138" s="100"/>
      <c r="WFL138" s="100"/>
      <c r="WFM138" s="100"/>
      <c r="WFN138" s="100"/>
      <c r="WFO138" s="100"/>
      <c r="WFP138" s="100"/>
      <c r="WFQ138" s="100"/>
      <c r="WFR138" s="100"/>
      <c r="WFS138" s="100"/>
      <c r="WFT138" s="100"/>
      <c r="WFU138" s="100"/>
      <c r="WFV138" s="100"/>
      <c r="WFW138" s="100"/>
      <c r="WFX138" s="100"/>
      <c r="WFY138" s="100"/>
      <c r="WFZ138" s="100"/>
      <c r="WGA138" s="100"/>
      <c r="WGB138" s="100"/>
      <c r="WGC138" s="100"/>
      <c r="WGD138" s="100"/>
      <c r="WGE138" s="100"/>
      <c r="WGF138" s="100"/>
      <c r="WGG138" s="100"/>
      <c r="WGH138" s="100"/>
      <c r="WGI138" s="100"/>
      <c r="WGJ138" s="100"/>
      <c r="WGK138" s="100"/>
      <c r="WGL138" s="100"/>
      <c r="WGM138" s="100"/>
      <c r="WGN138" s="100"/>
      <c r="WGO138" s="100"/>
      <c r="WGP138" s="100"/>
      <c r="WGQ138" s="100"/>
      <c r="WGR138" s="100"/>
      <c r="WGS138" s="100"/>
      <c r="WGT138" s="100"/>
      <c r="WGU138" s="100"/>
      <c r="WGV138" s="100"/>
      <c r="WGW138" s="100"/>
      <c r="WGX138" s="100"/>
      <c r="WGY138" s="100"/>
      <c r="WGZ138" s="100"/>
      <c r="WHA138" s="100"/>
      <c r="WHB138" s="100"/>
      <c r="WHC138" s="100"/>
      <c r="WHD138" s="100"/>
      <c r="WHE138" s="100"/>
      <c r="WHF138" s="100"/>
      <c r="WHG138" s="100"/>
      <c r="WHH138" s="100"/>
      <c r="WHI138" s="100"/>
      <c r="WHJ138" s="100"/>
      <c r="WHK138" s="100"/>
      <c r="WHL138" s="100"/>
      <c r="WHM138" s="100"/>
      <c r="WHN138" s="100"/>
      <c r="WHO138" s="100"/>
      <c r="WHP138" s="100"/>
      <c r="WHQ138" s="100"/>
      <c r="WHR138" s="100"/>
      <c r="WHS138" s="100"/>
      <c r="WHT138" s="100"/>
      <c r="WHU138" s="100"/>
      <c r="WHV138" s="100"/>
      <c r="WHW138" s="100"/>
      <c r="WHX138" s="100"/>
      <c r="WHY138" s="100"/>
      <c r="WHZ138" s="100"/>
      <c r="WIA138" s="100"/>
      <c r="WIB138" s="100"/>
      <c r="WIC138" s="100"/>
      <c r="WID138" s="100"/>
      <c r="WIE138" s="100"/>
      <c r="WIF138" s="100"/>
      <c r="WIG138" s="100"/>
      <c r="WIH138" s="100"/>
      <c r="WII138" s="100"/>
      <c r="WIJ138" s="100"/>
      <c r="WIK138" s="100"/>
      <c r="WIL138" s="100"/>
      <c r="WIM138" s="100"/>
      <c r="WIN138" s="100"/>
      <c r="WIO138" s="100"/>
      <c r="WIP138" s="100"/>
      <c r="WIQ138" s="100"/>
      <c r="WIR138" s="100"/>
      <c r="WIS138" s="100"/>
      <c r="WIT138" s="100"/>
      <c r="WIU138" s="100"/>
      <c r="WIV138" s="100"/>
      <c r="WIW138" s="100"/>
      <c r="WIX138" s="100"/>
      <c r="WIY138" s="100"/>
      <c r="WIZ138" s="100"/>
      <c r="WJA138" s="100"/>
      <c r="WJB138" s="100"/>
      <c r="WJC138" s="100"/>
      <c r="WJD138" s="100"/>
      <c r="WJE138" s="100"/>
      <c r="WJF138" s="100"/>
      <c r="WJG138" s="100"/>
      <c r="WJH138" s="100"/>
      <c r="WJI138" s="100"/>
      <c r="WJJ138" s="100"/>
      <c r="WJK138" s="100"/>
      <c r="WJL138" s="100"/>
      <c r="WJM138" s="100"/>
      <c r="WJN138" s="100"/>
      <c r="WJO138" s="100"/>
      <c r="WJP138" s="100"/>
      <c r="WJQ138" s="100"/>
      <c r="WJR138" s="100"/>
      <c r="WJS138" s="100"/>
      <c r="WJT138" s="100"/>
      <c r="WJU138" s="100"/>
      <c r="WJV138" s="100"/>
      <c r="WJW138" s="100"/>
      <c r="WJX138" s="100"/>
      <c r="WJY138" s="100"/>
      <c r="WJZ138" s="100"/>
      <c r="WKA138" s="100"/>
      <c r="WKB138" s="100"/>
      <c r="WKC138" s="100"/>
      <c r="WKD138" s="100"/>
      <c r="WKE138" s="100"/>
      <c r="WKF138" s="100"/>
      <c r="WKG138" s="100"/>
      <c r="WKH138" s="100"/>
      <c r="WKI138" s="100"/>
      <c r="WKJ138" s="100"/>
      <c r="WKK138" s="100"/>
      <c r="WKL138" s="100"/>
      <c r="WKM138" s="100"/>
      <c r="WKN138" s="100"/>
      <c r="WKO138" s="100"/>
      <c r="WKP138" s="100"/>
      <c r="WKQ138" s="100"/>
      <c r="WKR138" s="100"/>
      <c r="WKS138" s="100"/>
      <c r="WKT138" s="100"/>
      <c r="WKU138" s="100"/>
      <c r="WKV138" s="100"/>
      <c r="WKW138" s="100"/>
      <c r="WKX138" s="100"/>
      <c r="WKY138" s="100"/>
      <c r="WKZ138" s="100"/>
      <c r="WLA138" s="100"/>
      <c r="WLB138" s="100"/>
      <c r="WLC138" s="100"/>
      <c r="WLD138" s="100"/>
      <c r="WLE138" s="100"/>
      <c r="WLF138" s="100"/>
      <c r="WLG138" s="100"/>
      <c r="WLH138" s="100"/>
      <c r="WLI138" s="100"/>
      <c r="WLJ138" s="100"/>
      <c r="WLK138" s="100"/>
      <c r="WLL138" s="100"/>
      <c r="WLM138" s="100"/>
      <c r="WLN138" s="100"/>
      <c r="WLO138" s="100"/>
      <c r="WLP138" s="100"/>
      <c r="WLQ138" s="100"/>
      <c r="WLR138" s="100"/>
      <c r="WLS138" s="100"/>
      <c r="WLT138" s="100"/>
      <c r="WLU138" s="100"/>
      <c r="WLV138" s="100"/>
      <c r="WLW138" s="100"/>
      <c r="WLX138" s="100"/>
      <c r="WLY138" s="100"/>
      <c r="WLZ138" s="100"/>
      <c r="WMA138" s="100"/>
      <c r="WMB138" s="100"/>
      <c r="WMC138" s="100"/>
      <c r="WMD138" s="100"/>
      <c r="WME138" s="100"/>
      <c r="WMF138" s="100"/>
      <c r="WMG138" s="100"/>
      <c r="WMH138" s="100"/>
      <c r="WMI138" s="100"/>
      <c r="WMJ138" s="100"/>
      <c r="WMK138" s="100"/>
      <c r="WML138" s="100"/>
      <c r="WMM138" s="100"/>
      <c r="WMN138" s="100"/>
      <c r="WMO138" s="100"/>
      <c r="WMP138" s="100"/>
      <c r="WMQ138" s="100"/>
      <c r="WMR138" s="100"/>
      <c r="WMS138" s="100"/>
      <c r="WMT138" s="100"/>
      <c r="WMU138" s="100"/>
      <c r="WMV138" s="100"/>
      <c r="WMW138" s="100"/>
      <c r="WMX138" s="100"/>
      <c r="WMY138" s="100"/>
      <c r="WMZ138" s="100"/>
      <c r="WNA138" s="100"/>
      <c r="WNB138" s="100"/>
      <c r="WNC138" s="100"/>
      <c r="WND138" s="100"/>
      <c r="WNE138" s="100"/>
      <c r="WNF138" s="100"/>
      <c r="WNG138" s="100"/>
      <c r="WNH138" s="100"/>
      <c r="WNI138" s="100"/>
      <c r="WNJ138" s="100"/>
      <c r="WNK138" s="100"/>
      <c r="WNL138" s="100"/>
      <c r="WNM138" s="100"/>
      <c r="WNN138" s="100"/>
      <c r="WNO138" s="100"/>
      <c r="WNP138" s="100"/>
      <c r="WNQ138" s="100"/>
      <c r="WNR138" s="100"/>
      <c r="WNS138" s="100"/>
      <c r="WNT138" s="100"/>
      <c r="WNU138" s="100"/>
      <c r="WNV138" s="100"/>
      <c r="WNW138" s="100"/>
      <c r="WNX138" s="100"/>
      <c r="WNY138" s="100"/>
      <c r="WNZ138" s="100"/>
      <c r="WOA138" s="100"/>
      <c r="WOB138" s="100"/>
      <c r="WOC138" s="100"/>
      <c r="WOD138" s="100"/>
      <c r="WOE138" s="100"/>
      <c r="WOF138" s="100"/>
      <c r="WOG138" s="100"/>
      <c r="WOH138" s="100"/>
      <c r="WOI138" s="100"/>
      <c r="WOJ138" s="100"/>
      <c r="WOK138" s="100"/>
      <c r="WOL138" s="100"/>
      <c r="WOM138" s="100"/>
      <c r="WON138" s="100"/>
      <c r="WOO138" s="100"/>
      <c r="WOP138" s="100"/>
      <c r="WOQ138" s="100"/>
      <c r="WOR138" s="100"/>
      <c r="WOS138" s="100"/>
      <c r="WOT138" s="100"/>
      <c r="WOU138" s="100"/>
      <c r="WOV138" s="100"/>
      <c r="WOW138" s="100"/>
      <c r="WOX138" s="100"/>
      <c r="WOY138" s="100"/>
      <c r="WOZ138" s="100"/>
      <c r="WPA138" s="100"/>
      <c r="WPB138" s="100"/>
      <c r="WPC138" s="100"/>
      <c r="WPD138" s="100"/>
      <c r="WPE138" s="100"/>
      <c r="WPF138" s="100"/>
      <c r="WPG138" s="100"/>
      <c r="WPH138" s="100"/>
      <c r="WPI138" s="100"/>
      <c r="WPJ138" s="100"/>
      <c r="WPK138" s="100"/>
      <c r="WPL138" s="100"/>
      <c r="WPM138" s="100"/>
      <c r="WPN138" s="100"/>
      <c r="WPO138" s="100"/>
      <c r="WPP138" s="100"/>
      <c r="WPQ138" s="100"/>
      <c r="WPR138" s="100"/>
      <c r="WPS138" s="100"/>
      <c r="WPT138" s="100"/>
      <c r="WPU138" s="100"/>
      <c r="WPV138" s="100"/>
      <c r="WPW138" s="100"/>
      <c r="WPX138" s="100"/>
      <c r="WPY138" s="100"/>
      <c r="WPZ138" s="100"/>
      <c r="WQA138" s="100"/>
      <c r="WQB138" s="100"/>
      <c r="WQC138" s="100"/>
      <c r="WQD138" s="100"/>
      <c r="WQE138" s="100"/>
      <c r="WQF138" s="100"/>
      <c r="WQG138" s="100"/>
      <c r="WQH138" s="100"/>
      <c r="WQI138" s="100"/>
      <c r="WQJ138" s="100"/>
      <c r="WQK138" s="100"/>
      <c r="WQL138" s="100"/>
      <c r="WQM138" s="100"/>
      <c r="WQN138" s="100"/>
      <c r="WQO138" s="100"/>
      <c r="WQP138" s="100"/>
      <c r="WQQ138" s="100"/>
      <c r="WQR138" s="100"/>
      <c r="WQS138" s="100"/>
      <c r="WQT138" s="100"/>
      <c r="WQU138" s="100"/>
      <c r="WQV138" s="100"/>
      <c r="WQW138" s="100"/>
      <c r="WQX138" s="100"/>
      <c r="WQY138" s="100"/>
      <c r="WQZ138" s="100"/>
      <c r="WRA138" s="100"/>
      <c r="WRB138" s="100"/>
      <c r="WRC138" s="100"/>
      <c r="WRD138" s="100"/>
      <c r="WRE138" s="100"/>
      <c r="WRF138" s="100"/>
      <c r="WRG138" s="100"/>
      <c r="WRH138" s="100"/>
      <c r="WRI138" s="100"/>
      <c r="WRJ138" s="100"/>
      <c r="WRK138" s="100"/>
      <c r="WRL138" s="100"/>
      <c r="WRM138" s="100"/>
      <c r="WRN138" s="100"/>
      <c r="WRO138" s="100"/>
      <c r="WRP138" s="100"/>
      <c r="WRQ138" s="100"/>
      <c r="WRR138" s="100"/>
      <c r="WRS138" s="100"/>
      <c r="WRT138" s="100"/>
      <c r="WRU138" s="100"/>
      <c r="WRV138" s="100"/>
      <c r="WRW138" s="100"/>
      <c r="WRX138" s="100"/>
      <c r="WRY138" s="100"/>
      <c r="WRZ138" s="100"/>
      <c r="WSA138" s="100"/>
      <c r="WSB138" s="100"/>
      <c r="WSC138" s="100"/>
      <c r="WSD138" s="100"/>
      <c r="WSE138" s="100"/>
      <c r="WSF138" s="100"/>
      <c r="WSG138" s="100"/>
      <c r="WSH138" s="100"/>
      <c r="WSI138" s="100"/>
      <c r="WSJ138" s="100"/>
      <c r="WSK138" s="100"/>
      <c r="WSL138" s="100"/>
      <c r="WSM138" s="100"/>
      <c r="WSN138" s="100"/>
      <c r="WSO138" s="100"/>
      <c r="WSP138" s="100"/>
      <c r="WSQ138" s="100"/>
      <c r="WSR138" s="100"/>
      <c r="WSS138" s="100"/>
      <c r="WST138" s="100"/>
      <c r="WSU138" s="100"/>
      <c r="WSV138" s="100"/>
      <c r="WSW138" s="100"/>
      <c r="WSX138" s="100"/>
      <c r="WSY138" s="100"/>
      <c r="WSZ138" s="100"/>
      <c r="WTA138" s="100"/>
      <c r="WTB138" s="100"/>
      <c r="WTC138" s="100"/>
      <c r="WTD138" s="100"/>
      <c r="WTE138" s="100"/>
      <c r="WTF138" s="100"/>
      <c r="WTG138" s="100"/>
      <c r="WTH138" s="100"/>
      <c r="WTI138" s="100"/>
      <c r="WTJ138" s="100"/>
      <c r="WTK138" s="100"/>
      <c r="WTL138" s="100"/>
      <c r="WTM138" s="100"/>
      <c r="WTN138" s="100"/>
      <c r="WTO138" s="100"/>
      <c r="WTP138" s="100"/>
      <c r="WTQ138" s="100"/>
      <c r="WTR138" s="100"/>
      <c r="WTS138" s="100"/>
      <c r="WTT138" s="100"/>
      <c r="WTU138" s="100"/>
      <c r="WTV138" s="100"/>
      <c r="WTW138" s="100"/>
      <c r="WTX138" s="100"/>
      <c r="WTY138" s="100"/>
      <c r="WTZ138" s="100"/>
      <c r="WUA138" s="100"/>
      <c r="WUB138" s="100"/>
      <c r="WUC138" s="100"/>
      <c r="WUD138" s="100"/>
      <c r="WUE138" s="100"/>
      <c r="WUF138" s="100"/>
      <c r="WUG138" s="100"/>
      <c r="WUH138" s="100"/>
      <c r="WUI138" s="100"/>
      <c r="WUJ138" s="100"/>
      <c r="WUK138" s="100"/>
      <c r="WUL138" s="100"/>
      <c r="WUM138" s="100"/>
      <c r="WUN138" s="100"/>
      <c r="WUO138" s="100"/>
      <c r="WUP138" s="100"/>
      <c r="WUQ138" s="100"/>
      <c r="WUR138" s="100"/>
      <c r="WUS138" s="100"/>
      <c r="WUT138" s="100"/>
      <c r="WUU138" s="100"/>
      <c r="WUV138" s="100"/>
      <c r="WUW138" s="100"/>
      <c r="WUX138" s="100"/>
      <c r="WUY138" s="100"/>
      <c r="WUZ138" s="100"/>
      <c r="WVA138" s="100"/>
      <c r="WVB138" s="100"/>
      <c r="WVC138" s="100"/>
      <c r="WVD138" s="100"/>
      <c r="WVE138" s="100"/>
      <c r="WVF138" s="100"/>
      <c r="WVG138" s="100"/>
      <c r="WVH138" s="100"/>
      <c r="WVI138" s="100"/>
      <c r="WVJ138" s="100"/>
      <c r="WVK138" s="100"/>
      <c r="WVL138" s="100"/>
      <c r="WVM138" s="100"/>
      <c r="WVN138" s="100"/>
      <c r="WVO138" s="100"/>
      <c r="WVP138" s="100"/>
      <c r="WVQ138" s="100"/>
      <c r="WVR138" s="100"/>
      <c r="WVS138" s="100"/>
      <c r="WVT138" s="100"/>
      <c r="WVU138" s="100"/>
      <c r="WVV138" s="100"/>
      <c r="WVW138" s="100"/>
      <c r="WVX138" s="100"/>
      <c r="WVY138" s="100"/>
      <c r="WVZ138" s="100"/>
      <c r="WWA138" s="100"/>
      <c r="WWB138" s="100"/>
      <c r="WWC138" s="100"/>
      <c r="WWD138" s="100"/>
      <c r="WWE138" s="100"/>
      <c r="WWF138" s="100"/>
      <c r="WWG138" s="100"/>
      <c r="WWH138" s="100"/>
      <c r="WWI138" s="100"/>
      <c r="WWJ138" s="100"/>
      <c r="WWK138" s="100"/>
      <c r="WWL138" s="100"/>
      <c r="WWM138" s="100"/>
      <c r="WWN138" s="100"/>
      <c r="WWO138" s="100"/>
      <c r="WWP138" s="100"/>
      <c r="WWQ138" s="100"/>
      <c r="WWR138" s="100"/>
      <c r="WWS138" s="100"/>
      <c r="WWT138" s="100"/>
      <c r="WWU138" s="100"/>
      <c r="WWV138" s="100"/>
      <c r="WWW138" s="100"/>
      <c r="WWX138" s="100"/>
      <c r="WWY138" s="100"/>
      <c r="WWZ138" s="100"/>
      <c r="WXA138" s="100"/>
      <c r="WXB138" s="100"/>
      <c r="WXC138" s="100"/>
      <c r="WXD138" s="100"/>
      <c r="WXE138" s="100"/>
      <c r="WXF138" s="100"/>
      <c r="WXG138" s="100"/>
      <c r="WXH138" s="100"/>
      <c r="WXI138" s="100"/>
      <c r="WXJ138" s="100"/>
      <c r="WXK138" s="100"/>
      <c r="WXL138" s="100"/>
      <c r="WXM138" s="100"/>
      <c r="WXN138" s="100"/>
      <c r="WXO138" s="100"/>
      <c r="WXP138" s="100"/>
      <c r="WXQ138" s="100"/>
      <c r="WXR138" s="100"/>
      <c r="WXS138" s="100"/>
      <c r="WXT138" s="100"/>
      <c r="WXU138" s="100"/>
      <c r="WXV138" s="100"/>
      <c r="WXW138" s="100"/>
      <c r="WXX138" s="100"/>
      <c r="WXY138" s="100"/>
      <c r="WXZ138" s="100"/>
      <c r="WYA138" s="100"/>
      <c r="WYB138" s="100"/>
      <c r="WYC138" s="100"/>
      <c r="WYD138" s="100"/>
      <c r="WYE138" s="100"/>
      <c r="WYF138" s="100"/>
      <c r="WYG138" s="100"/>
      <c r="WYH138" s="100"/>
      <c r="WYI138" s="100"/>
      <c r="WYJ138" s="100"/>
      <c r="WYK138" s="100"/>
      <c r="WYL138" s="100"/>
      <c r="WYM138" s="100"/>
      <c r="WYN138" s="100"/>
      <c r="WYO138" s="100"/>
      <c r="WYP138" s="100"/>
      <c r="WYQ138" s="100"/>
      <c r="WYR138" s="100"/>
      <c r="WYS138" s="100"/>
      <c r="WYT138" s="100"/>
      <c r="WYU138" s="100"/>
      <c r="WYV138" s="100"/>
      <c r="WYW138" s="100"/>
      <c r="WYX138" s="100"/>
      <c r="WYY138" s="100"/>
      <c r="WYZ138" s="100"/>
      <c r="WZA138" s="100"/>
      <c r="WZB138" s="100"/>
      <c r="WZC138" s="100"/>
      <c r="WZD138" s="100"/>
      <c r="WZE138" s="100"/>
      <c r="WZF138" s="100"/>
      <c r="WZG138" s="100"/>
      <c r="WZH138" s="100"/>
      <c r="WZI138" s="100"/>
      <c r="WZJ138" s="100"/>
      <c r="WZK138" s="100"/>
      <c r="WZL138" s="100"/>
      <c r="WZM138" s="100"/>
      <c r="WZN138" s="100"/>
      <c r="WZO138" s="100"/>
      <c r="WZP138" s="100"/>
      <c r="WZQ138" s="100"/>
      <c r="WZR138" s="100"/>
      <c r="WZS138" s="100"/>
      <c r="WZT138" s="100"/>
      <c r="WZU138" s="100"/>
      <c r="WZV138" s="100"/>
      <c r="WZW138" s="100"/>
      <c r="WZX138" s="100"/>
      <c r="WZY138" s="100"/>
      <c r="WZZ138" s="100"/>
      <c r="XAA138" s="100"/>
      <c r="XAB138" s="100"/>
      <c r="XAC138" s="100"/>
      <c r="XAD138" s="100"/>
      <c r="XAE138" s="100"/>
      <c r="XAF138" s="100"/>
      <c r="XAG138" s="100"/>
      <c r="XAH138" s="100"/>
      <c r="XAI138" s="100"/>
      <c r="XAJ138" s="100"/>
      <c r="XAK138" s="100"/>
      <c r="XAL138" s="100"/>
      <c r="XAM138" s="100"/>
      <c r="XAN138" s="100"/>
      <c r="XAO138" s="100"/>
      <c r="XAP138" s="100"/>
      <c r="XAQ138" s="100"/>
      <c r="XAR138" s="100"/>
      <c r="XAS138" s="100"/>
      <c r="XAT138" s="100"/>
      <c r="XAU138" s="100"/>
      <c r="XAV138" s="100"/>
      <c r="XAW138" s="100"/>
      <c r="XAX138" s="100"/>
      <c r="XAY138" s="100"/>
      <c r="XAZ138" s="100"/>
      <c r="XBA138" s="100"/>
      <c r="XBB138" s="100"/>
      <c r="XBC138" s="100"/>
      <c r="XBD138" s="100"/>
      <c r="XBE138" s="100"/>
      <c r="XBF138" s="100"/>
      <c r="XBG138" s="100"/>
      <c r="XBH138" s="100"/>
      <c r="XBI138" s="100"/>
      <c r="XBJ138" s="100"/>
      <c r="XBK138" s="100"/>
      <c r="XBL138" s="100"/>
      <c r="XBM138" s="100"/>
      <c r="XBN138" s="100"/>
      <c r="XBO138" s="100"/>
      <c r="XBP138" s="100"/>
      <c r="XBQ138" s="100"/>
      <c r="XBR138" s="100"/>
      <c r="XBS138" s="100"/>
      <c r="XBT138" s="100"/>
      <c r="XBU138" s="100"/>
      <c r="XBV138" s="100"/>
      <c r="XBW138" s="100"/>
      <c r="XBX138" s="100"/>
      <c r="XBY138" s="100"/>
      <c r="XBZ138" s="100"/>
      <c r="XCA138" s="100"/>
      <c r="XCB138" s="100"/>
      <c r="XCC138" s="100"/>
      <c r="XCD138" s="100"/>
      <c r="XCE138" s="100"/>
      <c r="XCF138" s="100"/>
      <c r="XCG138" s="100"/>
      <c r="XCH138" s="100"/>
      <c r="XCI138" s="100"/>
      <c r="XCJ138" s="100"/>
      <c r="XCK138" s="100"/>
      <c r="XCL138" s="100"/>
      <c r="XCM138" s="100"/>
      <c r="XCN138" s="100"/>
      <c r="XCO138" s="100"/>
      <c r="XCP138" s="100"/>
      <c r="XCQ138" s="100"/>
      <c r="XCR138" s="100"/>
      <c r="XCS138" s="100"/>
      <c r="XCT138" s="100"/>
      <c r="XCU138" s="100"/>
      <c r="XCV138" s="100"/>
      <c r="XCW138" s="100"/>
      <c r="XCX138" s="100"/>
      <c r="XCY138" s="100"/>
      <c r="XCZ138" s="100"/>
      <c r="XDA138" s="100"/>
      <c r="XDB138" s="100"/>
      <c r="XDC138" s="100"/>
      <c r="XDD138" s="100"/>
      <c r="XDE138" s="100"/>
      <c r="XDF138" s="100"/>
      <c r="XDG138" s="100"/>
      <c r="XDH138" s="100"/>
      <c r="XDI138" s="100"/>
      <c r="XDJ138" s="100"/>
      <c r="XDK138" s="100"/>
      <c r="XDL138" s="100"/>
      <c r="XDM138" s="100"/>
      <c r="XDN138" s="100"/>
      <c r="XDO138" s="100"/>
      <c r="XDP138" s="100"/>
      <c r="XDQ138" s="100"/>
      <c r="XDR138" s="100"/>
      <c r="XDS138" s="100"/>
      <c r="XDT138" s="100"/>
      <c r="XDU138" s="100"/>
      <c r="XDV138" s="100"/>
      <c r="XDW138" s="100"/>
      <c r="XDX138" s="100"/>
      <c r="XDY138" s="100"/>
      <c r="XDZ138" s="100"/>
      <c r="XEA138" s="100"/>
      <c r="XEB138" s="100"/>
      <c r="XEC138" s="100"/>
      <c r="XED138" s="100"/>
      <c r="XEE138" s="100"/>
      <c r="XEF138" s="100"/>
      <c r="XEG138" s="100"/>
      <c r="XEH138" s="100"/>
      <c r="XEI138" s="100"/>
      <c r="XEJ138" s="100"/>
      <c r="XEK138" s="100"/>
      <c r="XEL138" s="100"/>
      <c r="XEM138" s="100"/>
      <c r="XEN138" s="100"/>
      <c r="XEO138" s="100"/>
      <c r="XEP138" s="100"/>
      <c r="XEQ138" s="100"/>
      <c r="XER138" s="100"/>
      <c r="XES138" s="100"/>
      <c r="XET138" s="100"/>
      <c r="XEU138" s="100"/>
      <c r="XEV138" s="100"/>
      <c r="XEW138" s="100"/>
      <c r="XEX138" s="100"/>
      <c r="XEY138" s="100"/>
      <c r="XEZ138" s="100"/>
      <c r="XFA138" s="100"/>
      <c r="XFB138" s="100"/>
      <c r="XFC138" s="100"/>
      <c r="XFD138" s="100"/>
    </row>
    <row r="139" spans="1:16384" ht="13.5" thickBot="1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  <c r="O139" s="100"/>
      <c r="P139" s="100"/>
      <c r="Q139" s="100"/>
      <c r="R139" s="100"/>
      <c r="S139" s="100"/>
      <c r="T139" s="100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100"/>
      <c r="AI139" s="100"/>
      <c r="AJ139" s="100"/>
      <c r="AK139" s="100"/>
      <c r="AL139" s="8"/>
    </row>
    <row r="140" spans="1:16384">
      <c r="A140" s="100"/>
      <c r="B140" s="251" t="s">
        <v>90</v>
      </c>
      <c r="C140" s="195"/>
      <c r="D140" s="195"/>
      <c r="E140" s="195"/>
      <c r="F140" s="195"/>
      <c r="G140" s="195"/>
      <c r="H140" s="195"/>
      <c r="I140" s="195"/>
      <c r="J140" s="195"/>
      <c r="K140" s="195"/>
      <c r="L140" s="195"/>
      <c r="M140" s="195"/>
      <c r="N140" s="195"/>
      <c r="O140" s="195"/>
      <c r="P140" s="248"/>
      <c r="Q140" s="231"/>
      <c r="R140" s="231"/>
      <c r="S140" s="231"/>
      <c r="T140" s="231"/>
      <c r="U140" s="231"/>
      <c r="V140" s="231"/>
      <c r="W140" s="231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100"/>
      <c r="AI140" s="100"/>
      <c r="AJ140" s="100"/>
      <c r="AK140" s="100"/>
      <c r="AL140" s="8"/>
    </row>
    <row r="141" spans="1:16384" ht="13.5" thickBot="1">
      <c r="A141" s="100"/>
      <c r="B141" s="291" t="s">
        <v>79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100"/>
      <c r="AI141" s="100"/>
      <c r="AJ141" s="100"/>
      <c r="AK141" s="100"/>
      <c r="AL141" s="8"/>
    </row>
    <row r="142" spans="1:16384">
      <c r="A142" s="100"/>
      <c r="B142" s="176" t="s">
        <v>57</v>
      </c>
      <c r="C142" s="219"/>
      <c r="D142" s="177">
        <f t="shared" ref="D142:S142" si="191">+(1/(1-D$137))*(D121*D$135+D93-D107)</f>
        <v>9979.0010283375123</v>
      </c>
      <c r="E142" s="177">
        <f t="shared" si="191"/>
        <v>16959.535818231387</v>
      </c>
      <c r="F142" s="177">
        <f t="shared" si="191"/>
        <v>27003.004754505833</v>
      </c>
      <c r="G142" s="177">
        <f t="shared" si="191"/>
        <v>14785.878888361127</v>
      </c>
      <c r="H142" s="177">
        <f t="shared" si="191"/>
        <v>16647.392268902477</v>
      </c>
      <c r="I142" s="177">
        <f t="shared" si="191"/>
        <v>21333.328508776453</v>
      </c>
      <c r="J142" s="177">
        <f t="shared" si="191"/>
        <v>19249.934812611282</v>
      </c>
      <c r="K142" s="177">
        <f t="shared" si="191"/>
        <v>24886.919000268059</v>
      </c>
      <c r="L142" s="177">
        <f t="shared" si="191"/>
        <v>28010.805533683506</v>
      </c>
      <c r="M142" s="177">
        <f t="shared" si="191"/>
        <v>24836.373220600799</v>
      </c>
      <c r="N142" s="177">
        <f t="shared" si="191"/>
        <v>15512.541867362141</v>
      </c>
      <c r="O142" s="177">
        <f t="shared" si="191"/>
        <v>15439.726569407823</v>
      </c>
      <c r="P142" s="177">
        <f t="shared" si="191"/>
        <v>14173.256168835273</v>
      </c>
      <c r="Q142" s="177">
        <f t="shared" si="191"/>
        <v>10799.925430055662</v>
      </c>
      <c r="R142" s="177">
        <f t="shared" si="191"/>
        <v>10579.5046188255</v>
      </c>
      <c r="S142" s="177">
        <f t="shared" si="191"/>
        <v>9576.2820778812675</v>
      </c>
      <c r="T142" s="177">
        <f t="shared" ref="T142:AE142" si="192">+(1/(1-T$137))*(T121*T$135+T93-T107)</f>
        <v>9331.3119247678242</v>
      </c>
      <c r="U142" s="177">
        <f t="shared" si="192"/>
        <v>14290.428628650452</v>
      </c>
      <c r="V142" s="177">
        <f t="shared" si="192"/>
        <v>11104.578588569246</v>
      </c>
      <c r="W142" s="177">
        <f t="shared" ref="W142" si="193">+(1/(1-W$137))*(W121*W$135+W93-W107)</f>
        <v>-2727.2421491971008</v>
      </c>
      <c r="X142" s="177">
        <f t="shared" si="192"/>
        <v>-2721.7850608419071</v>
      </c>
      <c r="Y142" s="177">
        <f t="shared" si="192"/>
        <v>-12252.200191170488</v>
      </c>
      <c r="Z142" s="177">
        <f t="shared" si="192"/>
        <v>9091.817701344542</v>
      </c>
      <c r="AA142" s="177">
        <f t="shared" si="192"/>
        <v>-4415.0143535774278</v>
      </c>
      <c r="AB142" s="177">
        <f t="shared" si="192"/>
        <v>-3410.4650711004224</v>
      </c>
      <c r="AC142" s="177">
        <f t="shared" si="192"/>
        <v>-6048.7726487551372</v>
      </c>
      <c r="AD142" s="177">
        <f t="shared" si="192"/>
        <v>-1655.3946358993849</v>
      </c>
      <c r="AE142" s="177">
        <f t="shared" si="192"/>
        <v>2769.2650870375046</v>
      </c>
      <c r="AF142" s="177">
        <f t="shared" ref="AF142:AJ142" si="194">+(1/(1-AF$137))*(AF121*AF$135+AF93-AF107)</f>
        <v>1570.5603016212701</v>
      </c>
      <c r="AG142" s="177">
        <f t="shared" si="194"/>
        <v>7376.3518874446236</v>
      </c>
      <c r="AH142" s="177">
        <f t="shared" si="194"/>
        <v>3447.2452284015799</v>
      </c>
      <c r="AI142" s="177">
        <f t="shared" si="194"/>
        <v>13588.405824676027</v>
      </c>
      <c r="AJ142" s="315">
        <f t="shared" si="194"/>
        <v>4786.3929221253729</v>
      </c>
      <c r="AK142" s="100"/>
      <c r="AL142" s="8"/>
      <c r="AN142" s="18"/>
      <c r="AO142" s="18"/>
    </row>
    <row r="143" spans="1:16384">
      <c r="A143" s="100"/>
      <c r="B143" s="173" t="s">
        <v>58</v>
      </c>
      <c r="C143" s="99"/>
      <c r="D143" s="165">
        <f t="shared" ref="D143:S143" si="195">+(1/(1-D$137))*(D122*D$135+D94-D108)</f>
        <v>32285.905989008555</v>
      </c>
      <c r="E143" s="165">
        <f t="shared" si="195"/>
        <v>57481.444594174776</v>
      </c>
      <c r="F143" s="165">
        <f t="shared" si="195"/>
        <v>92912.004630822717</v>
      </c>
      <c r="G143" s="165">
        <f t="shared" si="195"/>
        <v>72126.014742364758</v>
      </c>
      <c r="H143" s="165">
        <f t="shared" si="195"/>
        <v>90960.645502480533</v>
      </c>
      <c r="I143" s="165">
        <f t="shared" si="195"/>
        <v>119836.20073122767</v>
      </c>
      <c r="J143" s="165">
        <f t="shared" si="195"/>
        <v>116578.58413285586</v>
      </c>
      <c r="K143" s="165">
        <f t="shared" si="195"/>
        <v>132565.29420284773</v>
      </c>
      <c r="L143" s="165">
        <f t="shared" si="195"/>
        <v>113325.1641666803</v>
      </c>
      <c r="M143" s="165">
        <f t="shared" si="195"/>
        <v>132295.16554013005</v>
      </c>
      <c r="N143" s="165">
        <f t="shared" si="195"/>
        <v>96992.14246149885</v>
      </c>
      <c r="O143" s="165">
        <f t="shared" si="195"/>
        <v>97056.411484170108</v>
      </c>
      <c r="P143" s="165">
        <f t="shared" si="195"/>
        <v>86714.483247914162</v>
      </c>
      <c r="Q143" s="165">
        <f t="shared" si="195"/>
        <v>76049.799267946524</v>
      </c>
      <c r="R143" s="165">
        <f t="shared" si="195"/>
        <v>75887.30907954459</v>
      </c>
      <c r="S143" s="165">
        <f t="shared" si="195"/>
        <v>67504.656856693648</v>
      </c>
      <c r="T143" s="165">
        <f t="shared" ref="T143:AJ143" si="196">+(1/(1-T$137))*(T122*T$135+T94-T108)</f>
        <v>65780.075582978214</v>
      </c>
      <c r="U143" s="165">
        <f t="shared" si="196"/>
        <v>80725.796719886741</v>
      </c>
      <c r="V143" s="165">
        <f t="shared" si="196"/>
        <v>33628.720794093766</v>
      </c>
      <c r="W143" s="165">
        <f t="shared" ref="W143" si="197">+(1/(1-W$137))*(W122*W$135+W94-W108)</f>
        <v>6036.1510544003204</v>
      </c>
      <c r="X143" s="165">
        <f t="shared" si="196"/>
        <v>6326.7756915123864</v>
      </c>
      <c r="Y143" s="165">
        <f t="shared" si="196"/>
        <v>-9939.5742855459921</v>
      </c>
      <c r="Z143" s="165">
        <f t="shared" si="196"/>
        <v>48458.876036886279</v>
      </c>
      <c r="AA143" s="165">
        <f t="shared" si="196"/>
        <v>10550.028856646799</v>
      </c>
      <c r="AB143" s="165">
        <f t="shared" si="196"/>
        <v>11815.820695010092</v>
      </c>
      <c r="AC143" s="165">
        <f t="shared" si="196"/>
        <v>9245.2915614932117</v>
      </c>
      <c r="AD143" s="165">
        <f t="shared" si="196"/>
        <v>14400.438475249399</v>
      </c>
      <c r="AE143" s="165">
        <f t="shared" si="196"/>
        <v>20050.350792210673</v>
      </c>
      <c r="AF143" s="165">
        <f t="shared" si="196"/>
        <v>18994.622127903578</v>
      </c>
      <c r="AG143" s="165">
        <f t="shared" si="196"/>
        <v>34374.474362172019</v>
      </c>
      <c r="AH143" s="165">
        <f t="shared" si="196"/>
        <v>25472.257796814632</v>
      </c>
      <c r="AI143" s="165">
        <f t="shared" si="196"/>
        <v>35611.125199136186</v>
      </c>
      <c r="AJ143" s="316">
        <f t="shared" si="196"/>
        <v>19955.423099863187</v>
      </c>
      <c r="AK143" s="100"/>
      <c r="AL143" s="8"/>
      <c r="AN143" s="14"/>
      <c r="AO143" s="14"/>
    </row>
    <row r="144" spans="1:16384">
      <c r="A144" s="100"/>
      <c r="B144" s="173" t="s">
        <v>59</v>
      </c>
      <c r="C144" s="99"/>
      <c r="D144" s="165">
        <f t="shared" ref="D144:D151" si="198">+(1/(1-D$137))*(D123*D$135+D95-D109)</f>
        <v>0</v>
      </c>
      <c r="E144" s="165"/>
      <c r="F144" s="165"/>
      <c r="G144" s="165"/>
      <c r="H144" s="165"/>
      <c r="I144" s="165"/>
      <c r="J144" s="165"/>
      <c r="K144" s="165"/>
      <c r="L144" s="165"/>
      <c r="M144" s="165"/>
      <c r="N144" s="165"/>
      <c r="O144" s="165"/>
      <c r="P144" s="165"/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>
        <f t="shared" ref="AF144:AJ144" si="199">+(1/(1-AF$137))*(AF123*AF$135+AF95-AF109)</f>
        <v>0</v>
      </c>
      <c r="AG144" s="165">
        <f t="shared" si="199"/>
        <v>0</v>
      </c>
      <c r="AH144" s="165">
        <f t="shared" si="199"/>
        <v>0</v>
      </c>
      <c r="AI144" s="165">
        <f t="shared" si="199"/>
        <v>0</v>
      </c>
      <c r="AJ144" s="316">
        <f t="shared" si="199"/>
        <v>0</v>
      </c>
      <c r="AK144" s="100"/>
      <c r="AL144" s="8"/>
      <c r="AN144" s="14"/>
      <c r="AO144" s="14"/>
    </row>
    <row r="145" spans="1:41">
      <c r="A145" s="100"/>
      <c r="B145" s="174" t="s">
        <v>60</v>
      </c>
      <c r="C145" s="99"/>
      <c r="D145" s="165">
        <f t="shared" si="198"/>
        <v>226638.82587505062</v>
      </c>
      <c r="E145" s="165">
        <f t="shared" ref="E145:S145" si="200">+(1/(1-E$137))*(E124*E$135+E96-E110)</f>
        <v>426535.1913891618</v>
      </c>
      <c r="F145" s="165">
        <f t="shared" si="200"/>
        <v>598349.47164305241</v>
      </c>
      <c r="G145" s="165">
        <f t="shared" si="200"/>
        <v>508637.86662378773</v>
      </c>
      <c r="H145" s="165">
        <f t="shared" si="200"/>
        <v>619145.30456570536</v>
      </c>
      <c r="I145" s="165">
        <f t="shared" si="200"/>
        <v>746478.37290626904</v>
      </c>
      <c r="J145" s="165">
        <f t="shared" si="200"/>
        <v>455177.7310949309</v>
      </c>
      <c r="K145" s="165">
        <f t="shared" si="200"/>
        <v>407200.91828753974</v>
      </c>
      <c r="L145" s="165">
        <f t="shared" si="200"/>
        <v>292706.29396091518</v>
      </c>
      <c r="M145" s="165">
        <f t="shared" si="200"/>
        <v>406371.16386217636</v>
      </c>
      <c r="N145" s="165">
        <f t="shared" si="200"/>
        <v>335235.81386181666</v>
      </c>
      <c r="O145" s="165">
        <f t="shared" si="200"/>
        <v>335191.79131237394</v>
      </c>
      <c r="P145" s="165">
        <f t="shared" si="200"/>
        <v>333266.10291734146</v>
      </c>
      <c r="Q145" s="165">
        <f t="shared" si="200"/>
        <v>345006.14944965299</v>
      </c>
      <c r="R145" s="165">
        <f t="shared" si="200"/>
        <v>340721.58949723019</v>
      </c>
      <c r="S145" s="165">
        <f t="shared" si="200"/>
        <v>313653.04644478648</v>
      </c>
      <c r="T145" s="165">
        <f t="shared" ref="T145:AJ145" si="201">+(1/(1-T$137))*(T124*T$135+T96-T110)</f>
        <v>305790.69436635968</v>
      </c>
      <c r="U145" s="165">
        <f t="shared" si="201"/>
        <v>314437.9537917641</v>
      </c>
      <c r="V145" s="165">
        <f t="shared" si="201"/>
        <v>233383.81180269012</v>
      </c>
      <c r="W145" s="165">
        <f t="shared" ref="W145" si="202">+(1/(1-W$137))*(W124*W$135+W96-W110)</f>
        <v>163158.97810332163</v>
      </c>
      <c r="X145" s="165">
        <f t="shared" si="201"/>
        <v>183828.74237924643</v>
      </c>
      <c r="Y145" s="165">
        <f t="shared" si="201"/>
        <v>101628.83100866507</v>
      </c>
      <c r="Z145" s="165">
        <f t="shared" si="201"/>
        <v>110755.07517861013</v>
      </c>
      <c r="AA145" s="165">
        <f t="shared" si="201"/>
        <v>60494.227819409069</v>
      </c>
      <c r="AB145" s="165">
        <f t="shared" si="201"/>
        <v>42441.208650276829</v>
      </c>
      <c r="AC145" s="165">
        <f t="shared" si="201"/>
        <v>30672.711011242434</v>
      </c>
      <c r="AD145" s="165">
        <f t="shared" si="201"/>
        <v>24703.619255104524</v>
      </c>
      <c r="AE145" s="165">
        <f t="shared" si="201"/>
        <v>25229.849106623329</v>
      </c>
      <c r="AF145" s="165">
        <f t="shared" si="201"/>
        <v>34221.524352584136</v>
      </c>
      <c r="AG145" s="165">
        <f t="shared" si="201"/>
        <v>41319.041693332503</v>
      </c>
      <c r="AH145" s="165">
        <f t="shared" si="201"/>
        <v>36218.359486091475</v>
      </c>
      <c r="AI145" s="165">
        <f t="shared" si="201"/>
        <v>37336.680428527812</v>
      </c>
      <c r="AJ145" s="316">
        <f t="shared" si="201"/>
        <v>28425.653990624749</v>
      </c>
      <c r="AK145" s="100"/>
      <c r="AL145" s="8"/>
      <c r="AN145" s="14"/>
      <c r="AO145" s="14"/>
    </row>
    <row r="146" spans="1:41">
      <c r="A146" s="100"/>
      <c r="B146" s="174" t="s">
        <v>61</v>
      </c>
      <c r="C146" s="99"/>
      <c r="D146" s="165">
        <f t="shared" si="198"/>
        <v>71099.27011682454</v>
      </c>
      <c r="E146" s="165">
        <f t="shared" ref="E146:S146" si="203">+(1/(1-E$137))*(E125*E$135+E97-E111)</f>
        <v>125086.5996040137</v>
      </c>
      <c r="F146" s="165">
        <f t="shared" si="203"/>
        <v>199655.97112548797</v>
      </c>
      <c r="G146" s="165">
        <f t="shared" si="203"/>
        <v>200381.92255961857</v>
      </c>
      <c r="H146" s="165">
        <f t="shared" si="203"/>
        <v>269278.66495384625</v>
      </c>
      <c r="I146" s="165">
        <f t="shared" si="203"/>
        <v>334596.09224063251</v>
      </c>
      <c r="J146" s="165">
        <f t="shared" si="203"/>
        <v>338167.35280620219</v>
      </c>
      <c r="K146" s="165">
        <f t="shared" si="203"/>
        <v>334084.88417433039</v>
      </c>
      <c r="L146" s="165">
        <f t="shared" si="203"/>
        <v>219633.65951173264</v>
      </c>
      <c r="M146" s="165">
        <f t="shared" si="203"/>
        <v>333404.118491737</v>
      </c>
      <c r="N146" s="165">
        <f t="shared" si="203"/>
        <v>268347.38190826436</v>
      </c>
      <c r="O146" s="165">
        <f t="shared" si="203"/>
        <v>271359.53339806211</v>
      </c>
      <c r="P146" s="165">
        <f t="shared" si="203"/>
        <v>259158.98112334136</v>
      </c>
      <c r="Q146" s="165">
        <f t="shared" si="203"/>
        <v>253253.74389159941</v>
      </c>
      <c r="R146" s="165">
        <f t="shared" si="203"/>
        <v>250347.72797482816</v>
      </c>
      <c r="S146" s="165">
        <f t="shared" si="203"/>
        <v>189434.23498908911</v>
      </c>
      <c r="T146" s="165">
        <f t="shared" ref="T146:AJ146" si="204">+(1/(1-T$137))*(T125*T$135+T97-T111)</f>
        <v>185135.06044524515</v>
      </c>
      <c r="U146" s="165">
        <f t="shared" si="204"/>
        <v>181129.67257196674</v>
      </c>
      <c r="V146" s="165">
        <f t="shared" si="204"/>
        <v>11837.378844787641</v>
      </c>
      <c r="W146" s="165">
        <f t="shared" ref="W146" si="205">+(1/(1-W$137))*(W125*W$135+W97-W111)</f>
        <v>7849.6039951946668</v>
      </c>
      <c r="X146" s="165">
        <f t="shared" si="204"/>
        <v>9141.4065619617286</v>
      </c>
      <c r="Y146" s="165">
        <f t="shared" si="204"/>
        <v>5321.3214158784231</v>
      </c>
      <c r="Z146" s="165">
        <f t="shared" si="204"/>
        <v>10106.696546558704</v>
      </c>
      <c r="AA146" s="165">
        <f t="shared" si="204"/>
        <v>9951.862573833263</v>
      </c>
      <c r="AB146" s="165">
        <f t="shared" si="204"/>
        <v>10627.400308307475</v>
      </c>
      <c r="AC146" s="165">
        <f t="shared" si="204"/>
        <v>10348.796922115544</v>
      </c>
      <c r="AD146" s="165">
        <f t="shared" si="204"/>
        <v>9607.1505384192278</v>
      </c>
      <c r="AE146" s="165">
        <f t="shared" si="204"/>
        <v>9636.6359858177202</v>
      </c>
      <c r="AF146" s="165">
        <f t="shared" si="204"/>
        <v>10749.724197504725</v>
      </c>
      <c r="AG146" s="165">
        <f t="shared" si="204"/>
        <v>15586.823497009584</v>
      </c>
      <c r="AH146" s="165">
        <f t="shared" si="204"/>
        <v>17377.351437354118</v>
      </c>
      <c r="AI146" s="165">
        <f t="shared" si="204"/>
        <v>18241.13218505606</v>
      </c>
      <c r="AJ146" s="316">
        <f t="shared" si="204"/>
        <v>16541.605988384839</v>
      </c>
      <c r="AK146" s="100"/>
      <c r="AL146" s="8"/>
      <c r="AN146" s="16"/>
      <c r="AO146" s="14"/>
    </row>
    <row r="147" spans="1:41">
      <c r="A147" s="100"/>
      <c r="B147" s="174" t="s">
        <v>62</v>
      </c>
      <c r="C147" s="99"/>
      <c r="D147" s="165">
        <f t="shared" si="198"/>
        <v>243262.85267653564</v>
      </c>
      <c r="E147" s="165">
        <f t="shared" ref="E147:S147" si="206">+(1/(1-E$137))*(E126*E$135+E98-E112)</f>
        <v>397411.39606739586</v>
      </c>
      <c r="F147" s="165">
        <f t="shared" si="206"/>
        <v>605762.05257499602</v>
      </c>
      <c r="G147" s="165">
        <f t="shared" si="206"/>
        <v>561170.97162302129</v>
      </c>
      <c r="H147" s="165">
        <f t="shared" si="206"/>
        <v>632817.55002766696</v>
      </c>
      <c r="I147" s="165">
        <f t="shared" si="206"/>
        <v>699185.06213519792</v>
      </c>
      <c r="J147" s="165">
        <f t="shared" si="206"/>
        <v>688697.19221593009</v>
      </c>
      <c r="K147" s="165">
        <f t="shared" si="206"/>
        <v>675016.279622762</v>
      </c>
      <c r="L147" s="165">
        <f t="shared" si="206"/>
        <v>447436.48158019216</v>
      </c>
      <c r="M147" s="165">
        <f t="shared" si="206"/>
        <v>673640.79710281873</v>
      </c>
      <c r="N147" s="165">
        <f t="shared" si="206"/>
        <v>503183.87117055402</v>
      </c>
      <c r="O147" s="165">
        <f t="shared" si="206"/>
        <v>528844.41169456136</v>
      </c>
      <c r="P147" s="165">
        <f t="shared" si="206"/>
        <v>485129.62022023567</v>
      </c>
      <c r="Q147" s="165">
        <f t="shared" si="206"/>
        <v>455934.5758516654</v>
      </c>
      <c r="R147" s="165">
        <f t="shared" si="206"/>
        <v>415060.58757113054</v>
      </c>
      <c r="S147" s="165">
        <f t="shared" si="206"/>
        <v>376638.90631851827</v>
      </c>
      <c r="T147" s="165">
        <f t="shared" ref="T147:AJ147" si="207">+(1/(1-T$137))*(T126*T$135+T98-T112)</f>
        <v>367005.52615843201</v>
      </c>
      <c r="U147" s="165">
        <f t="shared" si="207"/>
        <v>395251.87979242491</v>
      </c>
      <c r="V147" s="165">
        <f t="shared" si="207"/>
        <v>16687.262967710514</v>
      </c>
      <c r="W147" s="165">
        <f t="shared" ref="W147" si="208">+(1/(1-W$137))*(W126*W$135+W98-W112)</f>
        <v>5436.52993423935</v>
      </c>
      <c r="X147" s="165">
        <f t="shared" si="207"/>
        <v>6101.7615342166646</v>
      </c>
      <c r="Y147" s="165">
        <f t="shared" si="207"/>
        <v>14782.374132770783</v>
      </c>
      <c r="Z147" s="165">
        <f t="shared" si="207"/>
        <v>4827.2377881943366</v>
      </c>
      <c r="AA147" s="165">
        <f t="shared" si="207"/>
        <v>1439.6080161625484</v>
      </c>
      <c r="AB147" s="165">
        <f t="shared" si="207"/>
        <v>3658.4762442888427</v>
      </c>
      <c r="AC147" s="165">
        <f t="shared" si="207"/>
        <v>2944.2484400625335</v>
      </c>
      <c r="AD147" s="165">
        <f t="shared" si="207"/>
        <v>2065.4307748412766</v>
      </c>
      <c r="AE147" s="165">
        <f t="shared" si="207"/>
        <v>1982.8151211438903</v>
      </c>
      <c r="AF147" s="165">
        <f t="shared" si="207"/>
        <v>23.888706486372833</v>
      </c>
      <c r="AG147" s="165">
        <f t="shared" si="207"/>
        <v>20.86966867384044</v>
      </c>
      <c r="AH147" s="165">
        <f t="shared" si="207"/>
        <v>0</v>
      </c>
      <c r="AI147" s="165">
        <f t="shared" si="207"/>
        <v>4.456211299766009</v>
      </c>
      <c r="AJ147" s="316">
        <f t="shared" si="207"/>
        <v>11.050693256431641</v>
      </c>
      <c r="AK147" s="100"/>
      <c r="AL147" s="8"/>
      <c r="AN147" s="14"/>
      <c r="AO147" s="14"/>
    </row>
    <row r="148" spans="1:41">
      <c r="A148" s="100"/>
      <c r="B148" s="174" t="s">
        <v>63</v>
      </c>
      <c r="C148" s="99"/>
      <c r="D148" s="165">
        <f t="shared" si="198"/>
        <v>82414.287887874059</v>
      </c>
      <c r="E148" s="165">
        <f t="shared" ref="E148:S148" si="209">+(1/(1-E$137))*(E127*E$135+E99-E113)</f>
        <v>131777.59900396579</v>
      </c>
      <c r="F148" s="165">
        <f t="shared" si="209"/>
        <v>170551.55620995988</v>
      </c>
      <c r="G148" s="165">
        <f t="shared" si="209"/>
        <v>174891.80542962169</v>
      </c>
      <c r="H148" s="165">
        <f t="shared" si="209"/>
        <v>255153.96252641408</v>
      </c>
      <c r="I148" s="165">
        <f t="shared" si="209"/>
        <v>323332.87948836217</v>
      </c>
      <c r="J148" s="165">
        <f t="shared" si="209"/>
        <v>298996.84158469795</v>
      </c>
      <c r="K148" s="165">
        <f t="shared" si="209"/>
        <v>308259.19214022276</v>
      </c>
      <c r="L148" s="165">
        <f t="shared" si="209"/>
        <v>160755.49368717635</v>
      </c>
      <c r="M148" s="165">
        <f t="shared" si="209"/>
        <v>331202.18602645502</v>
      </c>
      <c r="N148" s="165">
        <f t="shared" si="209"/>
        <v>284692.71708581201</v>
      </c>
      <c r="O148" s="165">
        <f t="shared" si="209"/>
        <v>284129.88170987228</v>
      </c>
      <c r="P148" s="165">
        <f t="shared" si="209"/>
        <v>271120.12671213935</v>
      </c>
      <c r="Q148" s="165">
        <f t="shared" si="209"/>
        <v>293225.50133604393</v>
      </c>
      <c r="R148" s="165">
        <f t="shared" si="209"/>
        <v>308375.08624982554</v>
      </c>
      <c r="S148" s="165">
        <f t="shared" si="209"/>
        <v>272604.12630780827</v>
      </c>
      <c r="T148" s="165">
        <f t="shared" ref="T148:AJ148" si="210">+(1/(1-T$137))*(T127*T$135+T99-T113)</f>
        <v>265665.72627369012</v>
      </c>
      <c r="U148" s="165">
        <f t="shared" si="210"/>
        <v>287388.17423349718</v>
      </c>
      <c r="V148" s="165">
        <f t="shared" si="210"/>
        <v>456997.33271276718</v>
      </c>
      <c r="W148" s="165">
        <f t="shared" ref="W148" si="211">+(1/(1-W$137))*(W127*W$135+W99-W113)</f>
        <v>283428.90879806498</v>
      </c>
      <c r="X148" s="165">
        <f t="shared" si="210"/>
        <v>295953.99399522896</v>
      </c>
      <c r="Y148" s="165">
        <f t="shared" si="210"/>
        <v>323590.37455225631</v>
      </c>
      <c r="Z148" s="165">
        <f t="shared" si="210"/>
        <v>295306.21802044555</v>
      </c>
      <c r="AA148" s="165">
        <f t="shared" si="210"/>
        <v>237238.01842477481</v>
      </c>
      <c r="AB148" s="165">
        <f t="shared" si="210"/>
        <v>286411.91565940756</v>
      </c>
      <c r="AC148" s="165">
        <f t="shared" si="210"/>
        <v>277820.82400887558</v>
      </c>
      <c r="AD148" s="165">
        <f t="shared" si="210"/>
        <v>262690.57750227925</v>
      </c>
      <c r="AE148" s="165">
        <f t="shared" si="210"/>
        <v>261944.02649118911</v>
      </c>
      <c r="AF148" s="165">
        <f t="shared" si="210"/>
        <v>272966.59511095384</v>
      </c>
      <c r="AG148" s="165">
        <f t="shared" si="210"/>
        <v>363186.59112940659</v>
      </c>
      <c r="AH148" s="165">
        <f t="shared" si="210"/>
        <v>304449.36793494469</v>
      </c>
      <c r="AI148" s="165">
        <f t="shared" si="210"/>
        <v>294398.55093656434</v>
      </c>
      <c r="AJ148" s="316">
        <f t="shared" si="210"/>
        <v>306288.85148290213</v>
      </c>
      <c r="AK148" s="100"/>
      <c r="AL148" s="8"/>
      <c r="AN148" s="14"/>
      <c r="AO148" s="14"/>
    </row>
    <row r="149" spans="1:41">
      <c r="A149" s="100"/>
      <c r="B149" s="173" t="s">
        <v>64</v>
      </c>
      <c r="C149" s="99"/>
      <c r="D149" s="165">
        <f t="shared" si="198"/>
        <v>2152.2841789057748</v>
      </c>
      <c r="E149" s="165">
        <f t="shared" ref="E149:S149" si="212">+(1/(1-E$137))*(E128*E$135+E100-E114)</f>
        <v>2779.6909412917239</v>
      </c>
      <c r="F149" s="165">
        <f t="shared" si="212"/>
        <v>3312.7088717628994</v>
      </c>
      <c r="G149" s="165">
        <f t="shared" si="212"/>
        <v>5370.9559022912917</v>
      </c>
      <c r="H149" s="165">
        <f t="shared" si="212"/>
        <v>9684.386065715169</v>
      </c>
      <c r="I149" s="165">
        <f t="shared" si="212"/>
        <v>11761.696009112769</v>
      </c>
      <c r="J149" s="165">
        <f t="shared" si="212"/>
        <v>11747.557526252644</v>
      </c>
      <c r="K149" s="165">
        <f t="shared" si="212"/>
        <v>12502.713178263308</v>
      </c>
      <c r="L149" s="165">
        <f t="shared" si="212"/>
        <v>4726.4525075875299</v>
      </c>
      <c r="M149" s="165">
        <f t="shared" si="212"/>
        <v>12429.915615890972</v>
      </c>
      <c r="N149" s="165">
        <f t="shared" si="212"/>
        <v>3949.7945033645224</v>
      </c>
      <c r="O149" s="165">
        <f t="shared" si="212"/>
        <v>7575.5336560034993</v>
      </c>
      <c r="P149" s="165">
        <f t="shared" si="212"/>
        <v>5991.4750971259746</v>
      </c>
      <c r="Q149" s="165">
        <f t="shared" si="212"/>
        <v>8138.1733375353506</v>
      </c>
      <c r="R149" s="165">
        <f t="shared" si="212"/>
        <v>7771.3898583185073</v>
      </c>
      <c r="S149" s="165">
        <f t="shared" si="212"/>
        <v>10123.517692576199</v>
      </c>
      <c r="T149" s="165">
        <f t="shared" ref="T149:AJ149" si="213">+(1/(1-T$137))*(T128*T$135+T100-T114)</f>
        <v>9866.9440131814408</v>
      </c>
      <c r="U149" s="165">
        <f t="shared" si="213"/>
        <v>9045.4894620742034</v>
      </c>
      <c r="V149" s="165">
        <f t="shared" si="213"/>
        <v>5681.1877908624829</v>
      </c>
      <c r="W149" s="165">
        <f t="shared" ref="W149" si="214">+(1/(1-W$137))*(W128*W$135+W100-W114)</f>
        <v>2984.9122828726181</v>
      </c>
      <c r="X149" s="165">
        <f t="shared" si="213"/>
        <v>3768.321033861871</v>
      </c>
      <c r="Y149" s="165">
        <f t="shared" si="213"/>
        <v>1811.2294640134996</v>
      </c>
      <c r="Z149" s="165">
        <f t="shared" si="213"/>
        <v>501.40401717435446</v>
      </c>
      <c r="AA149" s="165">
        <f t="shared" si="213"/>
        <v>390.1427734237281</v>
      </c>
      <c r="AB149" s="165">
        <f t="shared" si="213"/>
        <v>416.38114937786997</v>
      </c>
      <c r="AC149" s="165">
        <f t="shared" si="213"/>
        <v>491.10565522127501</v>
      </c>
      <c r="AD149" s="165">
        <f t="shared" si="213"/>
        <v>661.50161550099619</v>
      </c>
      <c r="AE149" s="165">
        <f t="shared" si="213"/>
        <v>912.88680626502389</v>
      </c>
      <c r="AF149" s="165">
        <f t="shared" si="213"/>
        <v>1578.9220400910633</v>
      </c>
      <c r="AG149" s="165">
        <f t="shared" si="213"/>
        <v>1898.387872107314</v>
      </c>
      <c r="AH149" s="165">
        <f t="shared" si="213"/>
        <v>1431.6479113118</v>
      </c>
      <c r="AI149" s="165">
        <f t="shared" si="213"/>
        <v>896.49614322217303</v>
      </c>
      <c r="AJ149" s="316">
        <f t="shared" si="213"/>
        <v>582.93290518365518</v>
      </c>
      <c r="AK149" s="100"/>
      <c r="AL149" s="8"/>
      <c r="AN149" s="14"/>
      <c r="AO149" s="14"/>
    </row>
    <row r="150" spans="1:41">
      <c r="A150" s="100"/>
      <c r="B150" s="173" t="s">
        <v>65</v>
      </c>
      <c r="C150" s="99"/>
      <c r="D150" s="165">
        <f t="shared" si="198"/>
        <v>9446.1139985093705</v>
      </c>
      <c r="E150" s="165">
        <f t="shared" ref="E150:S150" si="215">+(1/(1-E$137))*(E129*E$135+E101-E115)</f>
        <v>7742.9490520442259</v>
      </c>
      <c r="F150" s="165">
        <f t="shared" si="215"/>
        <v>5350.618536570365</v>
      </c>
      <c r="G150" s="165">
        <f t="shared" si="215"/>
        <v>3124.2256359576013</v>
      </c>
      <c r="H150" s="165">
        <f t="shared" si="215"/>
        <v>2886.837943895599</v>
      </c>
      <c r="I150" s="165">
        <f t="shared" si="215"/>
        <v>3036.4831242999144</v>
      </c>
      <c r="J150" s="165">
        <f t="shared" si="215"/>
        <v>3165.1098524565032</v>
      </c>
      <c r="K150" s="165">
        <f t="shared" si="215"/>
        <v>3807.7086621219082</v>
      </c>
      <c r="L150" s="165">
        <f t="shared" si="215"/>
        <v>1031.4892301487077</v>
      </c>
      <c r="M150" s="165">
        <f t="shared" si="215"/>
        <v>3799.3440175713549</v>
      </c>
      <c r="N150" s="165">
        <f t="shared" si="215"/>
        <v>2850.1128975411739</v>
      </c>
      <c r="O150" s="165">
        <f t="shared" si="215"/>
        <v>3180.726268550497</v>
      </c>
      <c r="P150" s="165">
        <f t="shared" si="215"/>
        <v>2203.5116328774197</v>
      </c>
      <c r="Q150" s="165">
        <f t="shared" si="215"/>
        <v>1191.8763334599992</v>
      </c>
      <c r="R150" s="165">
        <f t="shared" si="215"/>
        <v>865.5539673976167</v>
      </c>
      <c r="S150" s="165">
        <f t="shared" si="215"/>
        <v>3197.7224292667647</v>
      </c>
      <c r="T150" s="165">
        <f t="shared" ref="T150:AJ150" si="216">+(1/(1-T$137))*(T129*T$135+T101-T115)</f>
        <v>3112.7725020538983</v>
      </c>
      <c r="U150" s="165">
        <f t="shared" si="216"/>
        <v>3993.2868401233791</v>
      </c>
      <c r="V150" s="165">
        <f t="shared" si="216"/>
        <v>100.83517350219526</v>
      </c>
      <c r="W150" s="165">
        <f t="shared" ref="W150" si="217">+(1/(1-W$137))*(W129*W$135+W101-W115)</f>
        <v>16.467528110687006</v>
      </c>
      <c r="X150" s="165">
        <f t="shared" si="216"/>
        <v>50.473920584727267</v>
      </c>
      <c r="Y150" s="165">
        <f t="shared" si="216"/>
        <v>12.896595595089989</v>
      </c>
      <c r="Z150" s="165">
        <f t="shared" si="216"/>
        <v>5.4694307085966409</v>
      </c>
      <c r="AA150" s="165">
        <f t="shared" si="216"/>
        <v>0</v>
      </c>
      <c r="AB150" s="165">
        <f t="shared" si="216"/>
        <v>0</v>
      </c>
      <c r="AC150" s="165">
        <f t="shared" si="216"/>
        <v>0</v>
      </c>
      <c r="AD150" s="165">
        <f t="shared" si="216"/>
        <v>0</v>
      </c>
      <c r="AE150" s="165">
        <f t="shared" si="216"/>
        <v>0</v>
      </c>
      <c r="AF150" s="165">
        <f t="shared" si="216"/>
        <v>0</v>
      </c>
      <c r="AG150" s="165">
        <f t="shared" si="216"/>
        <v>0</v>
      </c>
      <c r="AH150" s="165">
        <f t="shared" si="216"/>
        <v>28.514137829275214</v>
      </c>
      <c r="AI150" s="165">
        <f t="shared" si="216"/>
        <v>45.361119879679237</v>
      </c>
      <c r="AJ150" s="316">
        <f t="shared" si="216"/>
        <v>16.834691795263748</v>
      </c>
      <c r="AK150" s="100"/>
      <c r="AL150" s="8"/>
      <c r="AN150" s="14"/>
      <c r="AO150" s="14"/>
    </row>
    <row r="151" spans="1:41" ht="13.5" thickBot="1">
      <c r="A151" s="100"/>
      <c r="B151" s="173" t="s">
        <v>63</v>
      </c>
      <c r="C151" s="99"/>
      <c r="D151" s="165">
        <f t="shared" si="198"/>
        <v>44056.190106282396</v>
      </c>
      <c r="E151" s="165">
        <f t="shared" ref="E151:S151" si="218">+(1/(1-E$137))*(E130*E$135+E102-E116)</f>
        <v>51660.476210118897</v>
      </c>
      <c r="F151" s="165">
        <f t="shared" si="218"/>
        <v>39067.648876892054</v>
      </c>
      <c r="G151" s="165">
        <f t="shared" si="218"/>
        <v>39441.424592534073</v>
      </c>
      <c r="H151" s="165">
        <f t="shared" si="218"/>
        <v>67043.010261658856</v>
      </c>
      <c r="I151" s="165">
        <f t="shared" si="218"/>
        <v>118686.6583393078</v>
      </c>
      <c r="J151" s="165">
        <f t="shared" si="218"/>
        <v>143701.80721233427</v>
      </c>
      <c r="K151" s="165">
        <f t="shared" si="218"/>
        <v>144076.68142949388</v>
      </c>
      <c r="L151" s="165">
        <f t="shared" si="218"/>
        <v>57062.347235332869</v>
      </c>
      <c r="M151" s="165">
        <f t="shared" si="218"/>
        <v>143025.8307128993</v>
      </c>
      <c r="N151" s="165">
        <f t="shared" si="218"/>
        <v>78425.864421006496</v>
      </c>
      <c r="O151" s="165">
        <f t="shared" si="218"/>
        <v>103702.5813319539</v>
      </c>
      <c r="P151" s="165">
        <f t="shared" si="218"/>
        <v>68265.780991142485</v>
      </c>
      <c r="Q151" s="165">
        <f t="shared" si="218"/>
        <v>55632.233572815392</v>
      </c>
      <c r="R151" s="165">
        <f t="shared" si="218"/>
        <v>63368.611575476818</v>
      </c>
      <c r="S151" s="165">
        <f t="shared" si="218"/>
        <v>62822.031068604381</v>
      </c>
      <c r="T151" s="165">
        <f t="shared" ref="T151:AJ151" si="219">+(1/(1-T$137))*(T130*T$135+T102-T116)</f>
        <v>62369.653223456051</v>
      </c>
      <c r="U151" s="165">
        <f t="shared" si="219"/>
        <v>56141.449284033908</v>
      </c>
      <c r="V151" s="165">
        <f t="shared" si="219"/>
        <v>4151.6774537553974</v>
      </c>
      <c r="W151" s="165">
        <f t="shared" ref="W151" si="220">+(1/(1-W$137))*(W130*W$135+W102-W116)</f>
        <v>2195.3351425388119</v>
      </c>
      <c r="X151" s="165">
        <f t="shared" si="219"/>
        <v>2926.4591040755372</v>
      </c>
      <c r="Y151" s="165">
        <f t="shared" si="219"/>
        <v>4171.6543474324963</v>
      </c>
      <c r="Z151" s="165">
        <f t="shared" si="219"/>
        <v>9007.3344917073427</v>
      </c>
      <c r="AA151" s="165">
        <f t="shared" si="219"/>
        <v>6446.4305898255843</v>
      </c>
      <c r="AB151" s="165">
        <f t="shared" si="219"/>
        <v>4197.9818871020652</v>
      </c>
      <c r="AC151" s="165">
        <f t="shared" si="219"/>
        <v>3521.0070842706309</v>
      </c>
      <c r="AD151" s="165">
        <f t="shared" si="219"/>
        <v>2566.3307580196556</v>
      </c>
      <c r="AE151" s="165">
        <f t="shared" si="219"/>
        <v>2001.3286060897162</v>
      </c>
      <c r="AF151" s="165">
        <f t="shared" si="219"/>
        <v>2886.8899069147387</v>
      </c>
      <c r="AG151" s="165">
        <f t="shared" si="219"/>
        <v>3449.140042917802</v>
      </c>
      <c r="AH151" s="165">
        <f t="shared" si="219"/>
        <v>3313.6510560048341</v>
      </c>
      <c r="AI151" s="165">
        <f t="shared" si="219"/>
        <v>3240.1351259932953</v>
      </c>
      <c r="AJ151" s="316">
        <f t="shared" si="219"/>
        <v>2256.672516811077</v>
      </c>
      <c r="AK151" s="100"/>
      <c r="AL151" s="8"/>
      <c r="AN151" s="14"/>
      <c r="AO151" s="14"/>
    </row>
    <row r="152" spans="1:41" ht="13.5" thickBot="1">
      <c r="A152" s="100"/>
      <c r="B152" s="183" t="s">
        <v>67</v>
      </c>
      <c r="C152" s="317"/>
      <c r="D152" s="318">
        <f t="shared" ref="D152:I152" si="221">SUM(D142:D151)</f>
        <v>721334.73185732844</v>
      </c>
      <c r="E152" s="318">
        <f t="shared" si="221"/>
        <v>1217434.8826803979</v>
      </c>
      <c r="F152" s="318">
        <f t="shared" si="221"/>
        <v>1741965.0372240501</v>
      </c>
      <c r="G152" s="318">
        <f t="shared" si="221"/>
        <v>1579931.0659975582</v>
      </c>
      <c r="H152" s="318">
        <f t="shared" si="221"/>
        <v>1963617.7541162854</v>
      </c>
      <c r="I152" s="318">
        <f t="shared" si="221"/>
        <v>2378246.7734831865</v>
      </c>
      <c r="J152" s="318">
        <f>SUM(J142:J151)</f>
        <v>2075482.1112382717</v>
      </c>
      <c r="K152" s="318">
        <f>SUM(K142:K151)</f>
        <v>2042400.5906978499</v>
      </c>
      <c r="L152" s="318">
        <f t="shared" ref="L152:Q152" si="222">SUM(L142:L151)</f>
        <v>1324688.1874134494</v>
      </c>
      <c r="M152" s="318">
        <f t="shared" si="222"/>
        <v>2061004.8945902796</v>
      </c>
      <c r="N152" s="318">
        <f t="shared" si="222"/>
        <v>1589190.2401772202</v>
      </c>
      <c r="O152" s="318">
        <f t="shared" si="222"/>
        <v>1646480.5974249553</v>
      </c>
      <c r="P152" s="318">
        <f t="shared" si="222"/>
        <v>1526023.3381109529</v>
      </c>
      <c r="Q152" s="318">
        <f t="shared" si="222"/>
        <v>1499231.9784707744</v>
      </c>
      <c r="R152" s="318">
        <f>SUM(R142:R151)</f>
        <v>1472977.3603925775</v>
      </c>
      <c r="S152" s="318">
        <f>SUM(S142:S151)</f>
        <v>1305554.5241852244</v>
      </c>
      <c r="T152" s="318">
        <f>SUM(T142:T151)</f>
        <v>1274057.7644901644</v>
      </c>
      <c r="U152" s="318">
        <f>SUM(U142:U151)</f>
        <v>1342404.1313244214</v>
      </c>
      <c r="V152" s="318">
        <f>SUM(V142:V151)</f>
        <v>773572.78612873855</v>
      </c>
      <c r="W152" s="318">
        <f t="shared" ref="W152" si="223">SUM(W142:W151)</f>
        <v>468379.64468954591</v>
      </c>
      <c r="X152" s="318">
        <f t="shared" ref="X152:AE152" si="224">SUM(X142:X151)</f>
        <v>505376.14915984642</v>
      </c>
      <c r="Y152" s="318">
        <f t="shared" si="224"/>
        <v>429126.90703989519</v>
      </c>
      <c r="Z152" s="318">
        <f t="shared" si="224"/>
        <v>488060.1292116298</v>
      </c>
      <c r="AA152" s="318">
        <f t="shared" si="224"/>
        <v>322095.30470049835</v>
      </c>
      <c r="AB152" s="318">
        <f t="shared" si="224"/>
        <v>356158.71952267032</v>
      </c>
      <c r="AC152" s="318">
        <f t="shared" si="224"/>
        <v>328995.21203452611</v>
      </c>
      <c r="AD152" s="318">
        <f t="shared" si="224"/>
        <v>315039.65428351494</v>
      </c>
      <c r="AE152" s="318">
        <f t="shared" si="224"/>
        <v>324527.15799637698</v>
      </c>
      <c r="AF152" s="318">
        <f t="shared" ref="AF152:AH152" si="225">SUM(AF142:AF151)</f>
        <v>342992.72674405971</v>
      </c>
      <c r="AG152" s="318">
        <f t="shared" si="225"/>
        <v>467211.68015306431</v>
      </c>
      <c r="AH152" s="318">
        <f t="shared" si="225"/>
        <v>391738.39498875244</v>
      </c>
      <c r="AI152" s="318">
        <f t="shared" ref="AI152:AJ152" si="226">SUM(AI142:AI151)</f>
        <v>403362.34317435534</v>
      </c>
      <c r="AJ152" s="319">
        <f t="shared" si="226"/>
        <v>378865.41829094669</v>
      </c>
      <c r="AK152" s="100"/>
      <c r="AL152" s="8"/>
      <c r="AN152" s="14"/>
      <c r="AO152" s="14"/>
    </row>
    <row r="153" spans="1:41" ht="13.5" thickBot="1">
      <c r="A153" s="100"/>
      <c r="B153" s="232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100"/>
      <c r="AI153" s="100"/>
      <c r="AJ153" s="100"/>
      <c r="AK153" s="100"/>
      <c r="AL153" s="8"/>
    </row>
    <row r="154" spans="1:41">
      <c r="A154" s="100"/>
      <c r="B154" s="251" t="s">
        <v>91</v>
      </c>
      <c r="C154" s="231"/>
      <c r="D154" s="231"/>
      <c r="E154" s="231"/>
      <c r="F154" s="231"/>
      <c r="G154" s="231"/>
      <c r="H154" s="231"/>
      <c r="I154" s="231"/>
      <c r="J154" s="231"/>
      <c r="K154" s="231"/>
      <c r="L154" s="231"/>
      <c r="M154" s="231"/>
      <c r="N154" s="231"/>
      <c r="O154" s="231"/>
      <c r="P154" s="231"/>
      <c r="Q154" s="231"/>
      <c r="R154" s="231"/>
      <c r="S154" s="231"/>
      <c r="T154" s="231"/>
      <c r="U154" s="231"/>
      <c r="V154" s="231"/>
      <c r="W154" s="231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100"/>
      <c r="AI154" s="100"/>
      <c r="AJ154" s="100"/>
      <c r="AK154" s="100"/>
      <c r="AL154" s="8"/>
    </row>
    <row r="155" spans="1:41" ht="13.5" thickBot="1">
      <c r="A155" s="100"/>
      <c r="B155" s="291" t="s">
        <v>79</v>
      </c>
      <c r="C155" s="100"/>
      <c r="D155" s="100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100"/>
      <c r="AI155" s="100"/>
      <c r="AJ155" s="100"/>
      <c r="AK155" s="100"/>
      <c r="AL155" s="8"/>
    </row>
    <row r="156" spans="1:41">
      <c r="A156" s="100"/>
      <c r="B156" s="176" t="s">
        <v>57</v>
      </c>
      <c r="C156" s="219"/>
      <c r="D156" s="254">
        <f t="shared" ref="D156:K157" si="227">+D66</f>
        <v>90639.98529411765</v>
      </c>
      <c r="E156" s="254">
        <f t="shared" si="227"/>
        <v>94888.416444707342</v>
      </c>
      <c r="F156" s="254">
        <f t="shared" si="227"/>
        <v>97606.511111495085</v>
      </c>
      <c r="G156" s="254">
        <f t="shared" si="227"/>
        <v>100779.97755323624</v>
      </c>
      <c r="H156" s="254">
        <f t="shared" si="227"/>
        <v>105167.38705552049</v>
      </c>
      <c r="I156" s="254">
        <f t="shared" si="227"/>
        <v>107118.8926300163</v>
      </c>
      <c r="J156" s="254">
        <f t="shared" si="227"/>
        <v>96567.231780648304</v>
      </c>
      <c r="K156" s="254">
        <f t="shared" si="227"/>
        <v>102852.82648710435</v>
      </c>
      <c r="L156" s="254"/>
      <c r="M156" s="254">
        <f t="shared" ref="M156:S157" si="228">+M66</f>
        <v>102853.51543824266</v>
      </c>
      <c r="N156" s="254">
        <f t="shared" si="228"/>
        <v>102875.74743040434</v>
      </c>
      <c r="O156" s="254">
        <f t="shared" si="228"/>
        <v>102864.6314343235</v>
      </c>
      <c r="P156" s="254">
        <f t="shared" si="228"/>
        <v>100879.5046556758</v>
      </c>
      <c r="Q156" s="254">
        <f t="shared" si="228"/>
        <v>95995.399784573863</v>
      </c>
      <c r="R156" s="254">
        <f t="shared" si="228"/>
        <v>93107.537688200464</v>
      </c>
      <c r="S156" s="254">
        <f t="shared" si="228"/>
        <v>93055.570848398915</v>
      </c>
      <c r="T156" s="254">
        <f t="shared" ref="T156:AJ156" si="229">+T66</f>
        <v>93055.570848398915</v>
      </c>
      <c r="U156" s="254">
        <f t="shared" si="229"/>
        <v>89884.496828077798</v>
      </c>
      <c r="V156" s="254">
        <f t="shared" si="229"/>
        <v>34860.92129222957</v>
      </c>
      <c r="W156" s="254">
        <f t="shared" ref="W156" si="230">+W66</f>
        <v>34829.399723293085</v>
      </c>
      <c r="X156" s="254">
        <f t="shared" si="229"/>
        <v>34845.160507761328</v>
      </c>
      <c r="Y156" s="254">
        <f t="shared" si="229"/>
        <v>34539.286982741469</v>
      </c>
      <c r="Z156" s="254">
        <f t="shared" si="229"/>
        <v>32631.61922644014</v>
      </c>
      <c r="AA156" s="254">
        <f t="shared" si="229"/>
        <v>27689.631425065716</v>
      </c>
      <c r="AB156" s="254">
        <f t="shared" si="229"/>
        <v>24174.217683356801</v>
      </c>
      <c r="AC156" s="254">
        <f t="shared" si="229"/>
        <v>22957.560161930865</v>
      </c>
      <c r="AD156" s="254">
        <f t="shared" si="229"/>
        <v>21894.322682974325</v>
      </c>
      <c r="AE156" s="254">
        <f t="shared" si="229"/>
        <v>21752.686955269921</v>
      </c>
      <c r="AF156" s="254">
        <f t="shared" si="229"/>
        <v>11723.552389010214</v>
      </c>
      <c r="AG156" s="254">
        <f t="shared" si="229"/>
        <v>11577.039157170533</v>
      </c>
      <c r="AH156" s="254">
        <f t="shared" si="229"/>
        <v>12906.82285745306</v>
      </c>
      <c r="AI156" s="254">
        <f t="shared" si="229"/>
        <v>13322.567369682172</v>
      </c>
      <c r="AJ156" s="255">
        <f t="shared" si="229"/>
        <v>11456.181598191692</v>
      </c>
      <c r="AK156" s="100"/>
      <c r="AL156" s="8"/>
      <c r="AM156" s="8"/>
      <c r="AN156" s="8"/>
      <c r="AO156" s="8"/>
    </row>
    <row r="157" spans="1:41">
      <c r="A157" s="100"/>
      <c r="B157" s="173" t="s">
        <v>58</v>
      </c>
      <c r="C157" s="99"/>
      <c r="D157" s="107">
        <f t="shared" si="227"/>
        <v>152789.6213235294</v>
      </c>
      <c r="E157" s="107">
        <f t="shared" si="227"/>
        <v>204190.86466636509</v>
      </c>
      <c r="F157" s="107">
        <f t="shared" si="227"/>
        <v>248252.15002888377</v>
      </c>
      <c r="G157" s="107">
        <f t="shared" si="227"/>
        <v>296776.03835428029</v>
      </c>
      <c r="H157" s="107">
        <f t="shared" si="227"/>
        <v>355311.30022055114</v>
      </c>
      <c r="I157" s="107">
        <f t="shared" si="227"/>
        <v>401982.11445358692</v>
      </c>
      <c r="J157" s="107">
        <f t="shared" si="227"/>
        <v>390688.42134882841</v>
      </c>
      <c r="K157" s="107">
        <f t="shared" si="227"/>
        <v>397387.70552812517</v>
      </c>
      <c r="L157" s="107"/>
      <c r="M157" s="107">
        <f t="shared" si="228"/>
        <v>397387.70552812517</v>
      </c>
      <c r="N157" s="107">
        <f t="shared" si="228"/>
        <v>393240.4252929436</v>
      </c>
      <c r="O157" s="107">
        <f t="shared" si="228"/>
        <v>395314.06541053439</v>
      </c>
      <c r="P157" s="107">
        <f t="shared" si="228"/>
        <v>363539.02761907445</v>
      </c>
      <c r="Q157" s="107">
        <f t="shared" si="228"/>
        <v>329579.12166184571</v>
      </c>
      <c r="R157" s="107">
        <f t="shared" si="228"/>
        <v>325627.15693247388</v>
      </c>
      <c r="S157" s="107">
        <f t="shared" si="228"/>
        <v>318151.4538641299</v>
      </c>
      <c r="T157" s="107">
        <f t="shared" ref="T157:AJ157" si="231">+T67</f>
        <v>318162.33795867104</v>
      </c>
      <c r="U157" s="107">
        <f t="shared" si="231"/>
        <v>299932.19974800904</v>
      </c>
      <c r="V157" s="107">
        <f t="shared" si="231"/>
        <v>102995.51746231831</v>
      </c>
      <c r="W157" s="107">
        <f t="shared" ref="W157" si="232">+W67</f>
        <v>93509.180209406535</v>
      </c>
      <c r="X157" s="107">
        <f t="shared" si="231"/>
        <v>98252.348835862416</v>
      </c>
      <c r="Y157" s="107">
        <f t="shared" si="231"/>
        <v>95156.255446982279</v>
      </c>
      <c r="Z157" s="107">
        <f t="shared" si="231"/>
        <v>95634.462368815904</v>
      </c>
      <c r="AA157" s="107">
        <f t="shared" si="231"/>
        <v>86576.200590765715</v>
      </c>
      <c r="AB157" s="107">
        <f t="shared" si="231"/>
        <v>68985.129469585547</v>
      </c>
      <c r="AC157" s="107">
        <f t="shared" si="231"/>
        <v>56861.04325980501</v>
      </c>
      <c r="AD157" s="107">
        <f t="shared" si="231"/>
        <v>54085.197735163063</v>
      </c>
      <c r="AE157" s="107">
        <f t="shared" si="231"/>
        <v>55452.179914545639</v>
      </c>
      <c r="AF157" s="107">
        <f t="shared" si="231"/>
        <v>49921.030290080562</v>
      </c>
      <c r="AG157" s="107">
        <f t="shared" si="231"/>
        <v>49310.634078363932</v>
      </c>
      <c r="AH157" s="107">
        <f t="shared" si="231"/>
        <v>49385.80775695006</v>
      </c>
      <c r="AI157" s="107">
        <f t="shared" si="231"/>
        <v>46352.447876179598</v>
      </c>
      <c r="AJ157" s="257">
        <f t="shared" si="231"/>
        <v>39550.915219787872</v>
      </c>
      <c r="AK157" s="100"/>
      <c r="AL157" s="8"/>
      <c r="AM157" s="8"/>
      <c r="AN157" s="8"/>
      <c r="AO157" s="8"/>
    </row>
    <row r="158" spans="1:41">
      <c r="A158" s="100"/>
      <c r="B158" s="173" t="s">
        <v>59</v>
      </c>
      <c r="C158" s="99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>
        <f t="shared" ref="AF158:AJ158" si="233">+AF68</f>
        <v>0</v>
      </c>
      <c r="AG158" s="107">
        <f t="shared" si="233"/>
        <v>0</v>
      </c>
      <c r="AH158" s="107">
        <f t="shared" si="233"/>
        <v>0</v>
      </c>
      <c r="AI158" s="107">
        <f t="shared" si="233"/>
        <v>0</v>
      </c>
      <c r="AJ158" s="257">
        <f t="shared" si="233"/>
        <v>0</v>
      </c>
      <c r="AK158" s="100"/>
      <c r="AL158" s="8"/>
      <c r="AM158" s="8"/>
      <c r="AN158" s="8"/>
      <c r="AO158" s="8"/>
    </row>
    <row r="159" spans="1:41">
      <c r="A159" s="100"/>
      <c r="B159" s="174" t="s">
        <v>60</v>
      </c>
      <c r="C159" s="99"/>
      <c r="D159" s="107">
        <f t="shared" ref="D159:K165" si="234">+D69</f>
        <v>617000.38950995612</v>
      </c>
      <c r="E159" s="107">
        <f t="shared" si="234"/>
        <v>969550.62442565151</v>
      </c>
      <c r="F159" s="107">
        <f t="shared" si="234"/>
        <v>1140306.0820753952</v>
      </c>
      <c r="G159" s="107">
        <f t="shared" si="234"/>
        <v>1299212.2939195456</v>
      </c>
      <c r="H159" s="107">
        <f t="shared" si="234"/>
        <v>1522692.2444120734</v>
      </c>
      <c r="I159" s="107">
        <f t="shared" si="234"/>
        <v>1656454.084868612</v>
      </c>
      <c r="J159" s="107">
        <f t="shared" si="234"/>
        <v>1009104.7363342723</v>
      </c>
      <c r="K159" s="107">
        <f t="shared" si="234"/>
        <v>857580.88577569323</v>
      </c>
      <c r="L159" s="107"/>
      <c r="M159" s="107">
        <f t="shared" ref="M159:S165" si="235">+M69</f>
        <v>857580.88577569323</v>
      </c>
      <c r="N159" s="107">
        <f t="shared" si="235"/>
        <v>849972.58602568076</v>
      </c>
      <c r="O159" s="107">
        <f t="shared" si="235"/>
        <v>853776.73590068705</v>
      </c>
      <c r="P159" s="107">
        <f t="shared" si="235"/>
        <v>855325.31603323878</v>
      </c>
      <c r="Q159" s="107">
        <f t="shared" si="235"/>
        <v>835343.54318833468</v>
      </c>
      <c r="R159" s="107">
        <f t="shared" si="235"/>
        <v>816822.66751314769</v>
      </c>
      <c r="S159" s="107">
        <f t="shared" si="235"/>
        <v>824088.26676140667</v>
      </c>
      <c r="T159" s="107">
        <f t="shared" ref="T159:AJ159" si="236">+T69</f>
        <v>824522.87462191726</v>
      </c>
      <c r="U159" s="107">
        <f t="shared" si="236"/>
        <v>716341.47210551042</v>
      </c>
      <c r="V159" s="107">
        <f t="shared" si="236"/>
        <v>489958.39990787063</v>
      </c>
      <c r="W159" s="107">
        <f t="shared" ref="W159" si="237">+W69</f>
        <v>389192.77860771766</v>
      </c>
      <c r="X159" s="107">
        <f t="shared" si="236"/>
        <v>439575.58925779414</v>
      </c>
      <c r="Y159" s="107">
        <f t="shared" si="236"/>
        <v>326514.46049112699</v>
      </c>
      <c r="Z159" s="107">
        <f t="shared" si="236"/>
        <v>220772.32278532471</v>
      </c>
      <c r="AA159" s="107">
        <f t="shared" si="236"/>
        <v>149511.62260504495</v>
      </c>
      <c r="AB159" s="107">
        <f t="shared" si="236"/>
        <v>105984.95361510037</v>
      </c>
      <c r="AC159" s="107">
        <f t="shared" si="236"/>
        <v>82453.82992844074</v>
      </c>
      <c r="AD159" s="107">
        <f t="shared" si="236"/>
        <v>70643.41011236253</v>
      </c>
      <c r="AE159" s="107">
        <f t="shared" si="236"/>
        <v>65601.901010630449</v>
      </c>
      <c r="AF159" s="107">
        <f t="shared" si="236"/>
        <v>84558.516556746545</v>
      </c>
      <c r="AG159" s="107">
        <f t="shared" si="236"/>
        <v>72973.192755803248</v>
      </c>
      <c r="AH159" s="107">
        <f t="shared" si="236"/>
        <v>65476.624177284029</v>
      </c>
      <c r="AI159" s="107">
        <f t="shared" si="236"/>
        <v>68320.076945651585</v>
      </c>
      <c r="AJ159" s="257">
        <f t="shared" si="236"/>
        <v>62689.470669680421</v>
      </c>
      <c r="AK159" s="100"/>
      <c r="AL159" s="8"/>
      <c r="AM159" s="8"/>
      <c r="AN159" s="8"/>
      <c r="AO159" s="8"/>
    </row>
    <row r="160" spans="1:41">
      <c r="A160" s="100"/>
      <c r="B160" s="174" t="s">
        <v>61</v>
      </c>
      <c r="C160" s="99"/>
      <c r="D160" s="107">
        <f t="shared" si="234"/>
        <v>195992.38182925229</v>
      </c>
      <c r="E160" s="107">
        <f t="shared" si="234"/>
        <v>287355.71174655569</v>
      </c>
      <c r="F160" s="107">
        <f t="shared" si="234"/>
        <v>383709.46035511419</v>
      </c>
      <c r="G160" s="107">
        <f t="shared" si="234"/>
        <v>517569.42305578082</v>
      </c>
      <c r="H160" s="107">
        <f t="shared" si="234"/>
        <v>669494.3857002547</v>
      </c>
      <c r="I160" s="107">
        <f t="shared" si="234"/>
        <v>749892.83240978955</v>
      </c>
      <c r="J160" s="107">
        <f t="shared" si="234"/>
        <v>757186.88201939664</v>
      </c>
      <c r="K160" s="107">
        <f t="shared" si="234"/>
        <v>709763.66324681183</v>
      </c>
      <c r="L160" s="107"/>
      <c r="M160" s="107">
        <f t="shared" si="235"/>
        <v>709763.66324681183</v>
      </c>
      <c r="N160" s="107">
        <f t="shared" si="235"/>
        <v>687910.02957065718</v>
      </c>
      <c r="O160" s="107">
        <f t="shared" si="235"/>
        <v>698836.84640873456</v>
      </c>
      <c r="P160" s="107">
        <f t="shared" si="235"/>
        <v>672752.55586447404</v>
      </c>
      <c r="Q160" s="107">
        <f t="shared" si="235"/>
        <v>621197.97351258516</v>
      </c>
      <c r="R160" s="107">
        <f t="shared" si="235"/>
        <v>608005.70522019779</v>
      </c>
      <c r="S160" s="107">
        <f t="shared" si="235"/>
        <v>504236.52012952371</v>
      </c>
      <c r="T160" s="107">
        <f t="shared" ref="T160:AJ160" si="238">+T70</f>
        <v>505730.0079617179</v>
      </c>
      <c r="U160" s="107">
        <f t="shared" si="238"/>
        <v>417360.25321560429</v>
      </c>
      <c r="V160" s="107">
        <f t="shared" si="238"/>
        <v>24845.216512477604</v>
      </c>
      <c r="W160" s="107">
        <f t="shared" ref="W160" si="239">+W70</f>
        <v>18612.542366273043</v>
      </c>
      <c r="X160" s="107">
        <f t="shared" si="238"/>
        <v>21728.879439375323</v>
      </c>
      <c r="Y160" s="107">
        <f t="shared" si="238"/>
        <v>17451.198560570658</v>
      </c>
      <c r="Z160" s="107">
        <f t="shared" si="238"/>
        <v>19936.533785001666</v>
      </c>
      <c r="AA160" s="107">
        <f t="shared" si="238"/>
        <v>25126.378584235361</v>
      </c>
      <c r="AB160" s="107">
        <f t="shared" si="238"/>
        <v>26595.813320592031</v>
      </c>
      <c r="AC160" s="107">
        <f t="shared" si="238"/>
        <v>28021.485038120743</v>
      </c>
      <c r="AD160" s="107">
        <f t="shared" si="238"/>
        <v>28635.085964408503</v>
      </c>
      <c r="AE160" s="107">
        <f t="shared" si="238"/>
        <v>25954.099726804136</v>
      </c>
      <c r="AF160" s="107">
        <f t="shared" si="238"/>
        <v>27512.754306498187</v>
      </c>
      <c r="AG160" s="107">
        <f t="shared" si="238"/>
        <v>28221.155429725815</v>
      </c>
      <c r="AH160" s="107">
        <f t="shared" si="238"/>
        <v>32368.850690194893</v>
      </c>
      <c r="AI160" s="107">
        <f t="shared" si="238"/>
        <v>34457.40078793728</v>
      </c>
      <c r="AJ160" s="257">
        <f t="shared" si="238"/>
        <v>38063.355357240682</v>
      </c>
      <c r="AK160" s="100"/>
      <c r="AL160" s="8"/>
      <c r="AM160" s="8"/>
      <c r="AN160" s="8"/>
      <c r="AO160" s="8"/>
    </row>
    <row r="161" spans="1:41">
      <c r="A161" s="100"/>
      <c r="B161" s="174" t="s">
        <v>62</v>
      </c>
      <c r="C161" s="99"/>
      <c r="D161" s="107">
        <f t="shared" si="234"/>
        <v>670842.8025088443</v>
      </c>
      <c r="E161" s="107">
        <f t="shared" si="234"/>
        <v>913259.07786222594</v>
      </c>
      <c r="F161" s="107">
        <f t="shared" si="234"/>
        <v>1164493.8057753551</v>
      </c>
      <c r="G161" s="107">
        <f t="shared" si="234"/>
        <v>1449965.5007142932</v>
      </c>
      <c r="H161" s="107">
        <f t="shared" si="234"/>
        <v>1573882.5598600814</v>
      </c>
      <c r="I161" s="107">
        <f t="shared" si="234"/>
        <v>1567495.6277228291</v>
      </c>
      <c r="J161" s="107">
        <f t="shared" si="234"/>
        <v>1542536.946033706</v>
      </c>
      <c r="K161" s="107">
        <f t="shared" si="234"/>
        <v>1434466.5429767293</v>
      </c>
      <c r="L161" s="107"/>
      <c r="M161" s="107">
        <f t="shared" si="235"/>
        <v>1434466.5429767293</v>
      </c>
      <c r="N161" s="107">
        <f t="shared" si="235"/>
        <v>1290361.8827129002</v>
      </c>
      <c r="O161" s="107">
        <f t="shared" si="235"/>
        <v>1362414.2128448146</v>
      </c>
      <c r="P161" s="107">
        <f t="shared" si="235"/>
        <v>1259803.4034320097</v>
      </c>
      <c r="Q161" s="107">
        <f t="shared" si="235"/>
        <v>1118804.9056614409</v>
      </c>
      <c r="R161" s="107">
        <f t="shared" si="235"/>
        <v>1008447.2232503132</v>
      </c>
      <c r="S161" s="107">
        <f t="shared" si="235"/>
        <v>1002949.7761247337</v>
      </c>
      <c r="T161" s="107">
        <f t="shared" ref="T161:AJ161" si="240">+T71</f>
        <v>1002953.5786412901</v>
      </c>
      <c r="U161" s="107">
        <f t="shared" si="240"/>
        <v>911068.2755702096</v>
      </c>
      <c r="V161" s="107">
        <f t="shared" si="240"/>
        <v>23394.902925115657</v>
      </c>
      <c r="W161" s="107">
        <f t="shared" ref="W161" si="241">+W71</f>
        <v>18712.255403321029</v>
      </c>
      <c r="X161" s="107">
        <f t="shared" si="240"/>
        <v>21053.579164218343</v>
      </c>
      <c r="Y161" s="107">
        <f t="shared" si="240"/>
        <v>21178.372231517998</v>
      </c>
      <c r="Z161" s="107">
        <f t="shared" si="240"/>
        <v>18619.737510935549</v>
      </c>
      <c r="AA161" s="107">
        <f t="shared" si="240"/>
        <v>11425.490191575031</v>
      </c>
      <c r="AB161" s="107">
        <f t="shared" si="240"/>
        <v>8192.1183273676179</v>
      </c>
      <c r="AC161" s="107">
        <f t="shared" si="240"/>
        <v>6890.3495294548884</v>
      </c>
      <c r="AD161" s="107">
        <f t="shared" si="240"/>
        <v>5889.5489941482874</v>
      </c>
      <c r="AE161" s="107">
        <f t="shared" si="240"/>
        <v>5790.9568900745962</v>
      </c>
      <c r="AF161" s="107">
        <f t="shared" si="240"/>
        <v>66.300526523751756</v>
      </c>
      <c r="AG161" s="107">
        <f t="shared" si="240"/>
        <v>33.150263261875878</v>
      </c>
      <c r="AH161" s="107">
        <f t="shared" si="240"/>
        <v>0</v>
      </c>
      <c r="AI161" s="107">
        <f t="shared" si="240"/>
        <v>13.177730003424761</v>
      </c>
      <c r="AJ161" s="257">
        <f t="shared" si="240"/>
        <v>17.686949026462365</v>
      </c>
      <c r="AK161" s="100"/>
      <c r="AL161" s="8"/>
      <c r="AM161" s="8"/>
      <c r="AN161" s="8"/>
      <c r="AO161" s="8"/>
    </row>
    <row r="162" spans="1:41">
      <c r="A162" s="100"/>
      <c r="B162" s="174" t="s">
        <v>63</v>
      </c>
      <c r="C162" s="99"/>
      <c r="D162" s="107">
        <f t="shared" si="234"/>
        <v>180065.16326583648</v>
      </c>
      <c r="E162" s="107">
        <f t="shared" si="234"/>
        <v>247844.99544979213</v>
      </c>
      <c r="F162" s="107">
        <f t="shared" si="234"/>
        <v>278734.02457898983</v>
      </c>
      <c r="G162" s="107">
        <f t="shared" si="234"/>
        <v>366271.32920611615</v>
      </c>
      <c r="H162" s="107">
        <f t="shared" si="234"/>
        <v>516663.28576581413</v>
      </c>
      <c r="I162" s="107">
        <f t="shared" si="234"/>
        <v>599874.23735985789</v>
      </c>
      <c r="J162" s="107">
        <f t="shared" si="234"/>
        <v>554204.44800255937</v>
      </c>
      <c r="K162" s="107">
        <f t="shared" si="234"/>
        <v>553794.08189831267</v>
      </c>
      <c r="L162" s="107"/>
      <c r="M162" s="107">
        <f t="shared" si="235"/>
        <v>596226.58250680193</v>
      </c>
      <c r="N162" s="107">
        <f t="shared" si="235"/>
        <v>593116.945807843</v>
      </c>
      <c r="O162" s="107">
        <f t="shared" si="235"/>
        <v>594671.76415732247</v>
      </c>
      <c r="P162" s="107">
        <f t="shared" si="235"/>
        <v>568192.15910381475</v>
      </c>
      <c r="Q162" s="107">
        <f t="shared" si="235"/>
        <v>565436.04870926682</v>
      </c>
      <c r="R162" s="107">
        <f t="shared" si="235"/>
        <v>588777.06410641561</v>
      </c>
      <c r="S162" s="107">
        <f t="shared" si="235"/>
        <v>570105.10994153633</v>
      </c>
      <c r="T162" s="107">
        <f t="shared" ref="T162:AJ162" si="242">+T72</f>
        <v>570180.36899754149</v>
      </c>
      <c r="U162" s="107">
        <f t="shared" si="242"/>
        <v>534870.14765375177</v>
      </c>
      <c r="V162" s="107">
        <f t="shared" si="242"/>
        <v>722338.59756185685</v>
      </c>
      <c r="W162" s="107">
        <f t="shared" ref="W162" si="243">+W72</f>
        <v>660564.81742443889</v>
      </c>
      <c r="X162" s="107">
        <f t="shared" si="242"/>
        <v>691451.70749314781</v>
      </c>
      <c r="Y162" s="107">
        <f t="shared" si="242"/>
        <v>633904.8215767697</v>
      </c>
      <c r="Z162" s="107">
        <f t="shared" si="242"/>
        <v>573634.64512542496</v>
      </c>
      <c r="AA162" s="107">
        <f t="shared" si="242"/>
        <v>530925.38055956236</v>
      </c>
      <c r="AB162" s="107">
        <f t="shared" si="242"/>
        <v>496093.3354080572</v>
      </c>
      <c r="AC162" s="107">
        <f t="shared" si="242"/>
        <v>487895.6473460861</v>
      </c>
      <c r="AD162" s="107">
        <f t="shared" si="242"/>
        <v>502112.80802550347</v>
      </c>
      <c r="AE162" s="107">
        <f t="shared" si="242"/>
        <v>495985.13662512484</v>
      </c>
      <c r="AF162" s="107">
        <f t="shared" si="242"/>
        <v>491163.28888668359</v>
      </c>
      <c r="AG162" s="107">
        <f t="shared" si="242"/>
        <v>482345.28556775011</v>
      </c>
      <c r="AH162" s="107">
        <f t="shared" si="242"/>
        <v>457686.09231806308</v>
      </c>
      <c r="AI162" s="107">
        <f t="shared" si="242"/>
        <v>424442.41494417313</v>
      </c>
      <c r="AJ162" s="257">
        <f t="shared" si="242"/>
        <v>405256.5444476651</v>
      </c>
      <c r="AK162" s="100"/>
      <c r="AL162" s="8"/>
      <c r="AM162" s="8"/>
      <c r="AN162" s="8"/>
      <c r="AO162" s="8"/>
    </row>
    <row r="163" spans="1:41">
      <c r="A163" s="100"/>
      <c r="B163" s="173" t="s">
        <v>64</v>
      </c>
      <c r="C163" s="99"/>
      <c r="D163" s="107">
        <f t="shared" si="234"/>
        <v>3346.7095588235293</v>
      </c>
      <c r="E163" s="107">
        <f t="shared" si="234"/>
        <v>3860.8489474188873</v>
      </c>
      <c r="F163" s="107">
        <f t="shared" si="234"/>
        <v>4189.6192121542226</v>
      </c>
      <c r="G163" s="107">
        <f t="shared" si="234"/>
        <v>8213.2954894998038</v>
      </c>
      <c r="H163" s="107">
        <f t="shared" si="234"/>
        <v>14393.302250240706</v>
      </c>
      <c r="I163" s="107">
        <f t="shared" si="234"/>
        <v>16329.345821009101</v>
      </c>
      <c r="J163" s="107">
        <f t="shared" si="234"/>
        <v>16294.441595104339</v>
      </c>
      <c r="K163" s="107">
        <f t="shared" si="234"/>
        <v>17257.537063517586</v>
      </c>
      <c r="L163" s="107"/>
      <c r="M163" s="107">
        <f t="shared" si="235"/>
        <v>17192.086705378173</v>
      </c>
      <c r="N163" s="107">
        <f t="shared" si="235"/>
        <v>6024.7285939422936</v>
      </c>
      <c r="O163" s="107">
        <f t="shared" si="235"/>
        <v>11608.407649660234</v>
      </c>
      <c r="P163" s="107">
        <f t="shared" si="235"/>
        <v>9122.9821214672465</v>
      </c>
      <c r="Q163" s="107">
        <f t="shared" si="235"/>
        <v>11069.46649380957</v>
      </c>
      <c r="R163" s="107">
        <f t="shared" si="235"/>
        <v>10466.182292663019</v>
      </c>
      <c r="S163" s="107">
        <f t="shared" si="235"/>
        <v>14924.147063924091</v>
      </c>
      <c r="T163" s="107">
        <f t="shared" ref="T163:AJ163" si="244">+T73</f>
        <v>14927.770880532067</v>
      </c>
      <c r="U163" s="107">
        <f t="shared" si="244"/>
        <v>12238.437416524132</v>
      </c>
      <c r="V163" s="107">
        <f t="shared" si="244"/>
        <v>7932.8200485186298</v>
      </c>
      <c r="W163" s="107">
        <f t="shared" ref="W163" si="245">+W73</f>
        <v>5181.0583065692654</v>
      </c>
      <c r="X163" s="107">
        <f t="shared" si="244"/>
        <v>6556.9391775439472</v>
      </c>
      <c r="Y163" s="107">
        <f t="shared" si="244"/>
        <v>2923.7980279258227</v>
      </c>
      <c r="Z163" s="107">
        <f t="shared" si="244"/>
        <v>537.67346759643635</v>
      </c>
      <c r="AA163" s="107">
        <f t="shared" si="244"/>
        <v>514.49296206460201</v>
      </c>
      <c r="AB163" s="107">
        <f t="shared" si="244"/>
        <v>567.28854180178826</v>
      </c>
      <c r="AC163" s="107">
        <f t="shared" si="244"/>
        <v>604.62872378627696</v>
      </c>
      <c r="AD163" s="107">
        <f t="shared" si="244"/>
        <v>753.92213361142035</v>
      </c>
      <c r="AE163" s="107">
        <f t="shared" si="244"/>
        <v>1018.5283927723012</v>
      </c>
      <c r="AF163" s="107">
        <f t="shared" si="244"/>
        <v>1674.0681351875223</v>
      </c>
      <c r="AG163" s="107">
        <f t="shared" si="244"/>
        <v>1625.1709567134503</v>
      </c>
      <c r="AH163" s="107">
        <f t="shared" si="244"/>
        <v>1288.3291806729846</v>
      </c>
      <c r="AI163" s="107">
        <f t="shared" si="244"/>
        <v>827.35180855110934</v>
      </c>
      <c r="AJ163" s="257">
        <f t="shared" si="244"/>
        <v>571.75018685030363</v>
      </c>
      <c r="AK163" s="100"/>
      <c r="AL163" s="8"/>
      <c r="AM163" s="8"/>
      <c r="AN163" s="8"/>
      <c r="AO163" s="8"/>
    </row>
    <row r="164" spans="1:41">
      <c r="A164" s="100"/>
      <c r="B164" s="173" t="s">
        <v>65</v>
      </c>
      <c r="C164" s="99"/>
      <c r="D164" s="107">
        <f t="shared" si="234"/>
        <v>11577.455882352941</v>
      </c>
      <c r="E164" s="107">
        <f t="shared" si="234"/>
        <v>8647.1119359835211</v>
      </c>
      <c r="F164" s="107">
        <f t="shared" si="234"/>
        <v>5589.0078095403214</v>
      </c>
      <c r="G164" s="107">
        <f t="shared" si="234"/>
        <v>3817.5984778648444</v>
      </c>
      <c r="H164" s="107">
        <f t="shared" si="234"/>
        <v>3438.1239391356467</v>
      </c>
      <c r="I164" s="107">
        <f t="shared" si="234"/>
        <v>3414.7420288878075</v>
      </c>
      <c r="J164" s="107">
        <f t="shared" si="234"/>
        <v>3556.058373517043</v>
      </c>
      <c r="K164" s="107">
        <f t="shared" si="234"/>
        <v>4322.4794417545345</v>
      </c>
      <c r="L164" s="107"/>
      <c r="M164" s="107">
        <f t="shared" si="235"/>
        <v>4321.7904906162248</v>
      </c>
      <c r="N164" s="107">
        <f t="shared" si="235"/>
        <v>3478.9063773815919</v>
      </c>
      <c r="O164" s="107">
        <f t="shared" si="235"/>
        <v>3900.3484339989081</v>
      </c>
      <c r="P164" s="107">
        <f t="shared" si="235"/>
        <v>2673.7994375524322</v>
      </c>
      <c r="Q164" s="107">
        <f t="shared" si="235"/>
        <v>1271.924170918483</v>
      </c>
      <c r="R164" s="107">
        <f t="shared" si="235"/>
        <v>914.56382636038734</v>
      </c>
      <c r="S164" s="107">
        <f t="shared" si="235"/>
        <v>3697.2899338938555</v>
      </c>
      <c r="T164" s="107">
        <f t="shared" ref="T164:AJ164" si="246">+T74</f>
        <v>3693.5531213417476</v>
      </c>
      <c r="U164" s="107">
        <f t="shared" si="246"/>
        <v>4306.9219488033868</v>
      </c>
      <c r="V164" s="107">
        <f t="shared" si="246"/>
        <v>112.71672111950434</v>
      </c>
      <c r="W164" s="107">
        <f t="shared" ref="W164" si="247">+W74</f>
        <v>21.907223283590973</v>
      </c>
      <c r="X164" s="107">
        <f t="shared" si="246"/>
        <v>67.311972201547661</v>
      </c>
      <c r="Y164" s="107">
        <f t="shared" si="246"/>
        <v>15.818850687652276</v>
      </c>
      <c r="Z164" s="107">
        <f t="shared" si="246"/>
        <v>4.8652390458567885</v>
      </c>
      <c r="AA164" s="107">
        <f t="shared" si="246"/>
        <v>0</v>
      </c>
      <c r="AB164" s="107">
        <f t="shared" si="246"/>
        <v>0</v>
      </c>
      <c r="AC164" s="107">
        <f t="shared" si="246"/>
        <v>0</v>
      </c>
      <c r="AD164" s="107">
        <f t="shared" si="246"/>
        <v>0</v>
      </c>
      <c r="AE164" s="107">
        <f t="shared" si="246"/>
        <v>0</v>
      </c>
      <c r="AF164" s="107">
        <f t="shared" si="246"/>
        <v>0</v>
      </c>
      <c r="AG164" s="107">
        <f t="shared" si="246"/>
        <v>0</v>
      </c>
      <c r="AH164" s="107">
        <f t="shared" si="246"/>
        <v>20.530992993598087</v>
      </c>
      <c r="AI164" s="107">
        <f t="shared" si="246"/>
        <v>33.434494910001817</v>
      </c>
      <c r="AJ164" s="257">
        <f t="shared" si="246"/>
        <v>12.903501916403734</v>
      </c>
      <c r="AK164" s="100"/>
      <c r="AL164" s="8"/>
      <c r="AM164" s="8"/>
      <c r="AN164" s="8"/>
      <c r="AO164" s="8"/>
    </row>
    <row r="165" spans="1:41" ht="13.5" thickBot="1">
      <c r="A165" s="100"/>
      <c r="B165" s="211" t="s">
        <v>63</v>
      </c>
      <c r="C165" s="274"/>
      <c r="D165" s="260">
        <f t="shared" si="234"/>
        <v>67484.115827287125</v>
      </c>
      <c r="E165" s="260">
        <f t="shared" si="234"/>
        <v>70782.081892294736</v>
      </c>
      <c r="F165" s="260">
        <f t="shared" si="234"/>
        <v>48829.586018671078</v>
      </c>
      <c r="G165" s="260">
        <f t="shared" si="234"/>
        <v>59471.679906381083</v>
      </c>
      <c r="H165" s="260">
        <f t="shared" si="234"/>
        <v>98269.535957688378</v>
      </c>
      <c r="I165" s="260">
        <f t="shared" si="234"/>
        <v>162629.91038631316</v>
      </c>
      <c r="J165" s="260">
        <f t="shared" si="234"/>
        <v>196722.40074623789</v>
      </c>
      <c r="K165" s="260">
        <f t="shared" si="234"/>
        <v>196479.90828110461</v>
      </c>
      <c r="L165" s="260"/>
      <c r="M165" s="260">
        <f t="shared" si="235"/>
        <v>195445.10367136358</v>
      </c>
      <c r="N165" s="260">
        <f t="shared" si="235"/>
        <v>117966.36780911258</v>
      </c>
      <c r="O165" s="260">
        <f t="shared" si="235"/>
        <v>156705.73574023807</v>
      </c>
      <c r="P165" s="260">
        <f t="shared" si="235"/>
        <v>102474.62689547167</v>
      </c>
      <c r="Q165" s="260">
        <f t="shared" si="235"/>
        <v>74517.894129301436</v>
      </c>
      <c r="R165" s="260">
        <f t="shared" si="235"/>
        <v>84042.335439795876</v>
      </c>
      <c r="S165" s="260">
        <f t="shared" si="235"/>
        <v>91199.83946701391</v>
      </c>
      <c r="T165" s="260">
        <f t="shared" ref="T165:AJ165" si="248">+T75</f>
        <v>92920.096669067701</v>
      </c>
      <c r="U165" s="260">
        <f t="shared" si="248"/>
        <v>74885.364087898735</v>
      </c>
      <c r="V165" s="260">
        <f t="shared" si="248"/>
        <v>5453.3560942048043</v>
      </c>
      <c r="W165" s="260">
        <f t="shared" ref="W165" si="249">+W75</f>
        <v>3260.3584406212499</v>
      </c>
      <c r="X165" s="260">
        <f t="shared" si="248"/>
        <v>4356.8572674130273</v>
      </c>
      <c r="Y165" s="260">
        <f t="shared" si="248"/>
        <v>7267.1122969898897</v>
      </c>
      <c r="Z165" s="260">
        <f t="shared" si="248"/>
        <v>11864.721517827904</v>
      </c>
      <c r="AA165" s="260">
        <f t="shared" si="248"/>
        <v>9388.3835225373041</v>
      </c>
      <c r="AB165" s="260">
        <f t="shared" si="248"/>
        <v>6350.0818014365414</v>
      </c>
      <c r="AC165" s="260">
        <f t="shared" si="248"/>
        <v>5696.1699882959238</v>
      </c>
      <c r="AD165" s="260">
        <f t="shared" si="248"/>
        <v>4280.9141622572952</v>
      </c>
      <c r="AE165" s="260">
        <f t="shared" si="248"/>
        <v>3188.0248920264717</v>
      </c>
      <c r="AF165" s="260">
        <f t="shared" si="248"/>
        <v>4370.0837099453292</v>
      </c>
      <c r="AG165" s="260">
        <f t="shared" si="248"/>
        <v>3975.5795166999742</v>
      </c>
      <c r="AH165" s="260">
        <f t="shared" si="248"/>
        <v>3845.0630453206536</v>
      </c>
      <c r="AI165" s="260">
        <f t="shared" si="248"/>
        <v>3874.8124020853347</v>
      </c>
      <c r="AJ165" s="261">
        <f t="shared" si="248"/>
        <v>3028.52456311683</v>
      </c>
      <c r="AK165" s="100"/>
      <c r="AL165" s="8"/>
      <c r="AM165" s="8"/>
      <c r="AN165" s="8"/>
      <c r="AO165" s="8"/>
    </row>
    <row r="166" spans="1:41" ht="13.5" thickBot="1">
      <c r="A166" s="100"/>
      <c r="B166" s="183" t="s">
        <v>67</v>
      </c>
      <c r="C166" s="317"/>
      <c r="D166" s="287">
        <f>SUM(D156:D165)</f>
        <v>1989738.6249999998</v>
      </c>
      <c r="E166" s="287">
        <f t="shared" ref="E166:U166" si="250">SUM(E156:E165)</f>
        <v>2800379.7333709947</v>
      </c>
      <c r="F166" s="287">
        <f t="shared" si="250"/>
        <v>3371710.2469655988</v>
      </c>
      <c r="G166" s="287">
        <f t="shared" si="250"/>
        <v>4102077.1366769979</v>
      </c>
      <c r="H166" s="287">
        <f t="shared" si="250"/>
        <v>4859312.12516136</v>
      </c>
      <c r="I166" s="287">
        <f t="shared" si="250"/>
        <v>5265191.7876809007</v>
      </c>
      <c r="J166" s="287">
        <f t="shared" si="250"/>
        <v>4566861.5662342701</v>
      </c>
      <c r="K166" s="287">
        <f t="shared" si="250"/>
        <v>4273905.6306991531</v>
      </c>
      <c r="L166" s="287"/>
      <c r="M166" s="287">
        <f t="shared" si="250"/>
        <v>4315237.8763397625</v>
      </c>
      <c r="N166" s="287">
        <f t="shared" si="250"/>
        <v>4044947.6196208657</v>
      </c>
      <c r="O166" s="287">
        <f>SUM(O156:O165)</f>
        <v>4180092.7479803134</v>
      </c>
      <c r="P166" s="287">
        <f t="shared" si="250"/>
        <v>3934763.3751627784</v>
      </c>
      <c r="Q166" s="287">
        <f t="shared" si="250"/>
        <v>3653216.2773120767</v>
      </c>
      <c r="R166" s="287">
        <f t="shared" si="250"/>
        <v>3536210.4362695678</v>
      </c>
      <c r="S166" s="287">
        <f>SUM(S156:S165)</f>
        <v>3422407.9741345611</v>
      </c>
      <c r="T166" s="287">
        <f t="shared" si="250"/>
        <v>3426146.1597004784</v>
      </c>
      <c r="U166" s="287">
        <f t="shared" si="250"/>
        <v>3060887.5685743894</v>
      </c>
      <c r="V166" s="287">
        <f>SUM(V156:V165)</f>
        <v>1411892.4485257119</v>
      </c>
      <c r="W166" s="287">
        <f t="shared" ref="W166" si="251">SUM(W156:W165)</f>
        <v>1223884.2977049241</v>
      </c>
      <c r="X166" s="287">
        <f t="shared" ref="X166:AE166" si="252">SUM(X156:X165)</f>
        <v>1317888.3731153179</v>
      </c>
      <c r="Y166" s="287">
        <f t="shared" si="252"/>
        <v>1138951.1244653126</v>
      </c>
      <c r="Z166" s="287">
        <f t="shared" si="252"/>
        <v>973636.58102641313</v>
      </c>
      <c r="AA166" s="287">
        <f t="shared" si="252"/>
        <v>841157.58044085104</v>
      </c>
      <c r="AB166" s="287">
        <f t="shared" si="252"/>
        <v>736942.93816729786</v>
      </c>
      <c r="AC166" s="287">
        <f t="shared" si="252"/>
        <v>691380.71397592057</v>
      </c>
      <c r="AD166" s="287">
        <f t="shared" si="252"/>
        <v>688295.2098104289</v>
      </c>
      <c r="AE166" s="287">
        <f t="shared" si="252"/>
        <v>674743.51440724835</v>
      </c>
      <c r="AF166" s="287">
        <f t="shared" ref="AF166:AH166" si="253">SUM(AF156:AF165)</f>
        <v>670989.59480067564</v>
      </c>
      <c r="AG166" s="287">
        <f t="shared" si="253"/>
        <v>650061.20772548905</v>
      </c>
      <c r="AH166" s="287">
        <f t="shared" si="253"/>
        <v>622978.12101893243</v>
      </c>
      <c r="AI166" s="287">
        <f t="shared" ref="AI166:AJ166" si="254">SUM(AI156:AI165)</f>
        <v>591643.68435917352</v>
      </c>
      <c r="AJ166" s="288">
        <f t="shared" si="254"/>
        <v>560647.33249347575</v>
      </c>
      <c r="AK166" s="100"/>
      <c r="AL166" s="8"/>
      <c r="AM166" s="8"/>
      <c r="AN166" s="8"/>
      <c r="AO166" s="8"/>
    </row>
    <row r="167" spans="1:41">
      <c r="A167" s="100"/>
      <c r="B167" s="100" t="s">
        <v>207</v>
      </c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  <c r="AD167" s="100"/>
      <c r="AE167" s="100"/>
      <c r="AF167" s="100"/>
      <c r="AG167" s="100"/>
      <c r="AH167" s="100"/>
      <c r="AI167" s="100"/>
      <c r="AJ167" s="100"/>
      <c r="AK167" s="100"/>
    </row>
    <row r="168" spans="1:41">
      <c r="A168" s="100"/>
      <c r="B168" s="100" t="s">
        <v>208</v>
      </c>
      <c r="C168" s="100"/>
      <c r="D168" s="100"/>
      <c r="E168" s="100"/>
      <c r="F168" s="100"/>
      <c r="G168" s="100"/>
      <c r="H168" s="100"/>
      <c r="I168" s="100"/>
      <c r="J168" s="100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100"/>
      <c r="W168" s="100"/>
      <c r="X168" s="100"/>
      <c r="Y168" s="100"/>
      <c r="Z168" s="100"/>
      <c r="AA168" s="100"/>
      <c r="AB168" s="100"/>
      <c r="AC168" s="100"/>
      <c r="AD168" s="100"/>
      <c r="AE168" s="100"/>
      <c r="AF168" s="100"/>
      <c r="AG168" s="100"/>
      <c r="AH168" s="100"/>
      <c r="AI168" s="100"/>
      <c r="AJ168" s="100"/>
      <c r="AK168" s="100"/>
    </row>
    <row r="169" spans="1:41">
      <c r="A169" s="100"/>
      <c r="B169" s="100"/>
      <c r="C169" s="100"/>
      <c r="D169" s="100"/>
      <c r="E169" s="100"/>
      <c r="F169" s="100"/>
      <c r="G169" s="100"/>
      <c r="H169" s="100"/>
      <c r="I169" s="100"/>
      <c r="J169" s="100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100"/>
      <c r="W169" s="100"/>
      <c r="X169" s="100"/>
      <c r="Y169" s="100"/>
      <c r="Z169" s="100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</row>
    <row r="170" spans="1:41">
      <c r="A170" s="100"/>
      <c r="B170" s="100"/>
      <c r="C170" s="100"/>
      <c r="D170" s="100"/>
      <c r="E170" s="100"/>
      <c r="F170" s="100"/>
      <c r="G170" s="100"/>
      <c r="H170" s="100"/>
      <c r="I170" s="100"/>
      <c r="J170" s="100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100"/>
      <c r="W170" s="100"/>
      <c r="X170" s="100"/>
      <c r="Y170" s="100"/>
      <c r="Z170" s="100"/>
      <c r="AA170" s="100"/>
      <c r="AB170" s="100"/>
      <c r="AC170" s="100"/>
      <c r="AD170" s="100"/>
      <c r="AE170" s="100"/>
      <c r="AF170" s="100"/>
      <c r="AG170" s="100"/>
      <c r="AH170" s="100"/>
      <c r="AI170" s="100"/>
      <c r="AJ170" s="100"/>
      <c r="AK170" s="100"/>
    </row>
    <row r="171" spans="1:41">
      <c r="A171" s="100"/>
      <c r="B171" s="100"/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</row>
    <row r="172" spans="1:4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  <c r="AI172" s="100"/>
      <c r="AJ172" s="100"/>
      <c r="AK172" s="100"/>
    </row>
    <row r="173" spans="1:41">
      <c r="A173" s="100"/>
      <c r="B173" s="117" t="s">
        <v>227</v>
      </c>
      <c r="C173" s="100"/>
      <c r="D173" s="100"/>
      <c r="E173" s="100"/>
      <c r="F173" s="100"/>
      <c r="G173" s="100"/>
      <c r="H173" s="100"/>
      <c r="I173" s="100"/>
      <c r="J173" s="100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100"/>
      <c r="W173" s="100"/>
      <c r="X173" s="100"/>
      <c r="Y173" s="100"/>
      <c r="Z173" s="100"/>
      <c r="AA173" s="100"/>
      <c r="AB173" s="100"/>
      <c r="AC173" s="100"/>
      <c r="AD173" s="100"/>
      <c r="AE173" s="100"/>
      <c r="AF173" s="100"/>
      <c r="AG173" s="100"/>
      <c r="AH173" s="100"/>
      <c r="AI173" s="100"/>
      <c r="AJ173" s="100"/>
      <c r="AK173" s="100"/>
    </row>
    <row r="174" spans="1:41">
      <c r="A174" s="100"/>
      <c r="B174" s="100" t="s">
        <v>228</v>
      </c>
      <c r="C174" s="100"/>
      <c r="D174" s="100"/>
      <c r="E174" s="100"/>
      <c r="F174" s="100"/>
      <c r="G174" s="100"/>
      <c r="H174" s="100"/>
      <c r="I174" s="100"/>
      <c r="J174" s="100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100"/>
      <c r="W174" s="100"/>
      <c r="X174" s="100"/>
      <c r="Y174" s="100"/>
      <c r="Z174" s="100"/>
      <c r="AA174" s="100"/>
      <c r="AB174" s="100"/>
      <c r="AC174" s="100"/>
      <c r="AD174" s="100"/>
      <c r="AE174" s="100"/>
      <c r="AF174" s="100"/>
      <c r="AG174" s="100"/>
      <c r="AH174" s="100"/>
      <c r="AI174" s="100"/>
      <c r="AJ174" s="100"/>
      <c r="AK174" s="100"/>
    </row>
    <row r="175" spans="1:41">
      <c r="A175" s="100"/>
      <c r="B175" s="100"/>
      <c r="C175" s="100"/>
      <c r="D175" s="100"/>
      <c r="E175" s="100"/>
      <c r="F175" s="100"/>
      <c r="G175" s="100"/>
      <c r="H175" s="100"/>
      <c r="I175" s="100"/>
      <c r="J175" s="100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100"/>
      <c r="W175" s="100"/>
      <c r="X175" s="100"/>
      <c r="Y175" s="100"/>
      <c r="Z175" s="100"/>
      <c r="AA175" s="100"/>
      <c r="AB175" s="100"/>
      <c r="AC175" s="100"/>
      <c r="AD175" s="100"/>
      <c r="AE175" s="100"/>
      <c r="AF175" s="100"/>
      <c r="AG175" s="100"/>
      <c r="AH175" s="100"/>
      <c r="AI175" s="100"/>
      <c r="AJ175" s="100"/>
      <c r="AK175" s="100"/>
    </row>
    <row r="176" spans="1:41">
      <c r="A176" s="100"/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100"/>
      <c r="W176" s="100"/>
      <c r="X176" s="100"/>
      <c r="Y176" s="100"/>
      <c r="Z176" s="100"/>
      <c r="AA176" s="100"/>
      <c r="AB176" s="100"/>
      <c r="AC176" s="100"/>
      <c r="AD176" s="100"/>
      <c r="AE176" s="100"/>
      <c r="AF176" s="100"/>
      <c r="AG176" s="100"/>
      <c r="AH176" s="100"/>
      <c r="AI176" s="100"/>
      <c r="AJ176" s="100"/>
      <c r="AK176" s="100"/>
    </row>
    <row r="177" spans="1:37">
      <c r="A177" s="100"/>
      <c r="B177" s="100"/>
      <c r="C177" s="100"/>
      <c r="D177" s="100"/>
      <c r="E177" s="100"/>
      <c r="F177" s="100"/>
      <c r="G177" s="100"/>
      <c r="H177" s="100"/>
      <c r="I177" s="100"/>
      <c r="J177" s="100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100"/>
      <c r="W177" s="100"/>
      <c r="X177" s="100"/>
      <c r="Y177" s="100"/>
      <c r="Z177" s="100"/>
      <c r="AA177" s="100"/>
      <c r="AB177" s="100"/>
      <c r="AC177" s="100"/>
      <c r="AD177" s="100"/>
      <c r="AE177" s="100"/>
      <c r="AF177" s="100"/>
      <c r="AG177" s="100"/>
      <c r="AH177" s="100"/>
      <c r="AI177" s="100"/>
      <c r="AJ177" s="100"/>
      <c r="AK177" s="100"/>
    </row>
    <row r="178" spans="1:37">
      <c r="A178" s="100"/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</row>
    <row r="179" spans="1:37">
      <c r="A179" s="100"/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</row>
    <row r="180" spans="1:37">
      <c r="A180" s="100"/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</row>
    <row r="181" spans="1:37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</row>
    <row r="182" spans="1:37">
      <c r="A182" s="100"/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</row>
    <row r="183" spans="1:37">
      <c r="A183" s="100"/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</row>
    <row r="184" spans="1:37">
      <c r="A184" s="100"/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</row>
    <row r="185" spans="1:37">
      <c r="A185" s="100"/>
      <c r="B185" s="100"/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</row>
    <row r="186" spans="1:37">
      <c r="A186" s="100"/>
      <c r="B186" s="100"/>
      <c r="C186" s="100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</row>
    <row r="187" spans="1:37">
      <c r="A187" s="100"/>
      <c r="B187" s="100"/>
      <c r="C187" s="100"/>
      <c r="D187" s="100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0"/>
      <c r="AK187" s="100"/>
    </row>
    <row r="188" spans="1:37">
      <c r="A188" s="100"/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0"/>
      <c r="AC188" s="100"/>
      <c r="AD188" s="100"/>
      <c r="AE188" s="100"/>
      <c r="AF188" s="100"/>
      <c r="AG188" s="100"/>
      <c r="AH188" s="100"/>
      <c r="AI188" s="100"/>
      <c r="AJ188" s="100"/>
      <c r="AK188" s="100"/>
    </row>
    <row r="189" spans="1:37">
      <c r="A189" s="100"/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  <c r="Y189" s="100"/>
      <c r="Z189" s="100"/>
      <c r="AA189" s="100"/>
      <c r="AB189" s="100"/>
      <c r="AC189" s="100"/>
      <c r="AD189" s="100"/>
      <c r="AE189" s="100"/>
      <c r="AF189" s="100"/>
      <c r="AG189" s="100"/>
      <c r="AH189" s="100"/>
      <c r="AI189" s="100"/>
      <c r="AJ189" s="100"/>
      <c r="AK189" s="100"/>
    </row>
    <row r="190" spans="1:37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  <c r="AI190" s="100"/>
      <c r="AJ190" s="100"/>
      <c r="AK190" s="100"/>
    </row>
    <row r="191" spans="1:37">
      <c r="A191" s="100"/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  <c r="Y191" s="100"/>
      <c r="Z191" s="100"/>
      <c r="AA191" s="100"/>
      <c r="AB191" s="100"/>
      <c r="AC191" s="100"/>
      <c r="AD191" s="100"/>
      <c r="AE191" s="100"/>
      <c r="AF191" s="100"/>
      <c r="AG191" s="100"/>
      <c r="AH191" s="100"/>
      <c r="AI191" s="100"/>
      <c r="AJ191" s="100"/>
      <c r="AK191" s="100"/>
    </row>
    <row r="192" spans="1:37">
      <c r="A192" s="100"/>
      <c r="B192" s="100"/>
      <c r="C192" s="100"/>
      <c r="D192" s="100"/>
      <c r="E192" s="100"/>
      <c r="F192" s="100"/>
      <c r="G192" s="100"/>
      <c r="H192" s="100"/>
      <c r="I192" s="100"/>
      <c r="J192" s="100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100"/>
      <c r="W192" s="100"/>
      <c r="X192" s="100"/>
      <c r="Y192" s="100"/>
      <c r="Z192" s="100"/>
      <c r="AA192" s="100"/>
      <c r="AB192" s="100"/>
      <c r="AC192" s="100"/>
      <c r="AD192" s="100"/>
      <c r="AE192" s="100"/>
      <c r="AF192" s="100"/>
      <c r="AG192" s="100"/>
      <c r="AH192" s="100"/>
      <c r="AI192" s="100"/>
      <c r="AJ192" s="100"/>
      <c r="AK192" s="100"/>
    </row>
    <row r="193" spans="1:37">
      <c r="A193" s="100"/>
      <c r="B193" s="100"/>
      <c r="C193" s="100"/>
      <c r="D193" s="100"/>
      <c r="E193" s="100"/>
      <c r="F193" s="100"/>
      <c r="G193" s="100"/>
      <c r="H193" s="100"/>
      <c r="I193" s="100"/>
      <c r="J193" s="100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100"/>
      <c r="W193" s="100"/>
      <c r="X193" s="100"/>
      <c r="Y193" s="100"/>
      <c r="Z193" s="100"/>
      <c r="AA193" s="100"/>
      <c r="AB193" s="100"/>
      <c r="AC193" s="100"/>
      <c r="AD193" s="100"/>
      <c r="AE193" s="100"/>
      <c r="AF193" s="100"/>
      <c r="AG193" s="100"/>
      <c r="AH193" s="100"/>
      <c r="AI193" s="100"/>
      <c r="AJ193" s="100"/>
      <c r="AK193" s="100"/>
    </row>
    <row r="194" spans="1:37">
      <c r="A194" s="100"/>
      <c r="B194" s="100"/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100"/>
      <c r="W194" s="100"/>
      <c r="X194" s="100"/>
      <c r="Y194" s="100"/>
      <c r="Z194" s="100"/>
      <c r="AA194" s="100"/>
      <c r="AB194" s="100"/>
      <c r="AC194" s="100"/>
      <c r="AD194" s="100"/>
      <c r="AE194" s="100"/>
      <c r="AF194" s="100"/>
      <c r="AG194" s="100"/>
      <c r="AH194" s="100"/>
      <c r="AI194" s="100"/>
      <c r="AJ194" s="100"/>
      <c r="AK194" s="100"/>
    </row>
    <row r="195" spans="1:37">
      <c r="A195" s="100"/>
      <c r="B195" s="100"/>
      <c r="C195" s="100"/>
      <c r="D195" s="100"/>
      <c r="E195" s="100"/>
      <c r="F195" s="100"/>
      <c r="G195" s="100"/>
      <c r="H195" s="100"/>
      <c r="I195" s="100"/>
      <c r="J195" s="100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</row>
    <row r="196" spans="1:37">
      <c r="A196" s="100"/>
      <c r="B196" s="100"/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100"/>
      <c r="W196" s="100"/>
      <c r="X196" s="100"/>
      <c r="Y196" s="100"/>
      <c r="Z196" s="100"/>
      <c r="AA196" s="100"/>
      <c r="AB196" s="100"/>
      <c r="AC196" s="100"/>
      <c r="AD196" s="100"/>
      <c r="AE196" s="100"/>
      <c r="AF196" s="100"/>
      <c r="AG196" s="100"/>
      <c r="AH196" s="100"/>
      <c r="AI196" s="100"/>
      <c r="AJ196" s="100"/>
      <c r="AK196" s="100"/>
    </row>
    <row r="197" spans="1:37">
      <c r="A197" s="100"/>
      <c r="B197" s="100"/>
      <c r="C197" s="100"/>
      <c r="D197" s="100"/>
      <c r="E197" s="100"/>
      <c r="F197" s="100"/>
      <c r="G197" s="100"/>
      <c r="H197" s="100"/>
      <c r="I197" s="100"/>
      <c r="J197" s="100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100"/>
      <c r="W197" s="100"/>
      <c r="X197" s="100"/>
      <c r="Y197" s="100"/>
      <c r="Z197" s="100"/>
      <c r="AA197" s="100"/>
      <c r="AB197" s="100"/>
      <c r="AC197" s="100"/>
      <c r="AD197" s="100"/>
      <c r="AE197" s="100"/>
      <c r="AF197" s="100"/>
      <c r="AG197" s="100"/>
      <c r="AH197" s="100"/>
      <c r="AI197" s="100"/>
      <c r="AJ197" s="100"/>
      <c r="AK197" s="100"/>
    </row>
    <row r="198" spans="1:37">
      <c r="A198" s="100"/>
      <c r="B198" s="100"/>
      <c r="C198" s="100"/>
      <c r="D198" s="100"/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0"/>
      <c r="W198" s="100"/>
      <c r="X198" s="100"/>
      <c r="Y198" s="100"/>
      <c r="Z198" s="100"/>
      <c r="AA198" s="100"/>
      <c r="AB198" s="100"/>
      <c r="AC198" s="100"/>
      <c r="AD198" s="100"/>
      <c r="AE198" s="100"/>
      <c r="AF198" s="100"/>
      <c r="AG198" s="100"/>
      <c r="AH198" s="100"/>
      <c r="AI198" s="100"/>
      <c r="AJ198" s="100"/>
      <c r="AK198" s="100"/>
    </row>
    <row r="199" spans="1:37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  <c r="AI199" s="100"/>
      <c r="AJ199" s="100"/>
      <c r="AK199" s="100"/>
    </row>
    <row r="200" spans="1:37">
      <c r="A200" s="100"/>
      <c r="B200" s="100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00"/>
      <c r="W200" s="100"/>
      <c r="X200" s="100"/>
      <c r="Y200" s="100"/>
      <c r="Z200" s="100"/>
      <c r="AA200" s="100"/>
      <c r="AB200" s="100"/>
      <c r="AC200" s="100"/>
      <c r="AD200" s="100"/>
      <c r="AE200" s="100"/>
      <c r="AF200" s="100"/>
      <c r="AG200" s="100"/>
      <c r="AH200" s="100"/>
      <c r="AI200" s="100"/>
      <c r="AJ200" s="100"/>
      <c r="AK200" s="100"/>
    </row>
    <row r="201" spans="1:37">
      <c r="A201" s="100"/>
      <c r="B201" s="100"/>
      <c r="C201" s="100"/>
      <c r="D201" s="100"/>
      <c r="E201" s="100"/>
      <c r="F201" s="100"/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100"/>
      <c r="W201" s="100"/>
      <c r="X201" s="100"/>
      <c r="Y201" s="100"/>
      <c r="Z201" s="100"/>
      <c r="AA201" s="100"/>
      <c r="AB201" s="100"/>
      <c r="AC201" s="100"/>
      <c r="AD201" s="100"/>
      <c r="AE201" s="100"/>
      <c r="AF201" s="100"/>
      <c r="AG201" s="100"/>
      <c r="AH201" s="100"/>
      <c r="AI201" s="100"/>
      <c r="AJ201" s="100"/>
      <c r="AK201" s="100"/>
    </row>
    <row r="202" spans="1:37">
      <c r="A202" s="100"/>
      <c r="B202" s="100"/>
      <c r="C202" s="100"/>
      <c r="D202" s="100"/>
      <c r="E202" s="100"/>
      <c r="F202" s="100"/>
      <c r="G202" s="100"/>
      <c r="H202" s="100"/>
      <c r="I202" s="100"/>
      <c r="J202" s="100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100"/>
      <c r="W202" s="100"/>
      <c r="X202" s="100"/>
      <c r="Y202" s="100"/>
      <c r="Z202" s="100"/>
      <c r="AA202" s="100"/>
      <c r="AB202" s="100"/>
      <c r="AC202" s="100"/>
      <c r="AD202" s="100"/>
      <c r="AE202" s="100"/>
      <c r="AF202" s="100"/>
      <c r="AG202" s="100"/>
      <c r="AH202" s="100"/>
      <c r="AI202" s="100"/>
      <c r="AJ202" s="100"/>
      <c r="AK202" s="100"/>
    </row>
    <row r="203" spans="1:37">
      <c r="A203" s="100"/>
      <c r="B203" s="100"/>
      <c r="C203" s="100"/>
      <c r="D203" s="100"/>
      <c r="E203" s="100"/>
      <c r="F203" s="100"/>
      <c r="G203" s="100"/>
      <c r="H203" s="100"/>
      <c r="I203" s="100"/>
      <c r="J203" s="100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100"/>
      <c r="W203" s="100"/>
      <c r="X203" s="100"/>
      <c r="Y203" s="100"/>
      <c r="Z203" s="100"/>
      <c r="AA203" s="100"/>
      <c r="AB203" s="100"/>
      <c r="AC203" s="100"/>
      <c r="AD203" s="100"/>
      <c r="AE203" s="100"/>
      <c r="AF203" s="100"/>
      <c r="AG203" s="100"/>
      <c r="AH203" s="100"/>
      <c r="AI203" s="100"/>
      <c r="AJ203" s="100"/>
      <c r="AK203" s="100"/>
    </row>
    <row r="204" spans="1:37">
      <c r="A204" s="100"/>
      <c r="B204" s="100"/>
      <c r="C204" s="100"/>
      <c r="D204" s="100"/>
      <c r="E204" s="100"/>
      <c r="F204" s="100"/>
      <c r="G204" s="100"/>
      <c r="H204" s="100"/>
      <c r="I204" s="100"/>
      <c r="J204" s="100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100"/>
      <c r="W204" s="100"/>
      <c r="X204" s="100"/>
      <c r="Y204" s="100"/>
      <c r="Z204" s="100"/>
      <c r="AA204" s="100"/>
      <c r="AB204" s="100"/>
      <c r="AC204" s="100"/>
      <c r="AD204" s="100"/>
      <c r="AE204" s="100"/>
      <c r="AF204" s="100"/>
      <c r="AG204" s="100"/>
      <c r="AH204" s="100"/>
      <c r="AI204" s="100"/>
      <c r="AJ204" s="100"/>
      <c r="AK204" s="100"/>
    </row>
    <row r="205" spans="1:37">
      <c r="A205" s="100"/>
      <c r="B205" s="100"/>
      <c r="C205" s="100"/>
      <c r="D205" s="100"/>
      <c r="E205" s="100"/>
      <c r="F205" s="100"/>
      <c r="G205" s="100"/>
      <c r="H205" s="100"/>
      <c r="I205" s="100"/>
      <c r="J205" s="100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100"/>
      <c r="W205" s="100"/>
      <c r="X205" s="100"/>
      <c r="Y205" s="100"/>
      <c r="Z205" s="100"/>
      <c r="AA205" s="100"/>
      <c r="AB205" s="100"/>
      <c r="AC205" s="100"/>
      <c r="AD205" s="100"/>
      <c r="AE205" s="100"/>
      <c r="AF205" s="100"/>
      <c r="AG205" s="100"/>
      <c r="AH205" s="100"/>
      <c r="AI205" s="100"/>
      <c r="AJ205" s="100"/>
      <c r="AK205" s="100"/>
    </row>
    <row r="206" spans="1:37">
      <c r="A206" s="100"/>
      <c r="B206" s="100"/>
      <c r="C206" s="100"/>
      <c r="D206" s="100"/>
      <c r="E206" s="100"/>
      <c r="F206" s="100"/>
      <c r="G206" s="100"/>
      <c r="H206" s="100"/>
      <c r="I206" s="100"/>
      <c r="J206" s="100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100"/>
      <c r="W206" s="100"/>
      <c r="X206" s="100"/>
      <c r="Y206" s="100"/>
      <c r="Z206" s="100"/>
      <c r="AA206" s="100"/>
      <c r="AB206" s="100"/>
      <c r="AC206" s="100"/>
      <c r="AD206" s="100"/>
      <c r="AE206" s="100"/>
      <c r="AF206" s="100"/>
      <c r="AG206" s="100"/>
      <c r="AH206" s="100"/>
      <c r="AI206" s="100"/>
      <c r="AJ206" s="100"/>
      <c r="AK206" s="100"/>
    </row>
    <row r="207" spans="1:37">
      <c r="A207" s="100"/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0"/>
      <c r="AF207" s="100"/>
      <c r="AG207" s="100"/>
      <c r="AH207" s="100"/>
      <c r="AI207" s="100"/>
      <c r="AJ207" s="100"/>
      <c r="AK207" s="100"/>
    </row>
    <row r="208" spans="1:37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  <c r="AI208" s="100"/>
      <c r="AJ208" s="100"/>
      <c r="AK208" s="100"/>
    </row>
    <row r="209" spans="1:37">
      <c r="A209" s="100"/>
      <c r="B209" s="100"/>
      <c r="C209" s="100"/>
      <c r="D209" s="100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  <c r="X209" s="100"/>
      <c r="Y209" s="100"/>
      <c r="Z209" s="100"/>
      <c r="AA209" s="100"/>
      <c r="AB209" s="100"/>
      <c r="AC209" s="100"/>
      <c r="AD209" s="100"/>
      <c r="AE209" s="100"/>
      <c r="AF209" s="100"/>
      <c r="AG209" s="100"/>
      <c r="AH209" s="100"/>
      <c r="AI209" s="100"/>
      <c r="AJ209" s="100"/>
      <c r="AK209" s="100"/>
    </row>
    <row r="210" spans="1:37">
      <c r="A210" s="100"/>
      <c r="B210" s="100"/>
      <c r="C210" s="100"/>
      <c r="D210" s="100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  <c r="X210" s="100"/>
      <c r="Y210" s="100"/>
      <c r="Z210" s="100"/>
      <c r="AA210" s="100"/>
      <c r="AB210" s="100"/>
      <c r="AC210" s="100"/>
      <c r="AD210" s="100"/>
      <c r="AE210" s="100"/>
      <c r="AF210" s="100"/>
      <c r="AG210" s="100"/>
      <c r="AH210" s="100"/>
      <c r="AI210" s="100"/>
      <c r="AJ210" s="100"/>
      <c r="AK210" s="100"/>
    </row>
    <row r="211" spans="1:37">
      <c r="A211" s="100"/>
      <c r="B211" s="100"/>
      <c r="C211" s="100"/>
      <c r="D211" s="100"/>
      <c r="E211" s="100"/>
      <c r="F211" s="100"/>
      <c r="G211" s="100"/>
      <c r="H211" s="100"/>
      <c r="I211" s="100"/>
      <c r="J211" s="100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100"/>
      <c r="W211" s="100"/>
      <c r="X211" s="100"/>
      <c r="Y211" s="100"/>
      <c r="Z211" s="100"/>
      <c r="AA211" s="100"/>
      <c r="AB211" s="100"/>
      <c r="AC211" s="100"/>
      <c r="AD211" s="100"/>
      <c r="AE211" s="100"/>
      <c r="AF211" s="100"/>
      <c r="AG211" s="100"/>
      <c r="AH211" s="100"/>
      <c r="AI211" s="100"/>
      <c r="AJ211" s="100"/>
      <c r="AK211" s="100"/>
    </row>
    <row r="212" spans="1:37">
      <c r="A212" s="100"/>
      <c r="B212" s="100"/>
      <c r="C212" s="100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0"/>
      <c r="Y212" s="100"/>
      <c r="Z212" s="100"/>
      <c r="AA212" s="100"/>
      <c r="AB212" s="100"/>
      <c r="AC212" s="100"/>
      <c r="AD212" s="100"/>
      <c r="AE212" s="100"/>
      <c r="AF212" s="100"/>
      <c r="AG212" s="100"/>
      <c r="AH212" s="100"/>
      <c r="AI212" s="100"/>
      <c r="AJ212" s="100"/>
      <c r="AK212" s="100"/>
    </row>
    <row r="213" spans="1:37">
      <c r="A213" s="100"/>
      <c r="B213" s="100"/>
      <c r="C213" s="100"/>
      <c r="D213" s="100"/>
      <c r="E213" s="100"/>
      <c r="F213" s="100"/>
      <c r="G213" s="100"/>
      <c r="H213" s="100"/>
      <c r="I213" s="100"/>
      <c r="J213" s="100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100"/>
      <c r="W213" s="100"/>
      <c r="X213" s="100"/>
      <c r="Y213" s="100"/>
      <c r="Z213" s="100"/>
      <c r="AA213" s="100"/>
      <c r="AB213" s="100"/>
      <c r="AC213" s="100"/>
      <c r="AD213" s="100"/>
      <c r="AE213" s="100"/>
      <c r="AF213" s="100"/>
      <c r="AG213" s="100"/>
      <c r="AH213" s="100"/>
      <c r="AI213" s="100"/>
      <c r="AJ213" s="100"/>
      <c r="AK213" s="100"/>
    </row>
    <row r="214" spans="1:37">
      <c r="A214" s="100"/>
      <c r="B214" s="100"/>
      <c r="C214" s="100"/>
      <c r="D214" s="10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  <c r="X214" s="100"/>
      <c r="Y214" s="100"/>
      <c r="Z214" s="100"/>
      <c r="AA214" s="100"/>
      <c r="AB214" s="100"/>
      <c r="AC214" s="100"/>
      <c r="AD214" s="100"/>
      <c r="AE214" s="100"/>
      <c r="AF214" s="100"/>
      <c r="AG214" s="100"/>
      <c r="AH214" s="100"/>
      <c r="AI214" s="100"/>
      <c r="AJ214" s="100"/>
      <c r="AK214" s="100"/>
    </row>
    <row r="215" spans="1:37">
      <c r="A215" s="100"/>
      <c r="B215" s="100"/>
      <c r="C215" s="100"/>
      <c r="D215" s="10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  <c r="X215" s="100"/>
      <c r="Y215" s="100"/>
      <c r="Z215" s="100"/>
      <c r="AA215" s="100"/>
      <c r="AB215" s="100"/>
      <c r="AC215" s="100"/>
      <c r="AD215" s="100"/>
      <c r="AE215" s="100"/>
      <c r="AF215" s="100"/>
      <c r="AG215" s="100"/>
      <c r="AH215" s="100"/>
      <c r="AI215" s="100"/>
      <c r="AJ215" s="100"/>
      <c r="AK215" s="100"/>
    </row>
    <row r="216" spans="1:37">
      <c r="A216" s="100"/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0"/>
      <c r="AF216" s="100"/>
      <c r="AG216" s="100"/>
      <c r="AH216" s="100"/>
      <c r="AI216" s="100"/>
      <c r="AJ216" s="100"/>
      <c r="AK216" s="100"/>
    </row>
    <row r="217" spans="1:37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  <c r="AI217" s="100"/>
      <c r="AJ217" s="100"/>
      <c r="AK217" s="100"/>
    </row>
    <row r="218" spans="1:37">
      <c r="A218" s="100"/>
      <c r="B218" s="100"/>
      <c r="C218" s="100"/>
      <c r="D218" s="10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  <c r="X218" s="100"/>
      <c r="Y218" s="100"/>
      <c r="Z218" s="100"/>
      <c r="AA218" s="100"/>
      <c r="AB218" s="100"/>
      <c r="AC218" s="100"/>
      <c r="AD218" s="100"/>
      <c r="AE218" s="100"/>
      <c r="AF218" s="100"/>
      <c r="AG218" s="100"/>
      <c r="AH218" s="100"/>
      <c r="AI218" s="100"/>
      <c r="AJ218" s="100"/>
      <c r="AK218" s="100"/>
    </row>
    <row r="219" spans="1:37">
      <c r="A219" s="100"/>
      <c r="B219" s="100"/>
      <c r="C219" s="100"/>
      <c r="D219" s="10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  <c r="X219" s="100"/>
      <c r="Y219" s="100"/>
      <c r="Z219" s="100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</row>
    <row r="220" spans="1:37">
      <c r="A220" s="100"/>
      <c r="B220" s="100"/>
      <c r="C220" s="100"/>
      <c r="D220" s="10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  <c r="X220" s="100"/>
      <c r="Y220" s="100"/>
      <c r="Z220" s="100"/>
      <c r="AA220" s="100"/>
      <c r="AB220" s="100"/>
      <c r="AC220" s="100"/>
      <c r="AD220" s="100"/>
      <c r="AE220" s="100"/>
      <c r="AF220" s="100"/>
      <c r="AG220" s="100"/>
      <c r="AH220" s="100"/>
      <c r="AI220" s="100"/>
      <c r="AJ220" s="100"/>
      <c r="AK220" s="100"/>
    </row>
    <row r="221" spans="1:37">
      <c r="A221" s="100"/>
      <c r="B221" s="100"/>
      <c r="C221" s="100"/>
      <c r="D221" s="10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100"/>
      <c r="W221" s="100"/>
      <c r="X221" s="100"/>
      <c r="Y221" s="100"/>
      <c r="Z221" s="100"/>
      <c r="AA221" s="100"/>
      <c r="AB221" s="100"/>
      <c r="AC221" s="100"/>
      <c r="AD221" s="100"/>
      <c r="AE221" s="100"/>
      <c r="AF221" s="100"/>
      <c r="AG221" s="100"/>
      <c r="AH221" s="100"/>
      <c r="AI221" s="100"/>
      <c r="AJ221" s="100"/>
      <c r="AK221" s="100"/>
    </row>
    <row r="222" spans="1:37">
      <c r="A222" s="100"/>
      <c r="B222" s="100"/>
      <c r="C222" s="100"/>
      <c r="D222" s="100"/>
      <c r="E222" s="100"/>
      <c r="F222" s="100"/>
      <c r="G222" s="100"/>
      <c r="H222" s="100"/>
      <c r="I222" s="100"/>
      <c r="J222" s="100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100"/>
      <c r="W222" s="100"/>
      <c r="X222" s="100"/>
      <c r="Y222" s="100"/>
      <c r="Z222" s="100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</row>
    <row r="223" spans="1:37">
      <c r="A223" s="100"/>
      <c r="B223" s="100"/>
      <c r="C223" s="100"/>
      <c r="D223" s="100"/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100"/>
      <c r="W223" s="100"/>
      <c r="X223" s="100"/>
      <c r="Y223" s="100"/>
      <c r="Z223" s="100"/>
      <c r="AA223" s="100"/>
      <c r="AB223" s="100"/>
      <c r="AC223" s="100"/>
      <c r="AD223" s="100"/>
      <c r="AE223" s="100"/>
      <c r="AF223" s="100"/>
      <c r="AG223" s="100"/>
      <c r="AH223" s="100"/>
      <c r="AI223" s="100"/>
      <c r="AJ223" s="100"/>
      <c r="AK223" s="100"/>
    </row>
    <row r="224" spans="1:37">
      <c r="A224" s="100"/>
      <c r="B224" s="100"/>
      <c r="C224" s="100"/>
      <c r="D224" s="100"/>
      <c r="E224" s="100"/>
      <c r="F224" s="100"/>
      <c r="G224" s="100"/>
      <c r="H224" s="100"/>
      <c r="I224" s="100"/>
      <c r="J224" s="100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100"/>
      <c r="W224" s="100"/>
      <c r="X224" s="100"/>
      <c r="Y224" s="100"/>
      <c r="Z224" s="100"/>
      <c r="AA224" s="100"/>
      <c r="AB224" s="100"/>
      <c r="AC224" s="100"/>
      <c r="AD224" s="100"/>
      <c r="AE224" s="100"/>
      <c r="AF224" s="100"/>
      <c r="AG224" s="100"/>
      <c r="AH224" s="100"/>
      <c r="AI224" s="100"/>
      <c r="AJ224" s="100"/>
      <c r="AK224" s="100"/>
    </row>
    <row r="225" spans="1:37">
      <c r="A225" s="100"/>
      <c r="B225" s="100"/>
      <c r="C225" s="100"/>
      <c r="D225" s="100"/>
      <c r="E225" s="100"/>
      <c r="F225" s="100"/>
      <c r="G225" s="100"/>
      <c r="H225" s="100"/>
      <c r="I225" s="100"/>
      <c r="J225" s="100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0"/>
      <c r="AF225" s="100"/>
      <c r="AG225" s="100"/>
      <c r="AH225" s="100"/>
      <c r="AI225" s="100"/>
      <c r="AJ225" s="100"/>
      <c r="AK225" s="100"/>
    </row>
    <row r="226" spans="1:37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  <c r="AI226" s="100"/>
      <c r="AJ226" s="100"/>
      <c r="AK226" s="100"/>
    </row>
    <row r="227" spans="1:37">
      <c r="A227" s="100"/>
      <c r="B227" s="100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100"/>
      <c r="W227" s="100"/>
      <c r="X227" s="100"/>
      <c r="Y227" s="100"/>
      <c r="Z227" s="100"/>
      <c r="AA227" s="100"/>
      <c r="AB227" s="100"/>
      <c r="AC227" s="100"/>
      <c r="AD227" s="100"/>
      <c r="AE227" s="100"/>
      <c r="AF227" s="100"/>
      <c r="AG227" s="100"/>
      <c r="AH227" s="100"/>
      <c r="AI227" s="100"/>
      <c r="AJ227" s="100"/>
      <c r="AK227" s="100"/>
    </row>
    <row r="228" spans="1:37">
      <c r="A228" s="100"/>
      <c r="B228" s="100"/>
      <c r="C228" s="100"/>
      <c r="D228" s="100"/>
      <c r="E228" s="100"/>
      <c r="F228" s="100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</row>
    <row r="229" spans="1:37">
      <c r="A229" s="100"/>
      <c r="B229" s="100"/>
      <c r="C229" s="100"/>
      <c r="D229" s="100"/>
      <c r="E229" s="100"/>
      <c r="F229" s="100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</row>
    <row r="230" spans="1:37">
      <c r="A230" s="100"/>
      <c r="B230" s="100"/>
      <c r="C230" s="100"/>
      <c r="D230" s="100"/>
      <c r="E230" s="100"/>
      <c r="F230" s="100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100"/>
      <c r="AH230" s="100"/>
      <c r="AI230" s="100"/>
      <c r="AJ230" s="100"/>
      <c r="AK230" s="100"/>
    </row>
    <row r="231" spans="1:37">
      <c r="A231" s="100"/>
      <c r="B231" s="100"/>
      <c r="C231" s="100"/>
      <c r="D231" s="100"/>
      <c r="E231" s="100"/>
      <c r="F231" s="100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0"/>
      <c r="AK231" s="100"/>
    </row>
    <row r="232" spans="1:37">
      <c r="A232" s="100"/>
      <c r="B232" s="100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100"/>
      <c r="AH232" s="100"/>
      <c r="AI232" s="100"/>
      <c r="AJ232" s="100"/>
      <c r="AK232" s="100"/>
    </row>
    <row r="233" spans="1:37">
      <c r="A233" s="100"/>
      <c r="B233" s="100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100"/>
      <c r="W233" s="100"/>
      <c r="X233" s="100"/>
      <c r="Y233" s="100"/>
      <c r="Z233" s="100"/>
      <c r="AA233" s="100"/>
      <c r="AB233" s="100"/>
      <c r="AC233" s="100"/>
      <c r="AD233" s="100"/>
      <c r="AE233" s="100"/>
      <c r="AF233" s="100"/>
      <c r="AG233" s="100"/>
      <c r="AH233" s="100"/>
      <c r="AI233" s="100"/>
      <c r="AJ233" s="100"/>
      <c r="AK233" s="100"/>
    </row>
    <row r="234" spans="1:37">
      <c r="A234" s="100"/>
      <c r="B234" s="100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100"/>
      <c r="W234" s="100"/>
      <c r="X234" s="100"/>
      <c r="Y234" s="100"/>
      <c r="Z234" s="100"/>
      <c r="AA234" s="100"/>
      <c r="AB234" s="100"/>
      <c r="AC234" s="100"/>
      <c r="AD234" s="100"/>
      <c r="AE234" s="100"/>
      <c r="AF234" s="100"/>
      <c r="AG234" s="100"/>
      <c r="AH234" s="100"/>
      <c r="AI234" s="100"/>
      <c r="AJ234" s="100"/>
      <c r="AK234" s="100"/>
    </row>
    <row r="235" spans="1:37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  <c r="AI235" s="100"/>
      <c r="AJ235" s="100"/>
      <c r="AK235" s="100"/>
    </row>
    <row r="236" spans="1:37">
      <c r="A236" s="100"/>
      <c r="B236" s="100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100"/>
      <c r="W236" s="100"/>
      <c r="X236" s="100"/>
      <c r="Y236" s="100"/>
      <c r="Z236" s="100"/>
      <c r="AA236" s="100"/>
      <c r="AB236" s="100"/>
      <c r="AC236" s="100"/>
      <c r="AD236" s="100"/>
      <c r="AE236" s="100"/>
      <c r="AF236" s="100"/>
      <c r="AG236" s="100"/>
      <c r="AH236" s="100"/>
      <c r="AI236" s="100"/>
      <c r="AJ236" s="100"/>
      <c r="AK236" s="100"/>
    </row>
    <row r="237" spans="1:37">
      <c r="A237" s="100"/>
      <c r="B237" s="100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0"/>
      <c r="AF237" s="100"/>
      <c r="AG237" s="100"/>
      <c r="AH237" s="100"/>
      <c r="AI237" s="100"/>
      <c r="AJ237" s="100"/>
      <c r="AK237" s="100"/>
    </row>
    <row r="238" spans="1:37">
      <c r="A238" s="100"/>
      <c r="B238" s="100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100"/>
      <c r="W238" s="100"/>
      <c r="X238" s="100"/>
      <c r="Y238" s="100"/>
      <c r="Z238" s="100"/>
      <c r="AA238" s="100"/>
      <c r="AB238" s="100"/>
      <c r="AC238" s="100"/>
      <c r="AD238" s="100"/>
      <c r="AE238" s="100"/>
      <c r="AF238" s="100"/>
      <c r="AG238" s="100"/>
      <c r="AH238" s="100"/>
      <c r="AI238" s="100"/>
      <c r="AJ238" s="100"/>
      <c r="AK238" s="100"/>
    </row>
    <row r="239" spans="1:37">
      <c r="A239" s="100"/>
      <c r="B239" s="100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100"/>
      <c r="W239" s="100"/>
      <c r="X239" s="100"/>
      <c r="Y239" s="100"/>
      <c r="Z239" s="100"/>
      <c r="AA239" s="100"/>
      <c r="AB239" s="100"/>
      <c r="AC239" s="100"/>
      <c r="AD239" s="100"/>
      <c r="AE239" s="100"/>
      <c r="AF239" s="100"/>
      <c r="AG239" s="100"/>
      <c r="AH239" s="100"/>
      <c r="AI239" s="100"/>
      <c r="AJ239" s="100"/>
      <c r="AK239" s="100"/>
    </row>
    <row r="240" spans="1:37">
      <c r="A240" s="100"/>
      <c r="B240" s="100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100"/>
      <c r="W240" s="100"/>
      <c r="X240" s="100"/>
      <c r="Y240" s="100"/>
      <c r="Z240" s="100"/>
      <c r="AA240" s="100"/>
      <c r="AB240" s="100"/>
      <c r="AC240" s="100"/>
      <c r="AD240" s="100"/>
      <c r="AE240" s="100"/>
      <c r="AF240" s="100"/>
      <c r="AG240" s="100"/>
      <c r="AH240" s="100"/>
      <c r="AI240" s="100"/>
      <c r="AJ240" s="100"/>
      <c r="AK240" s="100"/>
    </row>
    <row r="241" spans="1:37">
      <c r="A241" s="100"/>
      <c r="B241" s="100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100"/>
      <c r="W241" s="100"/>
      <c r="X241" s="100"/>
      <c r="Y241" s="100"/>
      <c r="Z241" s="100"/>
      <c r="AA241" s="100"/>
      <c r="AB241" s="100"/>
      <c r="AC241" s="100"/>
      <c r="AD241" s="100"/>
      <c r="AE241" s="100"/>
      <c r="AF241" s="100"/>
      <c r="AG241" s="100"/>
      <c r="AH241" s="100"/>
      <c r="AI241" s="100"/>
      <c r="AJ241" s="100"/>
      <c r="AK241" s="100"/>
    </row>
    <row r="242" spans="1:37">
      <c r="A242" s="100"/>
      <c r="B242" s="100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100"/>
      <c r="W242" s="100"/>
      <c r="X242" s="100"/>
      <c r="Y242" s="100"/>
      <c r="Z242" s="100"/>
      <c r="AA242" s="100"/>
      <c r="AB242" s="100"/>
      <c r="AC242" s="100"/>
      <c r="AD242" s="100"/>
      <c r="AE242" s="100"/>
      <c r="AF242" s="100"/>
      <c r="AG242" s="100"/>
      <c r="AH242" s="100"/>
      <c r="AI242" s="100"/>
      <c r="AJ242" s="100"/>
      <c r="AK242" s="100"/>
    </row>
    <row r="243" spans="1:37">
      <c r="A243" s="100"/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0"/>
      <c r="AC243" s="100"/>
      <c r="AD243" s="100"/>
      <c r="AE243" s="100"/>
      <c r="AF243" s="100"/>
      <c r="AG243" s="100"/>
      <c r="AH243" s="100"/>
      <c r="AI243" s="100"/>
      <c r="AJ243" s="100"/>
      <c r="AK243" s="100"/>
    </row>
    <row r="244" spans="1:37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  <c r="AI244" s="100"/>
      <c r="AJ244" s="100"/>
      <c r="AK244" s="100"/>
    </row>
    <row r="245" spans="1:37">
      <c r="A245" s="100"/>
      <c r="B245" s="100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100"/>
      <c r="W245" s="100"/>
      <c r="X245" s="100"/>
      <c r="Y245" s="100"/>
      <c r="Z245" s="100"/>
      <c r="AA245" s="100"/>
      <c r="AB245" s="100"/>
      <c r="AC245" s="100"/>
      <c r="AD245" s="100"/>
      <c r="AE245" s="100"/>
      <c r="AF245" s="100"/>
      <c r="AG245" s="100"/>
      <c r="AH245" s="100"/>
      <c r="AI245" s="100"/>
      <c r="AJ245" s="100"/>
      <c r="AK245" s="100"/>
    </row>
    <row r="246" spans="1:37">
      <c r="A246" s="100"/>
      <c r="B246" s="100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0"/>
      <c r="X246" s="100"/>
      <c r="Y246" s="100"/>
      <c r="Z246" s="100"/>
      <c r="AA246" s="100"/>
      <c r="AB246" s="100"/>
      <c r="AC246" s="100"/>
      <c r="AD246" s="100"/>
      <c r="AE246" s="100"/>
      <c r="AF246" s="100"/>
      <c r="AG246" s="100"/>
      <c r="AH246" s="100"/>
      <c r="AI246" s="100"/>
      <c r="AJ246" s="100"/>
      <c r="AK246" s="100"/>
    </row>
    <row r="247" spans="1:37">
      <c r="A247" s="100"/>
      <c r="B247" s="100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100"/>
      <c r="U247" s="100"/>
      <c r="V247" s="100"/>
      <c r="W247" s="100"/>
      <c r="X247" s="100"/>
      <c r="Y247" s="100"/>
      <c r="Z247" s="100"/>
      <c r="AA247" s="100"/>
      <c r="AB247" s="100"/>
      <c r="AC247" s="100"/>
      <c r="AD247" s="100"/>
      <c r="AE247" s="100"/>
      <c r="AF247" s="100"/>
      <c r="AG247" s="100"/>
      <c r="AH247" s="100"/>
      <c r="AI247" s="100"/>
      <c r="AJ247" s="100"/>
      <c r="AK247" s="100"/>
    </row>
    <row r="248" spans="1:37">
      <c r="A248" s="100"/>
      <c r="B248" s="100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100"/>
      <c r="U248" s="100"/>
      <c r="V248" s="100"/>
      <c r="W248" s="100"/>
      <c r="X248" s="100"/>
      <c r="Y248" s="100"/>
      <c r="Z248" s="100"/>
      <c r="AA248" s="100"/>
      <c r="AB248" s="100"/>
      <c r="AC248" s="100"/>
      <c r="AD248" s="100"/>
      <c r="AE248" s="100"/>
      <c r="AF248" s="100"/>
      <c r="AG248" s="100"/>
      <c r="AH248" s="100"/>
      <c r="AI248" s="100"/>
      <c r="AJ248" s="100"/>
      <c r="AK248" s="100"/>
    </row>
    <row r="249" spans="1:37">
      <c r="A249" s="100"/>
      <c r="B249" s="100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100"/>
      <c r="U249" s="100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0"/>
      <c r="AK249" s="100"/>
    </row>
    <row r="250" spans="1:37">
      <c r="A250" s="100"/>
      <c r="B250" s="100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100"/>
      <c r="U250" s="100"/>
      <c r="V250" s="100"/>
      <c r="W250" s="100"/>
      <c r="X250" s="100"/>
      <c r="Y250" s="100"/>
      <c r="Z250" s="100"/>
      <c r="AA250" s="100"/>
      <c r="AB250" s="100"/>
      <c r="AC250" s="100"/>
      <c r="AD250" s="100"/>
      <c r="AE250" s="100"/>
      <c r="AF250" s="100"/>
      <c r="AG250" s="100"/>
      <c r="AH250" s="100"/>
      <c r="AI250" s="100"/>
      <c r="AJ250" s="100"/>
      <c r="AK250" s="100"/>
    </row>
    <row r="251" spans="1:37">
      <c r="A251" s="100"/>
      <c r="B251" s="100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100"/>
      <c r="U251" s="100"/>
      <c r="V251" s="100"/>
      <c r="W251" s="100"/>
      <c r="X251" s="100"/>
      <c r="Y251" s="100"/>
      <c r="Z251" s="100"/>
      <c r="AA251" s="100"/>
      <c r="AB251" s="100"/>
      <c r="AC251" s="100"/>
      <c r="AD251" s="100"/>
      <c r="AE251" s="100"/>
      <c r="AF251" s="100"/>
      <c r="AG251" s="100"/>
      <c r="AH251" s="100"/>
      <c r="AI251" s="100"/>
      <c r="AJ251" s="100"/>
      <c r="AK251" s="100"/>
    </row>
    <row r="252" spans="1:37">
      <c r="A252" s="100"/>
      <c r="B252" s="100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100"/>
      <c r="U252" s="100"/>
      <c r="V252" s="100"/>
      <c r="W252" s="100"/>
      <c r="X252" s="100"/>
      <c r="Y252" s="100"/>
      <c r="Z252" s="100"/>
      <c r="AA252" s="100"/>
      <c r="AB252" s="100"/>
      <c r="AC252" s="100"/>
      <c r="AD252" s="100"/>
      <c r="AE252" s="100"/>
      <c r="AF252" s="100"/>
      <c r="AG252" s="100"/>
      <c r="AH252" s="100"/>
      <c r="AI252" s="100"/>
      <c r="AJ252" s="100"/>
      <c r="AK252" s="100"/>
    </row>
  </sheetData>
  <phoneticPr fontId="0" type="noConversion"/>
  <pageMargins left="0.75" right="0.75" top="1" bottom="1" header="0" footer="0"/>
  <pageSetup paperSize="9" orientation="landscape" horizontalDpi="300" verticalDpi="300" r:id="rId1"/>
  <headerFooter alignWithMargins="0"/>
  <ignoredErrors>
    <ignoredError sqref="J24:T24 Q108:S130 J107:L130 T107:T130 Q107:R107 AF107:AF116 AF121:AF130 W21 W39:W61 W76 W103:W130 X107:X131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70C0"/>
    <pageSetUpPr fitToPage="1"/>
  </sheetPr>
  <dimension ref="A6:AR65505"/>
  <sheetViews>
    <sheetView showGridLines="0" zoomScale="80" zoomScaleNormal="80" workbookViewId="0"/>
  </sheetViews>
  <sheetFormatPr baseColWidth="10" defaultRowHeight="12.75"/>
  <cols>
    <col min="1" max="1" width="3.85546875" style="3" customWidth="1"/>
    <col min="2" max="2" width="54.85546875" style="3" customWidth="1"/>
    <col min="3" max="38" width="10.5703125" style="3" customWidth="1"/>
    <col min="39" max="39" width="12.7109375" style="3" bestFit="1" customWidth="1"/>
    <col min="40" max="16384" width="11.42578125" style="3"/>
  </cols>
  <sheetData>
    <row r="6" spans="2:39" ht="13.5" thickBot="1"/>
    <row r="7" spans="2:39" ht="13.5" thickBot="1">
      <c r="C7" s="578">
        <v>1995</v>
      </c>
      <c r="D7" s="579">
        <v>1996</v>
      </c>
      <c r="E7" s="579">
        <v>1997</v>
      </c>
      <c r="F7" s="579">
        <v>1998</v>
      </c>
      <c r="G7" s="579">
        <v>1999</v>
      </c>
      <c r="H7" s="579">
        <v>2000</v>
      </c>
      <c r="I7" s="579" t="s">
        <v>176</v>
      </c>
      <c r="J7" s="580" t="s">
        <v>194</v>
      </c>
      <c r="K7" s="580" t="s">
        <v>193</v>
      </c>
      <c r="L7" s="580">
        <v>2001</v>
      </c>
      <c r="M7" s="580" t="s">
        <v>1</v>
      </c>
      <c r="N7" s="580">
        <v>2002</v>
      </c>
      <c r="O7" s="580">
        <v>2003</v>
      </c>
      <c r="P7" s="580" t="s">
        <v>158</v>
      </c>
      <c r="Q7" s="580" t="s">
        <v>132</v>
      </c>
      <c r="R7" s="580">
        <v>2004</v>
      </c>
      <c r="S7" s="580" t="s">
        <v>2</v>
      </c>
      <c r="T7" s="580">
        <v>2005</v>
      </c>
      <c r="U7" s="580" t="s">
        <v>3</v>
      </c>
      <c r="V7" s="580">
        <v>2006</v>
      </c>
      <c r="W7" s="581" t="s">
        <v>212</v>
      </c>
      <c r="X7" s="582">
        <v>2007</v>
      </c>
      <c r="Y7" s="582" t="s">
        <v>192</v>
      </c>
      <c r="Z7" s="582" t="s">
        <v>191</v>
      </c>
      <c r="AA7" s="582" t="s">
        <v>190</v>
      </c>
      <c r="AB7" s="582" t="s">
        <v>202</v>
      </c>
      <c r="AC7" s="582" t="s">
        <v>203</v>
      </c>
      <c r="AD7" s="582" t="s">
        <v>204</v>
      </c>
      <c r="AE7" s="582" t="s">
        <v>205</v>
      </c>
      <c r="AF7" s="582">
        <v>2013</v>
      </c>
      <c r="AG7" s="582">
        <v>2014</v>
      </c>
      <c r="AH7" s="581" t="s">
        <v>221</v>
      </c>
      <c r="AI7" s="581" t="s">
        <v>222</v>
      </c>
      <c r="AJ7" s="581" t="s">
        <v>223</v>
      </c>
      <c r="AK7" s="581" t="s">
        <v>224</v>
      </c>
      <c r="AL7" s="583">
        <v>2018</v>
      </c>
      <c r="AM7" s="100"/>
    </row>
    <row r="8" spans="2:39" ht="13.5" thickBot="1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100"/>
      <c r="AK8" s="100"/>
      <c r="AL8" s="100"/>
      <c r="AM8" s="100"/>
    </row>
    <row r="9" spans="2:39">
      <c r="B9" s="326" t="s">
        <v>4</v>
      </c>
      <c r="C9" s="117"/>
      <c r="D9" s="117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100"/>
      <c r="AK9" s="100"/>
      <c r="AL9" s="100"/>
      <c r="AM9" s="100"/>
    </row>
    <row r="10" spans="2:39" ht="13.5" thickBot="1">
      <c r="B10" s="327" t="s">
        <v>159</v>
      </c>
      <c r="C10" s="117"/>
      <c r="D10" s="117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100"/>
      <c r="AK10" s="100"/>
      <c r="AL10" s="100"/>
      <c r="AM10" s="100"/>
    </row>
    <row r="11" spans="2:39">
      <c r="B11" s="328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4"/>
      <c r="W11" s="219"/>
      <c r="X11" s="219"/>
      <c r="Y11" s="219"/>
      <c r="Z11" s="219"/>
      <c r="AA11" s="219"/>
      <c r="AB11" s="219"/>
      <c r="AC11" s="219"/>
      <c r="AD11" s="219"/>
      <c r="AE11" s="219"/>
      <c r="AF11" s="219"/>
      <c r="AG11" s="219"/>
      <c r="AH11" s="219"/>
      <c r="AI11" s="219"/>
      <c r="AJ11" s="219"/>
      <c r="AK11" s="219"/>
      <c r="AL11" s="300"/>
      <c r="AM11" s="100"/>
    </row>
    <row r="12" spans="2:39">
      <c r="B12" s="329" t="s">
        <v>131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273"/>
      <c r="AM12" s="100"/>
    </row>
    <row r="13" spans="2:39">
      <c r="B13" s="329" t="s">
        <v>105</v>
      </c>
      <c r="C13" s="107">
        <f>+C101*$C$53</f>
        <v>388785.4421474362</v>
      </c>
      <c r="D13" s="107">
        <f>+D101*$D$53</f>
        <v>327198.62459066755</v>
      </c>
      <c r="E13" s="107">
        <f>+E101*$E$53</f>
        <v>245459.02068306244</v>
      </c>
      <c r="F13" s="107">
        <f>+F101*$F$53</f>
        <v>134507.67669128149</v>
      </c>
      <c r="G13" s="107">
        <f>+G101*$G$53</f>
        <v>20515.36458051077</v>
      </c>
      <c r="H13" s="107">
        <f>+H101*$H$53</f>
        <v>14214.471139690779</v>
      </c>
      <c r="I13" s="107"/>
      <c r="J13" s="107">
        <f>+J101*$J$53</f>
        <v>14212.678936605318</v>
      </c>
      <c r="K13" s="107"/>
      <c r="L13" s="107">
        <f>+L101*$L$53</f>
        <v>13703.584000000001</v>
      </c>
      <c r="M13" s="107">
        <f>+M101*$M$53</f>
        <v>13703.182049999999</v>
      </c>
      <c r="N13" s="107">
        <f>+N101*$N$53</f>
        <v>20416.153589719997</v>
      </c>
      <c r="O13" s="107">
        <f>+O101*$O$53</f>
        <v>20845.059915859998</v>
      </c>
      <c r="P13" s="107">
        <f>+P101*$P$53</f>
        <v>20845.059915859998</v>
      </c>
      <c r="Q13" s="107">
        <f>+Q101*$Q$53</f>
        <v>19285.680637379995</v>
      </c>
      <c r="R13" s="107">
        <f>+R101*$R$53</f>
        <v>19285.680637379995</v>
      </c>
      <c r="S13" s="107">
        <f>+S101*$S$53</f>
        <v>19286.380637379996</v>
      </c>
      <c r="T13" s="107">
        <f>+T101*$T$53</f>
        <v>-18341</v>
      </c>
      <c r="U13" s="107">
        <f>+U101*$U$53</f>
        <v>17494.2055</v>
      </c>
      <c r="V13" s="107">
        <f t="shared" ref="V13:V16" si="0">+V101*$V$53</f>
        <v>18917.569544075632</v>
      </c>
      <c r="W13" s="107">
        <f>+W101*$W$53</f>
        <v>18918.369544075631</v>
      </c>
      <c r="X13" s="107">
        <f>+X101*$X$53</f>
        <v>6625.846683122405</v>
      </c>
      <c r="Y13" s="107">
        <f>+Y101*$Y$53</f>
        <v>9322</v>
      </c>
      <c r="Z13" s="107">
        <f>+Z101*$Z$53</f>
        <v>9322</v>
      </c>
      <c r="AA13" s="107">
        <f t="shared" ref="AA13:AA15" si="1">+AA101*$AA$53</f>
        <v>8464.8283963927752</v>
      </c>
      <c r="AB13" s="107">
        <f>+AB101*$AB$53</f>
        <v>7607.7222548218497</v>
      </c>
      <c r="AC13" s="107">
        <f>+AC101*$AC$53</f>
        <v>2107.7222548218515</v>
      </c>
      <c r="AD13" s="107">
        <f>+AD101*$AD$53</f>
        <v>3266.8307540168803</v>
      </c>
      <c r="AE13" s="107">
        <f>+AE101*$AE$53</f>
        <v>7467.3775796847931</v>
      </c>
      <c r="AF13" s="107">
        <f>+AF101*$AF$53</f>
        <v>5296.1802207602595</v>
      </c>
      <c r="AG13" s="107">
        <f>+AG101*$AG$53</f>
        <v>4507.9248297628828</v>
      </c>
      <c r="AH13" s="107">
        <f t="shared" ref="AH13:AJ13" si="2">+AH101*AH$53</f>
        <v>3746.1452688967388</v>
      </c>
      <c r="AI13" s="107">
        <f t="shared" si="2"/>
        <v>1564.5401289347449</v>
      </c>
      <c r="AJ13" s="107">
        <f t="shared" si="2"/>
        <v>561.63631999504582</v>
      </c>
      <c r="AK13" s="107">
        <f t="shared" ref="AK13:AL13" si="3">+AK101*AK$53</f>
        <v>599.35871739826996</v>
      </c>
      <c r="AL13" s="257">
        <f t="shared" si="3"/>
        <v>407.64360000000153</v>
      </c>
      <c r="AM13" s="100"/>
    </row>
    <row r="14" spans="2:39">
      <c r="B14" s="329" t="s">
        <v>106</v>
      </c>
      <c r="C14" s="107">
        <f>+C102*$C$53</f>
        <v>178160.90171154594</v>
      </c>
      <c r="D14" s="107">
        <f>+D102*$D$53</f>
        <v>361792.99953466043</v>
      </c>
      <c r="E14" s="107">
        <f>+E102*$E$53</f>
        <v>558782.23002897308</v>
      </c>
      <c r="F14" s="107">
        <f>+F102*$F$53</f>
        <v>713545.48057148675</v>
      </c>
      <c r="G14" s="107">
        <f>+G102*$G$53</f>
        <v>803236.81558180728</v>
      </c>
      <c r="H14" s="107">
        <f>+H102*$H$53</f>
        <v>894680.53730874567</v>
      </c>
      <c r="I14" s="107"/>
      <c r="J14" s="107">
        <f>+J102*$J$53</f>
        <v>894525.5623721882</v>
      </c>
      <c r="K14" s="107"/>
      <c r="L14" s="107">
        <f>+L102*$L$53</f>
        <v>886065</v>
      </c>
      <c r="M14" s="107">
        <f>+M102*$M$53</f>
        <v>886064.76466440002</v>
      </c>
      <c r="N14" s="107">
        <f>+N102*$N$53</f>
        <v>867824.37058391992</v>
      </c>
      <c r="O14" s="107">
        <f>+O102*$O$53</f>
        <v>880462.83528010105</v>
      </c>
      <c r="P14" s="107">
        <f>+P102*$P$53</f>
        <v>880462.83528010105</v>
      </c>
      <c r="Q14" s="107">
        <f>+Q102*$Q$53</f>
        <v>886812.46980655589</v>
      </c>
      <c r="R14" s="107">
        <f t="shared" ref="R14:R21" si="4">+R102*$R$53</f>
        <v>886812.46980655589</v>
      </c>
      <c r="S14" s="107">
        <f t="shared" ref="S14:S21" si="5">+S102*$S$53</f>
        <v>886811.56980655575</v>
      </c>
      <c r="T14" s="107">
        <f>+T102*$T$53</f>
        <v>833373</v>
      </c>
      <c r="U14" s="107">
        <f>+U102*$U$53</f>
        <v>851221.38352705212</v>
      </c>
      <c r="V14" s="107">
        <f t="shared" si="0"/>
        <v>861069.28022637032</v>
      </c>
      <c r="W14" s="107">
        <f>+W102*$W$53</f>
        <v>861069.28022637032</v>
      </c>
      <c r="X14" s="107">
        <f>+X102*$X$53</f>
        <v>760070.75423351862</v>
      </c>
      <c r="Y14" s="107">
        <f>+Y102*$Y$53</f>
        <v>723108</v>
      </c>
      <c r="Z14" s="107">
        <f>+Z102*$Z$53</f>
        <v>723108</v>
      </c>
      <c r="AA14" s="107">
        <f t="shared" si="1"/>
        <v>700400.73527946544</v>
      </c>
      <c r="AB14" s="107">
        <f>+AB102*$AB$53</f>
        <v>674150.85546630155</v>
      </c>
      <c r="AC14" s="107">
        <f>+AC102*$AC$53</f>
        <v>674150.85546630155</v>
      </c>
      <c r="AD14" s="107">
        <f>+AD102*$AD$53</f>
        <v>602085.95467057312</v>
      </c>
      <c r="AE14" s="107">
        <f>+AE102*$AE$53</f>
        <v>520903.32261542929</v>
      </c>
      <c r="AF14" s="107">
        <f>+AF102*$AF$53</f>
        <v>501612.94733080897</v>
      </c>
      <c r="AG14" s="107">
        <f>+AG102*$AG$53</f>
        <v>457566.20502921601</v>
      </c>
      <c r="AH14" s="107">
        <f t="shared" ref="AH14:AJ14" si="6">+AH102*AH$53</f>
        <v>543188.16819911636</v>
      </c>
      <c r="AI14" s="107">
        <f t="shared" si="6"/>
        <v>414730.19515162567</v>
      </c>
      <c r="AJ14" s="107">
        <f t="shared" si="6"/>
        <v>398251.69002233067</v>
      </c>
      <c r="AK14" s="107">
        <f t="shared" ref="AK14:AL14" si="7">+AK102*AK$53</f>
        <v>410173.3354863167</v>
      </c>
      <c r="AL14" s="257">
        <f t="shared" si="7"/>
        <v>432556.78635805118</v>
      </c>
      <c r="AM14" s="100"/>
    </row>
    <row r="15" spans="2:39">
      <c r="B15" s="329" t="s">
        <v>107</v>
      </c>
      <c r="C15" s="107">
        <f>+C103*$C$53</f>
        <v>406217.80666938965</v>
      </c>
      <c r="D15" s="107">
        <f>+D103*$D$53</f>
        <v>530896.0922025505</v>
      </c>
      <c r="E15" s="107">
        <f>+E103*$E$53</f>
        <v>582521.2920734681</v>
      </c>
      <c r="F15" s="107">
        <f>+F103*$F$53</f>
        <v>575858.62113960215</v>
      </c>
      <c r="G15" s="107">
        <f>+G103*$G$53</f>
        <v>709873.80906532449</v>
      </c>
      <c r="H15" s="107">
        <f>+H103*$H$53</f>
        <v>785183.26655610325</v>
      </c>
      <c r="I15" s="107"/>
      <c r="J15" s="107">
        <f>+J103*$J$53</f>
        <v>785037.6</v>
      </c>
      <c r="K15" s="107"/>
      <c r="L15" s="107">
        <f>+L103*$L$53</f>
        <v>669953.51961626229</v>
      </c>
      <c r="M15" s="107">
        <f>+M103*$M$53</f>
        <v>669953.51961626229</v>
      </c>
      <c r="N15" s="107">
        <f>+N103*$N$53</f>
        <v>704771.28617729119</v>
      </c>
      <c r="O15" s="107">
        <f>+O103*$O$53</f>
        <v>684284.09</v>
      </c>
      <c r="P15" s="107">
        <f>+P103*$P$53</f>
        <v>684284.09</v>
      </c>
      <c r="Q15" s="107">
        <f>+Q103*$Q$53</f>
        <v>627051.84239942871</v>
      </c>
      <c r="R15" s="107">
        <f t="shared" si="4"/>
        <v>476448.8423994286</v>
      </c>
      <c r="S15" s="107">
        <f t="shared" si="5"/>
        <v>353746.58375135844</v>
      </c>
      <c r="T15" s="107">
        <f>+T103*$T$53</f>
        <v>359389</v>
      </c>
      <c r="U15" s="107">
        <f>+U103*$U$53</f>
        <v>319087</v>
      </c>
      <c r="V15" s="107">
        <f t="shared" si="0"/>
        <v>299103.41577440052</v>
      </c>
      <c r="W15" s="107">
        <f>+W103*$W$53</f>
        <v>299103.21577440051</v>
      </c>
      <c r="X15" s="107">
        <f>+X103*$X$53</f>
        <v>287538.25279360608</v>
      </c>
      <c r="Y15" s="107">
        <f>+Y103*$Y$53</f>
        <v>215333.726653644</v>
      </c>
      <c r="Z15" s="107">
        <f>+Z103*$Z$53</f>
        <v>215408.72665364432</v>
      </c>
      <c r="AA15" s="107">
        <f t="shared" si="1"/>
        <v>213494.23817058158</v>
      </c>
      <c r="AB15" s="107">
        <f>+AB103*$AB$53</f>
        <v>152925.01242234634</v>
      </c>
      <c r="AC15" s="107">
        <f>+AC103*$AC$53</f>
        <v>152925.01242234634</v>
      </c>
      <c r="AD15" s="107">
        <f>+AD103*$AD$53</f>
        <v>112980.5372685258</v>
      </c>
      <c r="AE15" s="107">
        <f>+AE103*$AE$53</f>
        <v>99518.865961268355</v>
      </c>
      <c r="AF15" s="107">
        <f>+AF103*$AF$53</f>
        <v>94109.561116171972</v>
      </c>
      <c r="AG15" s="107">
        <f>+AG103*$AG$53</f>
        <v>90355.470963250729</v>
      </c>
      <c r="AH15" s="107">
        <f>+AH103*AH$53</f>
        <v>48115.52802046368</v>
      </c>
      <c r="AI15" s="107">
        <f>+AI103*AI$53</f>
        <v>53622.899099879862</v>
      </c>
      <c r="AJ15" s="107">
        <f>+AJ103*AJ$53</f>
        <v>61320.678063620071</v>
      </c>
      <c r="AK15" s="107">
        <f t="shared" ref="AK15:AL15" si="8">+AK103*AK$53</f>
        <v>49598.093633626137</v>
      </c>
      <c r="AL15" s="257">
        <f t="shared" si="8"/>
        <v>45771.72916906044</v>
      </c>
      <c r="AM15" s="100"/>
    </row>
    <row r="16" spans="2:39">
      <c r="B16" s="329" t="s">
        <v>108</v>
      </c>
      <c r="C16" s="107">
        <f>+C104*$C$53</f>
        <v>84377.455442932478</v>
      </c>
      <c r="D16" s="107">
        <f>+D104*$D$53</f>
        <v>91309.539391936371</v>
      </c>
      <c r="E16" s="107">
        <f>+E104*$E$53</f>
        <v>82230.462431727283</v>
      </c>
      <c r="F16" s="107">
        <f>+F104*$F$53</f>
        <v>83321.317962803849</v>
      </c>
      <c r="G16" s="107">
        <f>+G104*$G$53</f>
        <v>83353.29237204892</v>
      </c>
      <c r="H16" s="107">
        <f>+H104*$H$53</f>
        <v>70336.462773227118</v>
      </c>
      <c r="I16" s="107"/>
      <c r="J16" s="107">
        <f>+J104*$J$53</f>
        <v>70334.436999999991</v>
      </c>
      <c r="K16" s="107"/>
      <c r="L16" s="107">
        <f>+L104*$L$53</f>
        <v>75376</v>
      </c>
      <c r="M16" s="107">
        <f>+M104*$M$53</f>
        <v>75376</v>
      </c>
      <c r="N16" s="107">
        <f>+N104*$N$53</f>
        <v>93419.423999999999</v>
      </c>
      <c r="O16" s="107">
        <f>+O104*$O$53</f>
        <v>99423.904325037525</v>
      </c>
      <c r="P16" s="107">
        <f>+P104*$P$53</f>
        <v>99423.904325037525</v>
      </c>
      <c r="Q16" s="107">
        <f>+Q104*$Q$53</f>
        <v>102654.93862320557</v>
      </c>
      <c r="R16" s="107">
        <f t="shared" si="4"/>
        <v>102654.93862320557</v>
      </c>
      <c r="S16" s="107">
        <f t="shared" si="5"/>
        <v>102654.53862320556</v>
      </c>
      <c r="T16" s="107">
        <f>+T104*$T$53</f>
        <v>100260</v>
      </c>
      <c r="U16" s="107">
        <f>+U104*$U$53</f>
        <v>99273.720793465938</v>
      </c>
      <c r="V16" s="107">
        <f t="shared" si="0"/>
        <v>122054.18925715199</v>
      </c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257"/>
      <c r="AM16" s="100"/>
    </row>
    <row r="17" spans="2:39">
      <c r="B17" s="329" t="s">
        <v>11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107"/>
      <c r="AI17" s="107"/>
      <c r="AJ17" s="107"/>
      <c r="AK17" s="107"/>
      <c r="AL17" s="257"/>
      <c r="AM17" s="100"/>
    </row>
    <row r="18" spans="2:39">
      <c r="B18" s="329" t="s">
        <v>109</v>
      </c>
      <c r="C18" s="107">
        <f>+C106*$C$53</f>
        <v>301554.07196455804</v>
      </c>
      <c r="D18" s="107">
        <f>+D106*$D$53</f>
        <v>370036.056569334</v>
      </c>
      <c r="E18" s="107">
        <f>+E106*$E$53</f>
        <v>403007.88930484082</v>
      </c>
      <c r="F18" s="107">
        <f>+F106*$F$53</f>
        <v>359276.08602752426</v>
      </c>
      <c r="G18" s="107">
        <f>+G106*$G$53</f>
        <v>300201.435892999</v>
      </c>
      <c r="H18" s="107">
        <f>+H106*$H$53</f>
        <v>309422.79214853619</v>
      </c>
      <c r="I18" s="107"/>
      <c r="J18" s="107">
        <f>+J106*$J$53</f>
        <v>309369</v>
      </c>
      <c r="K18" s="107"/>
      <c r="L18" s="107">
        <f>+L106*$L$53</f>
        <v>294268.049</v>
      </c>
      <c r="M18" s="107">
        <f>+M106*$M$53</f>
        <v>294268.049</v>
      </c>
      <c r="N18" s="107">
        <f>+N106*$N$53</f>
        <v>249895.50484499996</v>
      </c>
      <c r="O18" s="107">
        <f>+O106*$O$53</f>
        <v>194529.2982484588</v>
      </c>
      <c r="P18" s="107">
        <f>+P106*$P$53</f>
        <v>194529.2982484588</v>
      </c>
      <c r="Q18" s="107">
        <f>+Q106*$Q$53</f>
        <v>209040.88246749231</v>
      </c>
      <c r="R18" s="107">
        <f t="shared" si="4"/>
        <v>209040.88246749231</v>
      </c>
      <c r="S18" s="107">
        <f t="shared" si="5"/>
        <v>349677.88246749237</v>
      </c>
      <c r="T18" s="107">
        <f t="shared" ref="T18:T26" si="9">+T106*$T$53</f>
        <v>305098.12032284157</v>
      </c>
      <c r="U18" s="107">
        <f t="shared" ref="U18:U26" si="10">+U106*$U$53</f>
        <v>307450</v>
      </c>
      <c r="V18" s="107">
        <f t="shared" ref="V18:V26" si="11">+V106*$V$53</f>
        <v>296717</v>
      </c>
      <c r="W18" s="107">
        <f>+W106*$W$53</f>
        <v>340436.42749062844</v>
      </c>
      <c r="X18" s="107">
        <f t="shared" ref="X18:X21" si="12">+X106*$X$53</f>
        <v>212510.80098894436</v>
      </c>
      <c r="Y18" s="107">
        <f t="shared" ref="Y18:Y21" si="13">+Y106*$Y$53</f>
        <v>157689.45906782252</v>
      </c>
      <c r="Z18" s="107">
        <f t="shared" ref="Z18:Z21" si="14">+Z106*$Z$53</f>
        <v>157689.45906782252</v>
      </c>
      <c r="AA18" s="107">
        <f t="shared" ref="AA18:AA21" si="15">+AA106*$AA$53</f>
        <v>135375.71450986181</v>
      </c>
      <c r="AB18" s="107">
        <f>+AB106*$AB$53</f>
        <v>106942.08736425781</v>
      </c>
      <c r="AC18" s="107">
        <f>+AC106*$AC$53</f>
        <v>106942.08736425781</v>
      </c>
      <c r="AD18" s="107">
        <f>+AD106*$AD$53</f>
        <v>54696.57366404833</v>
      </c>
      <c r="AE18" s="107">
        <f>+AE106*$AE$53</f>
        <v>42810.368903443501</v>
      </c>
      <c r="AF18" s="107">
        <f>+AF106*$AF$53</f>
        <v>43289</v>
      </c>
      <c r="AG18" s="107">
        <f>+AG106*$AG$53</f>
        <v>38686</v>
      </c>
      <c r="AH18" s="107">
        <f t="shared" ref="AH18:AJ18" si="16">+AH106*AH$53</f>
        <v>52656.503743760062</v>
      </c>
      <c r="AI18" s="107">
        <f t="shared" si="16"/>
        <v>32766.444897295147</v>
      </c>
      <c r="AJ18" s="107">
        <f t="shared" si="16"/>
        <v>25274.34161203543</v>
      </c>
      <c r="AK18" s="107">
        <f t="shared" ref="AK18:AL18" si="17">+AK106*AK$53</f>
        <v>19468.995556096917</v>
      </c>
      <c r="AL18" s="257">
        <f t="shared" si="17"/>
        <v>14652.208952783187</v>
      </c>
      <c r="AM18" s="100"/>
    </row>
    <row r="19" spans="2:39">
      <c r="B19" s="329" t="s">
        <v>110</v>
      </c>
      <c r="C19" s="107">
        <f>+C107*$C$53</f>
        <v>543417.28651081456</v>
      </c>
      <c r="D19" s="107">
        <f>+D107*$D$53</f>
        <v>596137.99898327736</v>
      </c>
      <c r="E19" s="107">
        <f>+E107*$E$53</f>
        <v>629995.41497215896</v>
      </c>
      <c r="F19" s="107">
        <f>+F107*$F$53</f>
        <v>522969.34274968796</v>
      </c>
      <c r="G19" s="107">
        <f>+G107*$G$53</f>
        <v>485576.62245417043</v>
      </c>
      <c r="H19" s="107">
        <f>+H107*$H$53</f>
        <v>354919.7016386427</v>
      </c>
      <c r="I19" s="107"/>
      <c r="J19" s="107">
        <f>+J107*$J$53</f>
        <v>354919.73799999995</v>
      </c>
      <c r="K19" s="107"/>
      <c r="L19" s="107">
        <f>+L107*$L$53</f>
        <v>295457.81599999999</v>
      </c>
      <c r="M19" s="107">
        <f>+M107*$M$53</f>
        <v>295457.81599999999</v>
      </c>
      <c r="N19" s="107">
        <f>+N107*$N$53</f>
        <v>154899.89898085376</v>
      </c>
      <c r="O19" s="107">
        <f>+O107*$O$53</f>
        <v>105841.94</v>
      </c>
      <c r="P19" s="107">
        <f>+P107*$P$53</f>
        <v>165683.43</v>
      </c>
      <c r="Q19" s="107">
        <f>+Q107*$Q$53</f>
        <v>109367.81473079615</v>
      </c>
      <c r="R19" s="107">
        <f t="shared" si="4"/>
        <v>109367.81473079615</v>
      </c>
      <c r="S19" s="107">
        <f t="shared" si="5"/>
        <v>109365.24800000001</v>
      </c>
      <c r="T19" s="107">
        <f t="shared" si="9"/>
        <v>122523.49128246109</v>
      </c>
      <c r="U19" s="107">
        <f t="shared" si="10"/>
        <v>114429.44255584641</v>
      </c>
      <c r="V19" s="107">
        <f t="shared" si="11"/>
        <v>127205.1975900605</v>
      </c>
      <c r="W19" s="107">
        <f>+W107*$W$53</f>
        <v>174189.29677977005</v>
      </c>
      <c r="X19" s="107">
        <f t="shared" si="12"/>
        <v>173165.2888594103</v>
      </c>
      <c r="Y19" s="107">
        <f t="shared" si="13"/>
        <v>155164.2979528259</v>
      </c>
      <c r="Z19" s="107">
        <f t="shared" si="14"/>
        <v>155164.2979528259</v>
      </c>
      <c r="AA19" s="107">
        <f t="shared" si="15"/>
        <v>146195.69832963057</v>
      </c>
      <c r="AB19" s="107">
        <f>+AB107*$AB$53</f>
        <v>117735.91263574219</v>
      </c>
      <c r="AC19" s="107">
        <f>+AC107*$AC$53</f>
        <v>117735.91263574219</v>
      </c>
      <c r="AD19" s="107">
        <f>+AD107*$AD$53</f>
        <v>117363.6121323944</v>
      </c>
      <c r="AE19" s="107">
        <f>+AE107*$AE$53</f>
        <v>102666.63109655649</v>
      </c>
      <c r="AF19" s="107">
        <f>+AF107*$AF$53</f>
        <v>85928</v>
      </c>
      <c r="AG19" s="107">
        <f>+AG107*$AG$53</f>
        <v>74677.000000000015</v>
      </c>
      <c r="AH19" s="107">
        <f t="shared" ref="AH19:AJ19" si="18">+AH107*AH$53</f>
        <v>56266.514976636943</v>
      </c>
      <c r="AI19" s="107">
        <f t="shared" si="18"/>
        <v>57480.302238239557</v>
      </c>
      <c r="AJ19" s="107">
        <f t="shared" si="18"/>
        <v>53840.938906888623</v>
      </c>
      <c r="AK19" s="107">
        <f t="shared" ref="AK19:AL19" si="19">+AK107*AK$53</f>
        <v>48711.129950872302</v>
      </c>
      <c r="AL19" s="257">
        <f t="shared" si="19"/>
        <v>46029.259695993722</v>
      </c>
      <c r="AM19" s="100"/>
    </row>
    <row r="20" spans="2:39">
      <c r="B20" s="329" t="s">
        <v>111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>
        <f t="shared" si="4"/>
        <v>51102.572987851316</v>
      </c>
      <c r="S20" s="107">
        <f t="shared" si="5"/>
        <v>51102.767547851312</v>
      </c>
      <c r="T20" s="107">
        <f t="shared" si="9"/>
        <v>55592.46255584641</v>
      </c>
      <c r="U20" s="107">
        <f t="shared" si="10"/>
        <v>55592.442555846406</v>
      </c>
      <c r="V20" s="107">
        <f t="shared" si="11"/>
        <v>61258.197590060503</v>
      </c>
      <c r="W20" s="107">
        <f>+W108*$W$53</f>
        <v>61258.197590060503</v>
      </c>
      <c r="X20" s="107">
        <f t="shared" si="12"/>
        <v>60858.108158215931</v>
      </c>
      <c r="Y20" s="107">
        <f t="shared" si="13"/>
        <v>60412.008290217302</v>
      </c>
      <c r="Z20" s="107">
        <f t="shared" si="14"/>
        <v>60412.008290217302</v>
      </c>
      <c r="AA20" s="107">
        <f t="shared" si="15"/>
        <v>57634.222829963117</v>
      </c>
      <c r="AB20" s="107">
        <f>+AB108*$AB$53</f>
        <v>46540.859011310728</v>
      </c>
      <c r="AC20" s="107">
        <f>+AC108*$AC$53</f>
        <v>46540.859011310728</v>
      </c>
      <c r="AD20" s="107">
        <f>+AD108*$AD$53</f>
        <v>53687.906379351822</v>
      </c>
      <c r="AE20" s="107">
        <f>+AE108*$AE$53</f>
        <v>47375.587395146322</v>
      </c>
      <c r="AF20" s="107">
        <f>+AF108*$AF$53</f>
        <v>36173.787561855177</v>
      </c>
      <c r="AG20" s="107">
        <f>+AG108*$AG$53</f>
        <v>32411.838835110397</v>
      </c>
      <c r="AH20" s="107">
        <f t="shared" ref="AH20:AJ20" si="20">+AH108*AH$53</f>
        <v>32411.838835110397</v>
      </c>
      <c r="AI20" s="107">
        <f t="shared" si="20"/>
        <v>38249.100931938177</v>
      </c>
      <c r="AJ20" s="107">
        <f t="shared" si="20"/>
        <v>35611.575776301244</v>
      </c>
      <c r="AK20" s="107">
        <f t="shared" ref="AK20" si="21">+AK108*AK$53</f>
        <v>35424.171847783269</v>
      </c>
      <c r="AL20" s="257"/>
      <c r="AM20" s="100"/>
    </row>
    <row r="21" spans="2:39">
      <c r="B21" s="329" t="s">
        <v>112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>
        <f t="shared" si="4"/>
        <v>58265.241742944832</v>
      </c>
      <c r="S21" s="107">
        <f t="shared" si="5"/>
        <v>58262.527999999998</v>
      </c>
      <c r="T21" s="107">
        <f t="shared" si="9"/>
        <v>66931.028726614677</v>
      </c>
      <c r="U21" s="107">
        <f t="shared" si="10"/>
        <v>58837</v>
      </c>
      <c r="V21" s="107">
        <f t="shared" si="11"/>
        <v>65947</v>
      </c>
      <c r="W21" s="107">
        <f>+W109*$W$53</f>
        <v>112931.09918970954</v>
      </c>
      <c r="X21" s="107">
        <f t="shared" si="12"/>
        <v>112307.18070119437</v>
      </c>
      <c r="Y21" s="107">
        <f t="shared" si="13"/>
        <v>94752.289662608615</v>
      </c>
      <c r="Z21" s="107">
        <f t="shared" si="14"/>
        <v>94752.289662608615</v>
      </c>
      <c r="AA21" s="107">
        <f t="shared" si="15"/>
        <v>88561.47549966746</v>
      </c>
      <c r="AB21" s="107">
        <f>+AB109*$AB$53</f>
        <v>71195.053624431457</v>
      </c>
      <c r="AC21" s="107">
        <f>+AC109*$AC$53</f>
        <v>71195.053624431457</v>
      </c>
      <c r="AD21" s="107">
        <f>+AD109*$AD$53</f>
        <v>63675.705753042574</v>
      </c>
      <c r="AE21" s="107">
        <f>+AE109*$AE$53</f>
        <v>55291.043701410177</v>
      </c>
      <c r="AF21" s="107">
        <f>+AF109*$AF$53</f>
        <v>49754.21243814483</v>
      </c>
      <c r="AG21" s="107">
        <f>+AG109*$AG$53</f>
        <v>42265.161164889614</v>
      </c>
      <c r="AH21" s="107">
        <f t="shared" ref="AH21:AJ21" si="22">+AH109*AH$53</f>
        <v>23854.676141526543</v>
      </c>
      <c r="AI21" s="107">
        <f t="shared" si="22"/>
        <v>19231.20130630138</v>
      </c>
      <c r="AJ21" s="107">
        <f t="shared" si="22"/>
        <v>18229.363130587375</v>
      </c>
      <c r="AK21" s="107">
        <f t="shared" ref="AK21" si="23">+AK109*AK$53</f>
        <v>13286.958103089037</v>
      </c>
      <c r="AL21" s="257"/>
      <c r="AM21" s="100"/>
    </row>
    <row r="22" spans="2:39">
      <c r="B22" s="329" t="s">
        <v>15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>
        <f>+R110*$R$53</f>
        <v>15992.255978424262</v>
      </c>
      <c r="S22" s="107">
        <f>+S110*$S$53</f>
        <v>15992.255978424262</v>
      </c>
      <c r="T22" s="107">
        <f t="shared" si="9"/>
        <v>15699.797378868763</v>
      </c>
      <c r="U22" s="107">
        <f t="shared" si="10"/>
        <v>15700</v>
      </c>
      <c r="V22" s="107">
        <f t="shared" si="11"/>
        <v>14720</v>
      </c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273"/>
      <c r="AM22" s="100"/>
    </row>
    <row r="23" spans="2:39">
      <c r="B23" s="329" t="s">
        <v>16</v>
      </c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>
        <f>+R111*$R$53</f>
        <v>295448.576</v>
      </c>
      <c r="S23" s="107">
        <f>+S111*$S$53</f>
        <v>295448.07126949407</v>
      </c>
      <c r="T23" s="107">
        <f t="shared" si="9"/>
        <v>393107.60180598835</v>
      </c>
      <c r="U23" s="107">
        <f t="shared" si="10"/>
        <v>418934.60180598835</v>
      </c>
      <c r="V23" s="107">
        <f t="shared" si="11"/>
        <v>549354.00798885699</v>
      </c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273"/>
      <c r="AM23" s="100"/>
    </row>
    <row r="24" spans="2:39">
      <c r="B24" s="329" t="s">
        <v>113</v>
      </c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>
        <f>+R112*$R$53</f>
        <v>46536.703999999998</v>
      </c>
      <c r="S24" s="107">
        <f>+S112*$S$53</f>
        <v>46536.395288070184</v>
      </c>
      <c r="T24" s="107">
        <f t="shared" si="9"/>
        <v>29621.767139111078</v>
      </c>
      <c r="U24" s="107">
        <f t="shared" si="10"/>
        <v>29621.767139111078</v>
      </c>
      <c r="V24" s="107">
        <f t="shared" si="11"/>
        <v>21205.162634887041</v>
      </c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273"/>
      <c r="AM24" s="100"/>
    </row>
    <row r="25" spans="2:39">
      <c r="B25" s="329" t="s">
        <v>114</v>
      </c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>
        <f>+R113*$R$53</f>
        <v>221233.152</v>
      </c>
      <c r="S25" s="107">
        <f>+S113*$S$53</f>
        <v>221232.67598142385</v>
      </c>
      <c r="T25" s="107">
        <f t="shared" si="9"/>
        <v>344828.99045547697</v>
      </c>
      <c r="U25" s="107">
        <f t="shared" si="10"/>
        <v>370655.99045547697</v>
      </c>
      <c r="V25" s="107">
        <f t="shared" si="11"/>
        <v>516018.61432446993</v>
      </c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273"/>
      <c r="AM25" s="100"/>
    </row>
    <row r="26" spans="2:39">
      <c r="B26" s="329" t="s">
        <v>115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>
        <f>+R114*$R$53</f>
        <v>27678.720000000001</v>
      </c>
      <c r="S26" s="107">
        <f>+S114*$S$53</f>
        <v>27679</v>
      </c>
      <c r="T26" s="107">
        <f t="shared" si="9"/>
        <v>18656.844211400334</v>
      </c>
      <c r="U26" s="107">
        <f t="shared" si="10"/>
        <v>18656.844211400334</v>
      </c>
      <c r="V26" s="107">
        <f t="shared" si="11"/>
        <v>12130.231029500002</v>
      </c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273"/>
      <c r="AM26" s="100"/>
    </row>
    <row r="27" spans="2:39">
      <c r="B27" s="329" t="s">
        <v>116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273"/>
      <c r="AM27" s="100"/>
    </row>
    <row r="28" spans="2:39">
      <c r="B28" s="329" t="s">
        <v>18</v>
      </c>
      <c r="C28" s="107">
        <f>+C116*$C$53</f>
        <v>250090.64355769442</v>
      </c>
      <c r="D28" s="107">
        <f>+D116*$D$53</f>
        <v>311167.54935520136</v>
      </c>
      <c r="E28" s="107">
        <f>+E116*$E$53</f>
        <v>369837.02142781828</v>
      </c>
      <c r="F28" s="107">
        <f>+F116*$F$53</f>
        <v>446726.36046560173</v>
      </c>
      <c r="G28" s="107">
        <f>+G116*$G$53</f>
        <v>576714.91475914919</v>
      </c>
      <c r="H28" s="107">
        <f>+H116*$H$53</f>
        <v>670825.62085778662</v>
      </c>
      <c r="I28" s="107"/>
      <c r="J28" s="107">
        <f>+J116*$J$53</f>
        <v>670708.86040000559</v>
      </c>
      <c r="K28" s="107"/>
      <c r="L28" s="107">
        <f>+L116*$L$53</f>
        <v>671870.22699999996</v>
      </c>
      <c r="M28" s="107">
        <f>+M116*$M$53</f>
        <v>671870.1551716479</v>
      </c>
      <c r="N28" s="107">
        <f>+N116*$N$53</f>
        <v>745843.47009796649</v>
      </c>
      <c r="O28" s="107">
        <f>+O116*$O$53</f>
        <v>702240</v>
      </c>
      <c r="P28" s="107">
        <f>+P116*$P$53</f>
        <v>702240</v>
      </c>
      <c r="Q28" s="107">
        <f>+Q116*$Q$53</f>
        <v>677378.18641811353</v>
      </c>
      <c r="R28" s="107">
        <f t="shared" ref="R28:R34" si="24">+R116*$R$53</f>
        <v>677378.18641811353</v>
      </c>
      <c r="S28" s="107">
        <f t="shared" ref="S28:S34" si="25">+S116*$S$53</f>
        <v>594229.38641811348</v>
      </c>
      <c r="T28" s="107">
        <f t="shared" ref="T28:T34" si="26">+T116*$T$53</f>
        <v>598010.15411053912</v>
      </c>
      <c r="U28" s="107">
        <f t="shared" ref="U28:U34" si="27">+U116*$U$53</f>
        <v>601129.90439380729</v>
      </c>
      <c r="V28" s="107">
        <f t="shared" ref="V28:V34" si="28">+V116*$V$53</f>
        <v>533477.32589725731</v>
      </c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273"/>
      <c r="AM28" s="100"/>
    </row>
    <row r="29" spans="2:39">
      <c r="B29" s="329" t="s">
        <v>117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>
        <f t="shared" si="24"/>
        <v>325774.17193249142</v>
      </c>
      <c r="S29" s="107">
        <f t="shared" si="25"/>
        <v>242625.37193249143</v>
      </c>
      <c r="T29" s="107">
        <f t="shared" si="26"/>
        <v>232758.7325003382</v>
      </c>
      <c r="U29" s="107">
        <f t="shared" si="27"/>
        <v>350195.72426085966</v>
      </c>
      <c r="V29" s="107">
        <f t="shared" si="28"/>
        <v>265224.91798154777</v>
      </c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273"/>
      <c r="AM29" s="100"/>
    </row>
    <row r="30" spans="2:39">
      <c r="B30" s="329" t="s">
        <v>118</v>
      </c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>
        <f t="shared" si="24"/>
        <v>128531.14767556555</v>
      </c>
      <c r="S30" s="107">
        <f t="shared" si="25"/>
        <v>128531.14767556555</v>
      </c>
      <c r="T30" s="107">
        <f t="shared" si="26"/>
        <v>163666.46282762423</v>
      </c>
      <c r="U30" s="107">
        <f t="shared" si="27"/>
        <v>172922</v>
      </c>
      <c r="V30" s="107">
        <f t="shared" si="28"/>
        <v>198398</v>
      </c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273"/>
      <c r="AM30" s="100"/>
    </row>
    <row r="31" spans="2:39">
      <c r="B31" s="329" t="s">
        <v>119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>
        <f t="shared" si="24"/>
        <v>209391.96012470807</v>
      </c>
      <c r="S31" s="107">
        <f t="shared" si="25"/>
        <v>209391.96012470807</v>
      </c>
      <c r="T31" s="107">
        <f t="shared" si="26"/>
        <v>184702.61774764207</v>
      </c>
      <c r="U31" s="107">
        <f t="shared" si="27"/>
        <v>55708.005528915717</v>
      </c>
      <c r="V31" s="107">
        <f t="shared" si="28"/>
        <v>44661.921760927078</v>
      </c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273"/>
      <c r="AM31" s="100"/>
    </row>
    <row r="32" spans="2:39">
      <c r="B32" s="329" t="s">
        <v>120</v>
      </c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>
        <f t="shared" si="24"/>
        <v>7062.352757926702</v>
      </c>
      <c r="S32" s="107">
        <f t="shared" si="25"/>
        <v>7062.352757926702</v>
      </c>
      <c r="T32" s="107">
        <f t="shared" si="26"/>
        <v>2531.375164934625</v>
      </c>
      <c r="U32" s="107">
        <f t="shared" si="27"/>
        <v>4558.8920754702522</v>
      </c>
      <c r="V32" s="107">
        <f t="shared" si="28"/>
        <v>3768.960700963828</v>
      </c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273"/>
      <c r="AM32" s="100"/>
    </row>
    <row r="33" spans="2:39">
      <c r="B33" s="329" t="s">
        <v>116</v>
      </c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>
        <f t="shared" si="24"/>
        <v>6618.5539274218463</v>
      </c>
      <c r="S33" s="107">
        <f t="shared" si="25"/>
        <v>6618.5539274218463</v>
      </c>
      <c r="T33" s="107">
        <f t="shared" si="26"/>
        <v>14350.96587</v>
      </c>
      <c r="U33" s="107">
        <f t="shared" si="27"/>
        <v>17745.282528561693</v>
      </c>
      <c r="V33" s="107">
        <f t="shared" si="28"/>
        <v>21423.525453818576</v>
      </c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273"/>
      <c r="AM33" s="100"/>
    </row>
    <row r="34" spans="2:39">
      <c r="B34" s="329" t="s">
        <v>19</v>
      </c>
      <c r="C34" s="107">
        <f>+C122*$C$53</f>
        <v>9128.3664858308894</v>
      </c>
      <c r="D34" s="107">
        <f>+D122*$D$53</f>
        <v>34884.723990716018</v>
      </c>
      <c r="E34" s="107">
        <f>+E122*$E$53</f>
        <v>119335.50067032898</v>
      </c>
      <c r="F34" s="107">
        <f>+F122*$F$53</f>
        <v>177782.09793144223</v>
      </c>
      <c r="G34" s="107">
        <f>+G122*$G$53</f>
        <v>204645.7110547958</v>
      </c>
      <c r="H34" s="107">
        <f>+H122*$H$53</f>
        <v>253120.00409149899</v>
      </c>
      <c r="I34" s="107"/>
      <c r="J34" s="107">
        <f>+J122*$J$53</f>
        <v>253075.7961999996</v>
      </c>
      <c r="K34" s="107"/>
      <c r="L34" s="107">
        <f>+L122*$L$53</f>
        <v>267326.27500000002</v>
      </c>
      <c r="M34" s="107">
        <f>+M122*$M$53</f>
        <v>267326.27500000002</v>
      </c>
      <c r="N34" s="107">
        <f>+N122*$N$53</f>
        <v>294308.77557</v>
      </c>
      <c r="O34" s="107">
        <f>+O122*$O$53</f>
        <v>320003</v>
      </c>
      <c r="P34" s="107">
        <f>+P122*$P$53</f>
        <v>320003</v>
      </c>
      <c r="Q34" s="107">
        <f>+Q122*$Q$53</f>
        <v>338582</v>
      </c>
      <c r="R34" s="107">
        <f t="shared" si="24"/>
        <v>338582</v>
      </c>
      <c r="S34" s="107">
        <f t="shared" si="25"/>
        <v>310903</v>
      </c>
      <c r="T34" s="107">
        <f t="shared" si="26"/>
        <v>340316.54813613609</v>
      </c>
      <c r="U34" s="107">
        <f t="shared" si="27"/>
        <v>302261.4945648163</v>
      </c>
      <c r="V34" s="107">
        <f t="shared" si="28"/>
        <v>355874.47870239144</v>
      </c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273"/>
      <c r="AM34" s="100"/>
    </row>
    <row r="35" spans="2:39">
      <c r="B35" s="329" t="s">
        <v>20</v>
      </c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273"/>
      <c r="AM35" s="100"/>
    </row>
    <row r="36" spans="2:39">
      <c r="B36" s="329" t="s">
        <v>121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>
        <f t="shared" ref="R36:R43" si="29">+R124*$R$53</f>
        <v>25037.431658675087</v>
      </c>
      <c r="S36" s="107">
        <f t="shared" ref="S36:S43" si="30">+S124*$S$53</f>
        <v>25037.431658675087</v>
      </c>
      <c r="T36" s="107">
        <f t="shared" ref="T36:T43" si="31">+T124*$T$53</f>
        <v>31101.636470927609</v>
      </c>
      <c r="U36" s="107">
        <f t="shared" ref="U36:U43" si="32">+U124*$U$53</f>
        <v>31101.636470927609</v>
      </c>
      <c r="V36" s="107">
        <f t="shared" ref="V36:V43" si="33">+V124*$V$53</f>
        <v>44178.656996271988</v>
      </c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273"/>
      <c r="AM36" s="100"/>
    </row>
    <row r="37" spans="2:39">
      <c r="B37" s="329" t="s">
        <v>122</v>
      </c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>
        <f t="shared" si="29"/>
        <v>21750.218166064384</v>
      </c>
      <c r="S37" s="107">
        <f t="shared" si="30"/>
        <v>21750.218166064384</v>
      </c>
      <c r="T37" s="107">
        <f t="shared" si="31"/>
        <v>21637.913828806792</v>
      </c>
      <c r="U37" s="107">
        <f t="shared" si="32"/>
        <v>21637.913828806792</v>
      </c>
      <c r="V37" s="107">
        <f t="shared" si="33"/>
        <v>31430.887007358433</v>
      </c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273"/>
      <c r="AM37" s="100"/>
    </row>
    <row r="38" spans="2:39">
      <c r="B38" s="329" t="s">
        <v>123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>
        <f t="shared" si="29"/>
        <v>3287.2134926107028</v>
      </c>
      <c r="S38" s="107">
        <f t="shared" si="30"/>
        <v>3287.2134926107028</v>
      </c>
      <c r="T38" s="107">
        <f t="shared" si="31"/>
        <v>3642.7917546656945</v>
      </c>
      <c r="U38" s="107">
        <f t="shared" si="32"/>
        <v>3642.7917546656945</v>
      </c>
      <c r="V38" s="107">
        <f t="shared" si="33"/>
        <v>6200.1254149832603</v>
      </c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273"/>
      <c r="AM38" s="100"/>
    </row>
    <row r="39" spans="2:39">
      <c r="B39" s="329" t="s">
        <v>124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>
        <f t="shared" si="29"/>
        <v>0</v>
      </c>
      <c r="S39" s="107">
        <f t="shared" si="30"/>
        <v>0</v>
      </c>
      <c r="T39" s="107">
        <f t="shared" si="31"/>
        <v>5820.9308874551252</v>
      </c>
      <c r="U39" s="107">
        <f t="shared" si="32"/>
        <v>5820.9308874551252</v>
      </c>
      <c r="V39" s="107">
        <f t="shared" si="33"/>
        <v>6547.6445739302926</v>
      </c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273"/>
      <c r="AM39" s="100"/>
    </row>
    <row r="40" spans="2:39">
      <c r="B40" s="329" t="s">
        <v>125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>
        <f t="shared" si="29"/>
        <v>17545.777252179116</v>
      </c>
      <c r="S40" s="107">
        <f t="shared" si="30"/>
        <v>17545.777252179116</v>
      </c>
      <c r="T40" s="107">
        <f t="shared" si="31"/>
        <v>12222.699989691313</v>
      </c>
      <c r="U40" s="107">
        <f t="shared" si="32"/>
        <v>12222.699989691313</v>
      </c>
      <c r="V40" s="107">
        <f t="shared" si="33"/>
        <v>5735.1015168700005</v>
      </c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273"/>
      <c r="AM40" s="100"/>
    </row>
    <row r="41" spans="2:39">
      <c r="B41" s="329" t="s">
        <v>116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>
        <f t="shared" si="29"/>
        <v>92027.535110721539</v>
      </c>
      <c r="S41" s="107">
        <f t="shared" si="30"/>
        <v>92027.535110721539</v>
      </c>
      <c r="T41" s="107">
        <f t="shared" si="31"/>
        <v>99046</v>
      </c>
      <c r="U41" s="107">
        <f t="shared" si="32"/>
        <v>99046.163539381072</v>
      </c>
      <c r="V41" s="107">
        <f t="shared" si="33"/>
        <v>92691</v>
      </c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273"/>
      <c r="AM41" s="100"/>
    </row>
    <row r="42" spans="2:39">
      <c r="B42" s="329" t="s">
        <v>23</v>
      </c>
      <c r="C42" s="107">
        <f>+C130*$C$53</f>
        <v>91704.635642681213</v>
      </c>
      <c r="D42" s="107">
        <f>+D130*$D$53</f>
        <v>135106.55117092046</v>
      </c>
      <c r="E42" s="107">
        <f>+E130*$E$53</f>
        <v>156720.62222986692</v>
      </c>
      <c r="F42" s="107">
        <f>+F130*$F$53</f>
        <v>185817.63870818328</v>
      </c>
      <c r="G42" s="107">
        <f>+G130*$G$53</f>
        <v>232251.16483700273</v>
      </c>
      <c r="H42" s="107">
        <f>+H130*$H$53</f>
        <v>283608.27927510469</v>
      </c>
      <c r="I42" s="107"/>
      <c r="J42" s="107">
        <f>+J130*$J$53</f>
        <v>216232.37896313836</v>
      </c>
      <c r="K42" s="107"/>
      <c r="L42" s="107">
        <f>+L130*$L$53</f>
        <v>193344.14945919372</v>
      </c>
      <c r="M42" s="107">
        <f>+M130*$M$53</f>
        <v>193344</v>
      </c>
      <c r="N42" s="107">
        <f>+N130*$N$53</f>
        <v>199539.3863869948</v>
      </c>
      <c r="O42" s="107">
        <f>+O130*$O$53</f>
        <v>267129</v>
      </c>
      <c r="P42" s="107">
        <f>+P130*$P$53</f>
        <v>267129</v>
      </c>
      <c r="Q42" s="107">
        <f>+Q130*$Q$53</f>
        <v>311699.45600000001</v>
      </c>
      <c r="R42" s="107">
        <f t="shared" si="29"/>
        <v>16250.880000000001</v>
      </c>
      <c r="S42" s="107">
        <f t="shared" si="30"/>
        <v>96921.600000000006</v>
      </c>
      <c r="T42" s="107">
        <f t="shared" si="31"/>
        <v>81631.463559857599</v>
      </c>
      <c r="U42" s="107">
        <f t="shared" si="32"/>
        <v>273514</v>
      </c>
      <c r="V42" s="107">
        <f t="shared" si="33"/>
        <v>307915.13011432899</v>
      </c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273"/>
      <c r="AM42" s="100"/>
    </row>
    <row r="43" spans="2:39">
      <c r="B43" s="329" t="s">
        <v>17</v>
      </c>
      <c r="C43" s="107">
        <f>+C131*$C$53</f>
        <v>0</v>
      </c>
      <c r="D43" s="107">
        <f>+D131*$D$53</f>
        <v>0</v>
      </c>
      <c r="E43" s="107">
        <f>+E131*$E$53</f>
        <v>0</v>
      </c>
      <c r="F43" s="107">
        <f>+F131*$F$53</f>
        <v>14493.054294520902</v>
      </c>
      <c r="G43" s="107">
        <f>+G131*$G$53</f>
        <v>30511.08052316435</v>
      </c>
      <c r="H43" s="107">
        <f>+H131*$H$53</f>
        <v>72130.539660302529</v>
      </c>
      <c r="I43" s="107"/>
      <c r="J43" s="107">
        <f>+J131*$J$53</f>
        <v>105742.64899999999</v>
      </c>
      <c r="K43" s="107"/>
      <c r="L43" s="107">
        <f>+L131*$L$53</f>
        <v>100417.126</v>
      </c>
      <c r="M43" s="107">
        <f>+M131*$M$53</f>
        <v>95294.106</v>
      </c>
      <c r="N43" s="107">
        <f>+N131*$N$53</f>
        <v>126165.31200000001</v>
      </c>
      <c r="O43" s="107">
        <f>+O131*$O$53</f>
        <v>172371.65</v>
      </c>
      <c r="P43" s="107">
        <f>+P131*$P$53</f>
        <v>112528.14</v>
      </c>
      <c r="Q43" s="107">
        <f>+Q131*$Q$53</f>
        <v>177422.5877</v>
      </c>
      <c r="R43" s="107">
        <f t="shared" si="29"/>
        <v>177422.5877</v>
      </c>
      <c r="S43" s="107">
        <f t="shared" si="30"/>
        <v>220781.18799999999</v>
      </c>
      <c r="T43" s="107">
        <f t="shared" si="31"/>
        <v>246929</v>
      </c>
      <c r="U43" s="107">
        <f t="shared" si="32"/>
        <v>167522</v>
      </c>
      <c r="V43" s="107">
        <f t="shared" si="33"/>
        <v>200794.86621354666</v>
      </c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273"/>
      <c r="AM43" s="100"/>
    </row>
    <row r="44" spans="2:39">
      <c r="B44" s="329" t="s">
        <v>24</v>
      </c>
      <c r="C44" s="107">
        <f>+C132*$C$53</f>
        <v>35865.510911795645</v>
      </c>
      <c r="D44" s="107">
        <f>+D132*$D$53</f>
        <v>53794.538627135262</v>
      </c>
      <c r="E44" s="107">
        <f>+E132*$E$53</f>
        <v>87840.131231050022</v>
      </c>
      <c r="F44" s="107">
        <f>+F132*$F$53</f>
        <v>109836.308661341</v>
      </c>
      <c r="G44" s="107">
        <f>+G132*$G$53</f>
        <v>113446.42658491727</v>
      </c>
      <c r="H44" s="107">
        <f>+H132*$H$53</f>
        <v>98264.082892006743</v>
      </c>
      <c r="I44" s="107"/>
      <c r="J44" s="107">
        <f>+J132*$J$53</f>
        <v>98264.207999999984</v>
      </c>
      <c r="K44" s="107"/>
      <c r="L44" s="107">
        <f>+L132*$L$53</f>
        <v>86952.88</v>
      </c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273"/>
      <c r="AM44" s="100"/>
    </row>
    <row r="45" spans="2:39">
      <c r="B45" s="329" t="s">
        <v>14</v>
      </c>
      <c r="C45" s="107">
        <f>+C133*$C$53</f>
        <v>103546.81378833734</v>
      </c>
      <c r="D45" s="107">
        <f>+D133*$D$53</f>
        <v>315815.98999503406</v>
      </c>
      <c r="E45" s="107">
        <f>+E133*$E$53</f>
        <v>650665.56405725249</v>
      </c>
      <c r="F45" s="107">
        <f>+F133*$F$53</f>
        <v>653555.23117672314</v>
      </c>
      <c r="G45" s="107">
        <f>+G133*$G$53</f>
        <v>800803.12821515545</v>
      </c>
      <c r="H45" s="107">
        <f>+H133*$H$53</f>
        <v>800484.16157443123</v>
      </c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273"/>
      <c r="AM45" s="100"/>
    </row>
    <row r="46" spans="2:39">
      <c r="B46" s="330" t="s">
        <v>171</v>
      </c>
      <c r="C46" s="320">
        <f t="shared" ref="C46:H50" si="34">C134*C$53</f>
        <v>9375.1554567140684</v>
      </c>
      <c r="D46" s="107">
        <f t="shared" si="34"/>
        <v>41002.003191374795</v>
      </c>
      <c r="E46" s="107">
        <f t="shared" si="34"/>
        <v>57410.390324892978</v>
      </c>
      <c r="F46" s="107">
        <f t="shared" si="34"/>
        <v>3970.4664587856196</v>
      </c>
      <c r="G46" s="107">
        <f t="shared" si="34"/>
        <v>3110.987798140779</v>
      </c>
      <c r="H46" s="107">
        <f t="shared" si="34"/>
        <v>724.12588693611917</v>
      </c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273"/>
      <c r="AM46" s="100"/>
    </row>
    <row r="47" spans="2:39">
      <c r="B47" s="331" t="s">
        <v>172</v>
      </c>
      <c r="C47" s="320">
        <f t="shared" si="34"/>
        <v>36783.936406085835</v>
      </c>
      <c r="D47" s="107">
        <f t="shared" si="34"/>
        <v>80113.847038571228</v>
      </c>
      <c r="E47" s="107">
        <f t="shared" si="34"/>
        <v>160823.33477349704</v>
      </c>
      <c r="F47" s="107">
        <f t="shared" si="34"/>
        <v>199077.6444329478</v>
      </c>
      <c r="G47" s="107">
        <f t="shared" si="34"/>
        <v>190465.50851432382</v>
      </c>
      <c r="H47" s="107">
        <f t="shared" si="34"/>
        <v>176062.60791317528</v>
      </c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273"/>
      <c r="AM47" s="100"/>
    </row>
    <row r="48" spans="2:39">
      <c r="B48" s="330" t="s">
        <v>173</v>
      </c>
      <c r="C48" s="320">
        <f t="shared" si="34"/>
        <v>45726.211416816106</v>
      </c>
      <c r="D48" s="107">
        <f t="shared" si="34"/>
        <v>133191.614933362</v>
      </c>
      <c r="E48" s="107">
        <f t="shared" si="34"/>
        <v>346981.17151443631</v>
      </c>
      <c r="F48" s="107">
        <f t="shared" si="34"/>
        <v>416353.32173153514</v>
      </c>
      <c r="G48" s="107">
        <f t="shared" si="34"/>
        <v>534454.30083317542</v>
      </c>
      <c r="H48" s="107">
        <f t="shared" si="34"/>
        <v>504374.68390242365</v>
      </c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273"/>
      <c r="AM48" s="100"/>
    </row>
    <row r="49" spans="2:39">
      <c r="B49" s="330" t="s">
        <v>174</v>
      </c>
      <c r="C49" s="320">
        <f t="shared" si="34"/>
        <v>8356.7760533903565</v>
      </c>
      <c r="D49" s="107">
        <f t="shared" si="34"/>
        <v>47531.451975453936</v>
      </c>
      <c r="E49" s="107">
        <f t="shared" si="34"/>
        <v>69205.611329491265</v>
      </c>
      <c r="F49" s="107">
        <f t="shared" si="34"/>
        <v>15181.381310553857</v>
      </c>
      <c r="G49" s="107">
        <f t="shared" si="34"/>
        <v>53602.983496457979</v>
      </c>
      <c r="H49" s="107">
        <f t="shared" si="34"/>
        <v>49567.617169429737</v>
      </c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273"/>
      <c r="AM49" s="100"/>
    </row>
    <row r="50" spans="2:39" ht="13.5" thickBot="1">
      <c r="B50" s="332" t="s">
        <v>175</v>
      </c>
      <c r="C50" s="333">
        <f t="shared" si="34"/>
        <v>3304.7344553309908</v>
      </c>
      <c r="D50" s="260">
        <f t="shared" si="34"/>
        <v>13977.072856272041</v>
      </c>
      <c r="E50" s="260">
        <f t="shared" si="34"/>
        <v>16245.056114934889</v>
      </c>
      <c r="F50" s="260">
        <f t="shared" si="34"/>
        <v>18972.417242900894</v>
      </c>
      <c r="G50" s="260">
        <f t="shared" si="34"/>
        <v>19169.347573057399</v>
      </c>
      <c r="H50" s="260">
        <f t="shared" si="34"/>
        <v>69755.126702466514</v>
      </c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334"/>
      <c r="AM50" s="100"/>
    </row>
    <row r="51" spans="2:39" ht="13.5" thickBot="1">
      <c r="B51" s="208" t="s">
        <v>5</v>
      </c>
      <c r="C51" s="287">
        <f t="shared" ref="C51:Q51" si="35">+SUM(C13:C45)</f>
        <v>2392848.9348330162</v>
      </c>
      <c r="D51" s="287">
        <f t="shared" si="35"/>
        <v>3128140.664411433</v>
      </c>
      <c r="E51" s="287">
        <f t="shared" si="35"/>
        <v>3886395.1491105473</v>
      </c>
      <c r="F51" s="287">
        <f t="shared" si="35"/>
        <v>3977689.216380199</v>
      </c>
      <c r="G51" s="287">
        <f t="shared" si="35"/>
        <v>4361129.765921046</v>
      </c>
      <c r="H51" s="287">
        <f t="shared" si="35"/>
        <v>4607189.9199160766</v>
      </c>
      <c r="I51" s="287"/>
      <c r="J51" s="287">
        <f t="shared" si="35"/>
        <v>3772422.9088719375</v>
      </c>
      <c r="K51" s="287"/>
      <c r="L51" s="287">
        <f t="shared" si="35"/>
        <v>3554734.6260754564</v>
      </c>
      <c r="M51" s="287">
        <f t="shared" si="35"/>
        <v>3462657.8675023103</v>
      </c>
      <c r="N51" s="287">
        <f t="shared" si="35"/>
        <v>3457083.5822317461</v>
      </c>
      <c r="O51" s="287">
        <f t="shared" si="35"/>
        <v>3447130.7777694571</v>
      </c>
      <c r="P51" s="287">
        <f t="shared" si="35"/>
        <v>3447128.7577694575</v>
      </c>
      <c r="Q51" s="287">
        <f t="shared" si="35"/>
        <v>3459295.8587829722</v>
      </c>
      <c r="R51" s="287">
        <f t="shared" ref="R51:V51" si="36">+SUM(R13:R16,R18:R19,R22,R23,R28,R34:R42,R43:R43)-R36</f>
        <v>3459295.8587829717</v>
      </c>
      <c r="S51" s="287">
        <f t="shared" si="36"/>
        <v>3490428.4489735994</v>
      </c>
      <c r="T51" s="287">
        <f t="shared" si="36"/>
        <v>3520367.513057312</v>
      </c>
      <c r="U51" s="287">
        <f t="shared" si="36"/>
        <v>3630388.2531409771</v>
      </c>
      <c r="V51" s="287">
        <f t="shared" si="36"/>
        <v>3829807.2198215821</v>
      </c>
      <c r="W51" s="287">
        <f>SUM(W13:W15,W18:W19)</f>
        <v>1693716.589815245</v>
      </c>
      <c r="X51" s="287">
        <f t="shared" ref="X51:AJ51" si="37">SUM(X13:X15,X18:X19)</f>
        <v>1439910.9435586017</v>
      </c>
      <c r="Y51" s="287">
        <f t="shared" si="37"/>
        <v>1260617.4836742925</v>
      </c>
      <c r="Z51" s="287">
        <f t="shared" si="37"/>
        <v>1260692.4836742927</v>
      </c>
      <c r="AA51" s="287">
        <f t="shared" si="37"/>
        <v>1203931.214685932</v>
      </c>
      <c r="AB51" s="287">
        <f t="shared" si="37"/>
        <v>1059361.5901434696</v>
      </c>
      <c r="AC51" s="287">
        <f t="shared" si="37"/>
        <v>1053861.5901434696</v>
      </c>
      <c r="AD51" s="287">
        <f t="shared" si="37"/>
        <v>890393.50848955847</v>
      </c>
      <c r="AE51" s="287">
        <f t="shared" si="37"/>
        <v>773366.56615638244</v>
      </c>
      <c r="AF51" s="287">
        <f t="shared" si="37"/>
        <v>730235.68866774125</v>
      </c>
      <c r="AG51" s="287">
        <f t="shared" si="37"/>
        <v>665792.60082222964</v>
      </c>
      <c r="AH51" s="287">
        <f t="shared" si="37"/>
        <v>703972.86020887375</v>
      </c>
      <c r="AI51" s="287">
        <f t="shared" si="37"/>
        <v>560164.38151597488</v>
      </c>
      <c r="AJ51" s="287">
        <f t="shared" si="37"/>
        <v>539249.28492486977</v>
      </c>
      <c r="AK51" s="287">
        <f t="shared" ref="AK51:AL51" si="38">SUM(AK13:AK15,AK18:AK19)</f>
        <v>528550.91334431025</v>
      </c>
      <c r="AL51" s="288">
        <f t="shared" si="38"/>
        <v>539417.62777588854</v>
      </c>
      <c r="AM51" s="100"/>
    </row>
    <row r="52" spans="2:39" ht="13.5" thickBot="1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100"/>
      <c r="AK52" s="100"/>
      <c r="AL52" s="100"/>
      <c r="AM52" s="100"/>
    </row>
    <row r="53" spans="2:39" ht="13.5" thickBot="1">
      <c r="B53" s="335" t="s">
        <v>34</v>
      </c>
      <c r="C53" s="301">
        <v>1.0429999999999999</v>
      </c>
      <c r="D53" s="301">
        <v>1.0549999999999999</v>
      </c>
      <c r="E53" s="301">
        <v>1.0249999999999999</v>
      </c>
      <c r="F53" s="301">
        <v>1.032</v>
      </c>
      <c r="G53" s="301">
        <v>1.0269999999999999</v>
      </c>
      <c r="H53" s="301">
        <v>1.0189999999999999</v>
      </c>
      <c r="I53" s="301"/>
      <c r="J53" s="301">
        <v>1.0189999999999999</v>
      </c>
      <c r="K53" s="301">
        <v>1.0189999999999999</v>
      </c>
      <c r="L53" s="301">
        <v>0.98899999999999999</v>
      </c>
      <c r="M53" s="301">
        <v>0.98899999999999999</v>
      </c>
      <c r="N53" s="301">
        <v>1.008</v>
      </c>
      <c r="O53" s="336">
        <v>1.01</v>
      </c>
      <c r="P53" s="336">
        <v>1.01</v>
      </c>
      <c r="Q53" s="336">
        <v>1.024</v>
      </c>
      <c r="R53" s="301">
        <v>1.024</v>
      </c>
      <c r="S53" s="301">
        <v>1.024</v>
      </c>
      <c r="T53" s="336">
        <v>1</v>
      </c>
      <c r="U53" s="336">
        <v>1</v>
      </c>
      <c r="V53" s="336">
        <v>1</v>
      </c>
      <c r="W53" s="336">
        <v>1</v>
      </c>
      <c r="X53" s="336">
        <v>1</v>
      </c>
      <c r="Y53" s="336">
        <v>1</v>
      </c>
      <c r="Z53" s="336">
        <v>1</v>
      </c>
      <c r="AA53" s="336">
        <v>1</v>
      </c>
      <c r="AB53" s="336">
        <v>1</v>
      </c>
      <c r="AC53" s="336">
        <v>1</v>
      </c>
      <c r="AD53" s="336">
        <v>1</v>
      </c>
      <c r="AE53" s="336">
        <v>1</v>
      </c>
      <c r="AF53" s="336">
        <v>1</v>
      </c>
      <c r="AG53" s="336">
        <v>1</v>
      </c>
      <c r="AH53" s="336">
        <v>1</v>
      </c>
      <c r="AI53" s="336">
        <v>1</v>
      </c>
      <c r="AJ53" s="336">
        <v>1</v>
      </c>
      <c r="AK53" s="336">
        <v>1</v>
      </c>
      <c r="AL53" s="337">
        <v>1</v>
      </c>
      <c r="AM53" s="100"/>
    </row>
    <row r="54" spans="2:39" ht="13.5" thickBot="1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6"/>
      <c r="S54" s="100"/>
      <c r="T54" s="100"/>
      <c r="U54" s="100"/>
      <c r="V54" s="100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100"/>
      <c r="AK54" s="100"/>
      <c r="AL54" s="100"/>
      <c r="AM54" s="100"/>
    </row>
    <row r="55" spans="2:39" ht="13.5" thickBot="1">
      <c r="B55" s="326" t="s">
        <v>25</v>
      </c>
      <c r="C55" s="168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100"/>
      <c r="AK55" s="100"/>
      <c r="AL55" s="100"/>
      <c r="AM55" s="100"/>
    </row>
    <row r="56" spans="2:39">
      <c r="B56" s="129" t="s">
        <v>6</v>
      </c>
      <c r="C56" s="254"/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19"/>
      <c r="X56" s="219"/>
      <c r="Y56" s="219"/>
      <c r="Z56" s="219"/>
      <c r="AA56" s="219"/>
      <c r="AB56" s="219"/>
      <c r="AC56" s="219"/>
      <c r="AD56" s="219"/>
      <c r="AE56" s="219"/>
      <c r="AF56" s="219"/>
      <c r="AG56" s="219"/>
      <c r="AH56" s="219"/>
      <c r="AI56" s="219"/>
      <c r="AJ56" s="219"/>
      <c r="AK56" s="219"/>
      <c r="AL56" s="300"/>
      <c r="AM56" s="100"/>
    </row>
    <row r="57" spans="2:39">
      <c r="B57" s="151" t="s">
        <v>126</v>
      </c>
      <c r="C57" s="107">
        <v>363181</v>
      </c>
      <c r="D57" s="107">
        <v>346152</v>
      </c>
      <c r="E57" s="107">
        <v>300968</v>
      </c>
      <c r="F57" s="107">
        <v>240800</v>
      </c>
      <c r="G57" s="107">
        <v>255473</v>
      </c>
      <c r="H57" s="107">
        <v>171987</v>
      </c>
      <c r="I57" s="107">
        <f>+H57</f>
        <v>171987</v>
      </c>
      <c r="J57" s="107">
        <v>171987</v>
      </c>
      <c r="K57" s="107">
        <v>171987</v>
      </c>
      <c r="L57" s="107">
        <v>180124</v>
      </c>
      <c r="M57" s="107">
        <v>180124</v>
      </c>
      <c r="N57" s="107">
        <v>248690</v>
      </c>
      <c r="O57" s="107">
        <v>325734</v>
      </c>
      <c r="P57" s="107">
        <v>325734</v>
      </c>
      <c r="Q57" s="107">
        <v>408489</v>
      </c>
      <c r="R57" s="107">
        <v>408489</v>
      </c>
      <c r="S57" s="107">
        <v>408489</v>
      </c>
      <c r="T57" s="107">
        <v>404085</v>
      </c>
      <c r="U57" s="107">
        <v>404085</v>
      </c>
      <c r="V57" s="107">
        <v>404713</v>
      </c>
      <c r="W57" s="107">
        <v>404713</v>
      </c>
      <c r="X57" s="107">
        <v>358092</v>
      </c>
      <c r="Y57" s="107">
        <v>314839</v>
      </c>
      <c r="Z57" s="107">
        <v>314839</v>
      </c>
      <c r="AA57" s="107">
        <v>268139</v>
      </c>
      <c r="AB57" s="107">
        <v>333348</v>
      </c>
      <c r="AC57" s="107">
        <v>333348</v>
      </c>
      <c r="AD57" s="107">
        <v>454401</v>
      </c>
      <c r="AE57" s="107">
        <v>511073</v>
      </c>
      <c r="AF57" s="107">
        <v>473815</v>
      </c>
      <c r="AG57" s="107">
        <v>482408</v>
      </c>
      <c r="AH57" s="107">
        <v>540749</v>
      </c>
      <c r="AI57" s="107">
        <v>447250</v>
      </c>
      <c r="AJ57" s="107">
        <v>382806</v>
      </c>
      <c r="AK57" s="107">
        <v>465600</v>
      </c>
      <c r="AL57" s="340">
        <v>614406</v>
      </c>
      <c r="AM57" s="100"/>
    </row>
    <row r="58" spans="2:39">
      <c r="B58" s="151" t="s">
        <v>127</v>
      </c>
      <c r="C58" s="107">
        <f>1109231-C143</f>
        <v>1086651</v>
      </c>
      <c r="D58" s="107">
        <f>1435147-D143</f>
        <v>1402836</v>
      </c>
      <c r="E58" s="107">
        <f>1645920-E143</f>
        <v>1607630</v>
      </c>
      <c r="F58" s="107">
        <f>1555093-F143</f>
        <v>1508053</v>
      </c>
      <c r="G58" s="107">
        <f>1688619-G143</f>
        <v>1627830</v>
      </c>
      <c r="H58" s="107">
        <f>1717117-H143</f>
        <v>1635864</v>
      </c>
      <c r="I58" s="107">
        <f>+H58</f>
        <v>1635864</v>
      </c>
      <c r="J58" s="107">
        <f>1717117-I143</f>
        <v>1635864</v>
      </c>
      <c r="K58" s="107">
        <f>1717117-K143</f>
        <v>1635864</v>
      </c>
      <c r="L58" s="107">
        <f>1722462-L143</f>
        <v>1630102</v>
      </c>
      <c r="M58" s="107">
        <f>1722462-M143</f>
        <v>1630102</v>
      </c>
      <c r="N58" s="107">
        <f>1815139-N143</f>
        <v>1707859</v>
      </c>
      <c r="O58" s="107">
        <f>1968879-O143</f>
        <v>1853377</v>
      </c>
      <c r="P58" s="107">
        <f>1968879-P143</f>
        <v>1853377</v>
      </c>
      <c r="Q58" s="107">
        <f>2099787-Q143</f>
        <v>1970593</v>
      </c>
      <c r="R58" s="107">
        <f>2099787-R143</f>
        <v>1970593</v>
      </c>
      <c r="S58" s="107">
        <f>2099787-S143</f>
        <v>1970593</v>
      </c>
      <c r="T58" s="107">
        <f>2292704-T143</f>
        <v>2156638</v>
      </c>
      <c r="U58" s="107">
        <f>2292704-U143</f>
        <v>2156638</v>
      </c>
      <c r="V58" s="107">
        <f>2437690-V143</f>
        <v>2294900</v>
      </c>
      <c r="W58" s="107">
        <v>2294900</v>
      </c>
      <c r="X58" s="107">
        <f>2334912</f>
        <v>2334912</v>
      </c>
      <c r="Y58" s="107">
        <f>2295037</f>
        <v>2295037</v>
      </c>
      <c r="Z58" s="107">
        <f>2295037</f>
        <v>2295037</v>
      </c>
      <c r="AA58" s="107">
        <f>2180835</f>
        <v>2180835</v>
      </c>
      <c r="AB58" s="107">
        <v>2137921</v>
      </c>
      <c r="AC58" s="107">
        <v>2137921</v>
      </c>
      <c r="AD58" s="107">
        <v>2120510</v>
      </c>
      <c r="AE58" s="107">
        <v>2208278</v>
      </c>
      <c r="AF58" s="107">
        <v>2160592</v>
      </c>
      <c r="AG58" s="238">
        <v>2123164</v>
      </c>
      <c r="AH58" s="107">
        <v>2375967</v>
      </c>
      <c r="AI58" s="107">
        <v>2282463</v>
      </c>
      <c r="AJ58" s="107">
        <v>2195069</v>
      </c>
      <c r="AK58" s="107">
        <v>2222227</v>
      </c>
      <c r="AL58" s="340">
        <v>2023340</v>
      </c>
      <c r="AM58" s="100"/>
    </row>
    <row r="59" spans="2:39">
      <c r="B59" s="151" t="s">
        <v>128</v>
      </c>
      <c r="C59" s="107">
        <v>5460062.8320000004</v>
      </c>
      <c r="D59" s="107">
        <v>7119288.1440000003</v>
      </c>
      <c r="E59" s="107">
        <v>7650431</v>
      </c>
      <c r="F59" s="107">
        <v>7696254</v>
      </c>
      <c r="G59" s="107">
        <v>8466443</v>
      </c>
      <c r="H59" s="107">
        <v>8469241.8630445991</v>
      </c>
      <c r="I59" s="107">
        <f>+H59</f>
        <v>8469241.8630445991</v>
      </c>
      <c r="J59" s="107">
        <v>8469242</v>
      </c>
      <c r="K59" s="107">
        <v>8469242</v>
      </c>
      <c r="L59" s="107">
        <v>9812226.379999999</v>
      </c>
      <c r="M59" s="107">
        <v>9812226.379999999</v>
      </c>
      <c r="N59" s="107">
        <v>9528456.5949999988</v>
      </c>
      <c r="O59" s="107">
        <v>9197045</v>
      </c>
      <c r="P59" s="107">
        <v>9197045</v>
      </c>
      <c r="Q59" s="107">
        <v>7950852</v>
      </c>
      <c r="R59" s="107">
        <v>7950852</v>
      </c>
      <c r="S59" s="107">
        <v>7950852</v>
      </c>
      <c r="T59" s="107">
        <v>7485834.87197953</v>
      </c>
      <c r="U59" s="107">
        <v>7485834.87197953</v>
      </c>
      <c r="V59" s="107">
        <v>7328156.9793474898</v>
      </c>
      <c r="W59" s="107">
        <v>7328156.9793474898</v>
      </c>
      <c r="X59" s="107">
        <v>7205081.691206879</v>
      </c>
      <c r="Y59" s="107">
        <v>5908380.3661704799</v>
      </c>
      <c r="Z59" s="107">
        <v>5908380.3661704799</v>
      </c>
      <c r="AA59" s="107">
        <v>5151303.6658899998</v>
      </c>
      <c r="AB59" s="107">
        <v>5649387.0963698812</v>
      </c>
      <c r="AC59" s="107">
        <v>5649387.0963698812</v>
      </c>
      <c r="AD59" s="107">
        <v>5495137.651518642</v>
      </c>
      <c r="AE59" s="107">
        <v>4688452.3984612962</v>
      </c>
      <c r="AF59" s="107">
        <v>4124078.0369283482</v>
      </c>
      <c r="AG59" s="107">
        <v>4408266.314003489</v>
      </c>
      <c r="AH59" s="107">
        <v>3021725.7539404039</v>
      </c>
      <c r="AI59" s="107">
        <v>2008918.0278086832</v>
      </c>
      <c r="AJ59" s="107">
        <v>1846742.6644666679</v>
      </c>
      <c r="AK59" s="107">
        <v>1204379.7637999996</v>
      </c>
      <c r="AL59" s="340">
        <v>944883.17986530403</v>
      </c>
      <c r="AM59" s="100"/>
    </row>
    <row r="60" spans="2:39">
      <c r="B60" s="151" t="s">
        <v>116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273"/>
      <c r="AM60" s="100"/>
    </row>
    <row r="61" spans="2:39">
      <c r="B61" s="151" t="s">
        <v>11</v>
      </c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273"/>
      <c r="AM61" s="100"/>
    </row>
    <row r="62" spans="2:39">
      <c r="B62" s="151" t="s">
        <v>129</v>
      </c>
      <c r="C62" s="107">
        <v>460799</v>
      </c>
      <c r="D62" s="107">
        <v>576968</v>
      </c>
      <c r="E62" s="107">
        <v>657492</v>
      </c>
      <c r="F62" s="107">
        <v>652607</v>
      </c>
      <c r="G62" s="107">
        <v>611824</v>
      </c>
      <c r="H62" s="107">
        <v>566894.41628295183</v>
      </c>
      <c r="I62" s="107">
        <f>+H62</f>
        <v>566894.41628295183</v>
      </c>
      <c r="J62" s="107">
        <v>566894.41628295183</v>
      </c>
      <c r="K62" s="107">
        <v>566894.41628295183</v>
      </c>
      <c r="L62" s="107">
        <v>500391.58299999998</v>
      </c>
      <c r="M62" s="107">
        <v>500392</v>
      </c>
      <c r="N62" s="107">
        <v>444123</v>
      </c>
      <c r="O62" s="107">
        <v>346181.28117368021</v>
      </c>
      <c r="P62" s="107">
        <v>503510</v>
      </c>
      <c r="Q62" s="107">
        <v>581203</v>
      </c>
      <c r="R62" s="107">
        <v>581203.11194832984</v>
      </c>
      <c r="S62" s="107">
        <v>581203.11194832984</v>
      </c>
      <c r="T62" s="107">
        <v>542634.32214171742</v>
      </c>
      <c r="U62" s="107">
        <v>542634.32214171742</v>
      </c>
      <c r="V62" s="107">
        <v>597725.83984974038</v>
      </c>
      <c r="W62" s="107">
        <v>597725.83984974038</v>
      </c>
      <c r="X62" s="107">
        <v>551007.37711123424</v>
      </c>
      <c r="Y62" s="107">
        <v>546722.48913254472</v>
      </c>
      <c r="Z62" s="107">
        <v>546722.48913254472</v>
      </c>
      <c r="AA62" s="107">
        <v>378483.86898125167</v>
      </c>
      <c r="AB62" s="107">
        <v>340673.6510918584</v>
      </c>
      <c r="AC62" s="107">
        <v>340673.6510918584</v>
      </c>
      <c r="AD62" s="107">
        <v>294191.32321837841</v>
      </c>
      <c r="AE62" s="107">
        <v>254709.39475238178</v>
      </c>
      <c r="AF62" s="107">
        <v>209585.55174974003</v>
      </c>
      <c r="AG62" s="107">
        <v>170024.13515967061</v>
      </c>
      <c r="AH62" s="107">
        <v>276069.59700000001</v>
      </c>
      <c r="AI62" s="107">
        <v>221943.30799999999</v>
      </c>
      <c r="AJ62" s="107">
        <v>124084.755</v>
      </c>
      <c r="AK62" s="107">
        <v>73569.388689999992</v>
      </c>
      <c r="AL62" s="340">
        <v>44408.627573334001</v>
      </c>
      <c r="AM62" s="100"/>
    </row>
    <row r="63" spans="2:39">
      <c r="B63" s="151" t="s">
        <v>130</v>
      </c>
      <c r="C63" s="107">
        <v>262102</v>
      </c>
      <c r="D63" s="107">
        <v>294462</v>
      </c>
      <c r="E63" s="107">
        <v>343082</v>
      </c>
      <c r="F63" s="107">
        <v>363709</v>
      </c>
      <c r="G63" s="107">
        <v>399043</v>
      </c>
      <c r="H63" s="107">
        <v>395689.88135321427</v>
      </c>
      <c r="I63" s="107">
        <f>+H63</f>
        <v>395689.88135321427</v>
      </c>
      <c r="J63" s="107">
        <v>395690</v>
      </c>
      <c r="K63" s="107">
        <v>395690</v>
      </c>
      <c r="L63" s="107">
        <v>484905.90162363008</v>
      </c>
      <c r="M63" s="107">
        <v>484906</v>
      </c>
      <c r="N63" s="107">
        <v>429127.97397107939</v>
      </c>
      <c r="O63" s="107">
        <v>566943.3700555556</v>
      </c>
      <c r="P63" s="107">
        <v>591033</v>
      </c>
      <c r="Q63" s="107">
        <v>700498</v>
      </c>
      <c r="R63" s="107">
        <v>700498.16599120479</v>
      </c>
      <c r="S63" s="107">
        <v>700498.16599120479</v>
      </c>
      <c r="T63" s="107">
        <v>931874.47809360514</v>
      </c>
      <c r="U63" s="107">
        <v>931874.47809360514</v>
      </c>
      <c r="V63" s="107">
        <v>1051676.2342481813</v>
      </c>
      <c r="W63" s="107">
        <v>1051676.2342481813</v>
      </c>
      <c r="X63" s="107">
        <f t="shared" ref="X63:AG63" si="39">+X64+X65</f>
        <v>1206144.3221374019</v>
      </c>
      <c r="Y63" s="107">
        <f t="shared" si="39"/>
        <v>1335545.8545823584</v>
      </c>
      <c r="Z63" s="107">
        <f t="shared" si="39"/>
        <v>1335545.8545823584</v>
      </c>
      <c r="AA63" s="107">
        <f t="shared" si="39"/>
        <v>1359730.4117537616</v>
      </c>
      <c r="AB63" s="107">
        <f t="shared" si="39"/>
        <v>1429482.3816406555</v>
      </c>
      <c r="AC63" s="107">
        <f t="shared" si="39"/>
        <v>1429482.3816406555</v>
      </c>
      <c r="AD63" s="107">
        <f t="shared" si="39"/>
        <v>1608791.708879814</v>
      </c>
      <c r="AE63" s="107">
        <f t="shared" si="39"/>
        <v>1504269.752055618</v>
      </c>
      <c r="AF63" s="107">
        <f t="shared" si="39"/>
        <v>1236349.2535447681</v>
      </c>
      <c r="AG63" s="107">
        <f t="shared" si="39"/>
        <v>946698.28691328969</v>
      </c>
      <c r="AH63" s="107">
        <v>969440.1323672405</v>
      </c>
      <c r="AI63" s="107">
        <v>811810.25342663843</v>
      </c>
      <c r="AJ63" s="107">
        <v>988479.87027724611</v>
      </c>
      <c r="AK63" s="107">
        <v>856400.28017815226</v>
      </c>
      <c r="AL63" s="340">
        <v>886470.72250603279</v>
      </c>
      <c r="AM63" s="100"/>
    </row>
    <row r="64" spans="2:39">
      <c r="B64" s="151" t="s">
        <v>180</v>
      </c>
      <c r="C64" s="107">
        <v>197576</v>
      </c>
      <c r="D64" s="107">
        <v>221215</v>
      </c>
      <c r="E64" s="107">
        <v>258572</v>
      </c>
      <c r="F64" s="107">
        <v>276989</v>
      </c>
      <c r="G64" s="107">
        <v>293836</v>
      </c>
      <c r="H64" s="107">
        <v>303171.85935321427</v>
      </c>
      <c r="I64" s="107">
        <v>303171.85935321427</v>
      </c>
      <c r="J64" s="107">
        <v>303172</v>
      </c>
      <c r="K64" s="107">
        <v>303172</v>
      </c>
      <c r="L64" s="107">
        <v>400383.26286432007</v>
      </c>
      <c r="M64" s="107">
        <v>400383</v>
      </c>
      <c r="N64" s="107">
        <v>338945.9739055346</v>
      </c>
      <c r="O64" s="107">
        <v>478985.3700555556</v>
      </c>
      <c r="P64" s="107"/>
      <c r="Q64" s="107">
        <v>537188</v>
      </c>
      <c r="R64" s="107">
        <v>582916.57606233621</v>
      </c>
      <c r="S64" s="107">
        <v>582916.57606233621</v>
      </c>
      <c r="T64" s="107">
        <v>780388.93433458323</v>
      </c>
      <c r="U64" s="107">
        <v>780388.93433458323</v>
      </c>
      <c r="V64" s="107">
        <v>825569.45465499978</v>
      </c>
      <c r="W64" s="107">
        <v>825569.45465499978</v>
      </c>
      <c r="X64" s="107">
        <v>923775.28300000005</v>
      </c>
      <c r="Y64" s="107">
        <v>1037141.4240900001</v>
      </c>
      <c r="Z64" s="107">
        <v>1037141.4240900001</v>
      </c>
      <c r="AA64" s="107">
        <v>1027690.0101567802</v>
      </c>
      <c r="AB64" s="107">
        <v>1223371.0816397001</v>
      </c>
      <c r="AC64" s="107">
        <v>1223371.0816397001</v>
      </c>
      <c r="AD64" s="107">
        <v>1414678.6210157999</v>
      </c>
      <c r="AE64" s="107">
        <v>1360947.3262670233</v>
      </c>
      <c r="AF64" s="107">
        <v>1132972.1822711946</v>
      </c>
      <c r="AG64" s="107">
        <v>860603.39676724048</v>
      </c>
      <c r="AH64" s="107">
        <v>860603.39676724048</v>
      </c>
      <c r="AI64" s="107">
        <v>736413.16497330344</v>
      </c>
      <c r="AJ64" s="107">
        <v>909996.24800391274</v>
      </c>
      <c r="AK64" s="107">
        <v>835670.93658148556</v>
      </c>
      <c r="AL64" s="341">
        <v>872833.59229269915</v>
      </c>
      <c r="AM64" s="100"/>
    </row>
    <row r="65" spans="2:39">
      <c r="B65" s="151" t="s">
        <v>112</v>
      </c>
      <c r="C65" s="107">
        <v>64526</v>
      </c>
      <c r="D65" s="107">
        <v>73247</v>
      </c>
      <c r="E65" s="107">
        <v>84510</v>
      </c>
      <c r="F65" s="107">
        <v>86720</v>
      </c>
      <c r="G65" s="107">
        <v>105207</v>
      </c>
      <c r="H65" s="107">
        <v>92518.021999999997</v>
      </c>
      <c r="I65" s="107">
        <v>92518.021999999997</v>
      </c>
      <c r="J65" s="107">
        <v>92518</v>
      </c>
      <c r="K65" s="107">
        <v>92518</v>
      </c>
      <c r="L65" s="107">
        <v>84522.638759310023</v>
      </c>
      <c r="M65" s="107">
        <v>84523</v>
      </c>
      <c r="N65" s="107">
        <v>90182.000065544809</v>
      </c>
      <c r="O65" s="107">
        <v>87958</v>
      </c>
      <c r="P65" s="107"/>
      <c r="Q65" s="107">
        <v>117582</v>
      </c>
      <c r="R65" s="107">
        <v>117581.589928869</v>
      </c>
      <c r="S65" s="107">
        <v>117581.58992886852</v>
      </c>
      <c r="T65" s="107">
        <v>151485.54375902191</v>
      </c>
      <c r="U65" s="107">
        <v>151485.54375902191</v>
      </c>
      <c r="V65" s="107">
        <v>226106.77959318159</v>
      </c>
      <c r="W65" s="107">
        <v>226106.77959318156</v>
      </c>
      <c r="X65" s="107">
        <v>282369.03913740197</v>
      </c>
      <c r="Y65" s="107">
        <v>298404.43049235822</v>
      </c>
      <c r="Z65" s="107">
        <v>298404.43049235822</v>
      </c>
      <c r="AA65" s="107">
        <v>332040.40159698133</v>
      </c>
      <c r="AB65" s="107">
        <v>206111.30000095547</v>
      </c>
      <c r="AC65" s="107">
        <v>206111.30000095547</v>
      </c>
      <c r="AD65" s="107">
        <v>194113.08786401397</v>
      </c>
      <c r="AE65" s="107">
        <v>143322.42578859467</v>
      </c>
      <c r="AF65" s="107">
        <v>103377.07127357354</v>
      </c>
      <c r="AG65" s="107">
        <v>86094.890146049147</v>
      </c>
      <c r="AH65" s="107">
        <v>108836.73560000001</v>
      </c>
      <c r="AI65" s="107">
        <v>75397.088453335004</v>
      </c>
      <c r="AJ65" s="107">
        <v>78483.622273333342</v>
      </c>
      <c r="AK65" s="107">
        <v>20729.343596666666</v>
      </c>
      <c r="AL65" s="341">
        <v>13637.130213333699</v>
      </c>
      <c r="AM65" s="100"/>
    </row>
    <row r="66" spans="2:39">
      <c r="B66" s="151" t="s">
        <v>15</v>
      </c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>
        <v>352246.07267289888</v>
      </c>
      <c r="S66" s="107">
        <v>352246.07267289888</v>
      </c>
      <c r="T66" s="107">
        <v>327027.30385734246</v>
      </c>
      <c r="U66" s="107">
        <v>327027.30385734246</v>
      </c>
      <c r="V66" s="107">
        <v>413543.68350426876</v>
      </c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238"/>
      <c r="AI66" s="238"/>
      <c r="AJ66" s="99"/>
      <c r="AK66" s="99"/>
      <c r="AL66" s="342"/>
      <c r="AM66" s="100"/>
    </row>
    <row r="67" spans="2:39">
      <c r="B67" s="151" t="s">
        <v>16</v>
      </c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>
        <f>SUM(R68:R70)</f>
        <v>301335.08333333331</v>
      </c>
      <c r="S67" s="107">
        <f>SUM(S68:S70)</f>
        <v>301335.08333333331</v>
      </c>
      <c r="T67" s="107">
        <f>SUM(T68:T70)</f>
        <v>404925.456351545</v>
      </c>
      <c r="U67" s="107">
        <f>SUM(U68:U70)</f>
        <v>404925.456351545</v>
      </c>
      <c r="V67" s="107">
        <f>SUM(V68:V70)</f>
        <v>513912</v>
      </c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99"/>
      <c r="AK67" s="99"/>
      <c r="AL67" s="342"/>
      <c r="AM67" s="100"/>
    </row>
    <row r="68" spans="2:39">
      <c r="B68" s="151" t="s">
        <v>113</v>
      </c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>
        <v>98848.083333333328</v>
      </c>
      <c r="S68" s="107">
        <v>98848.083333333328</v>
      </c>
      <c r="T68" s="107">
        <v>64489.456351544992</v>
      </c>
      <c r="U68" s="107">
        <v>64489.456351544992</v>
      </c>
      <c r="V68" s="107">
        <v>46025</v>
      </c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238"/>
      <c r="AI68" s="238"/>
      <c r="AJ68" s="99"/>
      <c r="AK68" s="99"/>
      <c r="AL68" s="342"/>
      <c r="AM68" s="100"/>
    </row>
    <row r="69" spans="2:39">
      <c r="B69" s="151" t="s">
        <v>114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>
        <v>182578</v>
      </c>
      <c r="S69" s="107">
        <v>182578</v>
      </c>
      <c r="T69" s="107">
        <v>327893</v>
      </c>
      <c r="U69" s="107">
        <v>327893</v>
      </c>
      <c r="V69" s="107">
        <v>459687</v>
      </c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238"/>
      <c r="AI69" s="238"/>
      <c r="AJ69" s="99"/>
      <c r="AK69" s="99"/>
      <c r="AL69" s="273"/>
      <c r="AM69" s="100"/>
    </row>
    <row r="70" spans="2:39">
      <c r="B70" s="151" t="s">
        <v>115</v>
      </c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>
        <v>19909</v>
      </c>
      <c r="S70" s="107">
        <v>19909</v>
      </c>
      <c r="T70" s="107">
        <v>12543</v>
      </c>
      <c r="U70" s="107">
        <v>12543</v>
      </c>
      <c r="V70" s="107">
        <v>8200</v>
      </c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238"/>
      <c r="AI70" s="238"/>
      <c r="AJ70" s="99"/>
      <c r="AK70" s="99"/>
      <c r="AL70" s="273"/>
      <c r="AM70" s="100"/>
    </row>
    <row r="71" spans="2:39">
      <c r="B71" s="151" t="s">
        <v>116</v>
      </c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99"/>
      <c r="AI71" s="99"/>
      <c r="AJ71" s="99"/>
      <c r="AK71" s="99"/>
      <c r="AL71" s="273"/>
      <c r="AM71" s="100"/>
    </row>
    <row r="72" spans="2:39">
      <c r="B72" s="151" t="s">
        <v>181</v>
      </c>
      <c r="C72" s="107">
        <v>872176</v>
      </c>
      <c r="D72" s="107">
        <v>1026612</v>
      </c>
      <c r="E72" s="107">
        <v>1208393.5738699073</v>
      </c>
      <c r="F72" s="107">
        <v>1319243.6415849605</v>
      </c>
      <c r="G72" s="107">
        <v>1556905.547547424</v>
      </c>
      <c r="H72" s="107">
        <v>1970674.013097856</v>
      </c>
      <c r="I72" s="107">
        <f>+H72</f>
        <v>1970674.013097856</v>
      </c>
      <c r="J72" s="107">
        <v>1970674</v>
      </c>
      <c r="K72" s="107">
        <v>1970674</v>
      </c>
      <c r="L72" s="107">
        <v>1621850</v>
      </c>
      <c r="M72" s="107">
        <v>1621850</v>
      </c>
      <c r="N72" s="107">
        <v>1673669.3020643927</v>
      </c>
      <c r="O72" s="107">
        <v>1740095.192246051</v>
      </c>
      <c r="P72" s="107">
        <v>2057934</v>
      </c>
      <c r="Q72" s="107">
        <v>2108114</v>
      </c>
      <c r="R72" s="107">
        <f>SUM(R73:R77)</f>
        <v>2108114.0887215291</v>
      </c>
      <c r="S72" s="107">
        <f>SUM(S73:S77)</f>
        <v>2108114.0887215291</v>
      </c>
      <c r="T72" s="107">
        <f>SUM(T73:T77)</f>
        <v>2029830.9619184725</v>
      </c>
      <c r="U72" s="107">
        <f>SUM(U73:U77)</f>
        <v>2029830.9619184725</v>
      </c>
      <c r="V72" s="107">
        <f>SUM(V73:V77)</f>
        <v>1843488.063540987</v>
      </c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238"/>
      <c r="AI72" s="238"/>
      <c r="AJ72" s="99"/>
      <c r="AK72" s="99"/>
      <c r="AL72" s="273"/>
      <c r="AM72" s="100"/>
    </row>
    <row r="73" spans="2:39">
      <c r="B73" s="151" t="s">
        <v>179</v>
      </c>
      <c r="C73" s="107">
        <v>22580</v>
      </c>
      <c r="D73" s="107">
        <v>32311</v>
      </c>
      <c r="E73" s="107">
        <v>38290</v>
      </c>
      <c r="F73" s="107">
        <v>47040</v>
      </c>
      <c r="G73" s="107">
        <v>60789</v>
      </c>
      <c r="H73" s="107">
        <v>81253</v>
      </c>
      <c r="I73" s="107">
        <v>81253</v>
      </c>
      <c r="J73" s="107">
        <v>81253</v>
      </c>
      <c r="K73" s="107">
        <v>81253</v>
      </c>
      <c r="L73" s="107">
        <v>95624</v>
      </c>
      <c r="M73" s="107">
        <v>95624</v>
      </c>
      <c r="N73" s="107">
        <v>107280</v>
      </c>
      <c r="O73" s="107">
        <v>115614</v>
      </c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99"/>
      <c r="AI73" s="99"/>
      <c r="AJ73" s="99"/>
      <c r="AK73" s="99"/>
      <c r="AL73" s="273"/>
      <c r="AM73" s="100"/>
    </row>
    <row r="74" spans="2:39">
      <c r="B74" s="151" t="s">
        <v>117</v>
      </c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>
        <v>1534127.3694087304</v>
      </c>
      <c r="S74" s="107">
        <v>1534127.3694087304</v>
      </c>
      <c r="T74" s="107">
        <v>1409076.7546573558</v>
      </c>
      <c r="U74" s="107">
        <v>1409076.7546573558</v>
      </c>
      <c r="V74" s="107">
        <v>1199510.1608463868</v>
      </c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238"/>
      <c r="AI74" s="238"/>
      <c r="AJ74" s="99"/>
      <c r="AK74" s="99"/>
      <c r="AL74" s="273"/>
      <c r="AM74" s="100"/>
    </row>
    <row r="75" spans="2:39">
      <c r="B75" s="151" t="s">
        <v>118</v>
      </c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>
        <v>379102.30816649803</v>
      </c>
      <c r="S75" s="107">
        <v>379102.30816649803</v>
      </c>
      <c r="T75" s="107">
        <v>443767.19987018942</v>
      </c>
      <c r="U75" s="107">
        <v>443767.19987018942</v>
      </c>
      <c r="V75" s="107">
        <v>483963.75254054513</v>
      </c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238"/>
      <c r="AI75" s="238"/>
      <c r="AJ75" s="99"/>
      <c r="AK75" s="99"/>
      <c r="AL75" s="273"/>
      <c r="AM75" s="100"/>
    </row>
    <row r="76" spans="2:39">
      <c r="B76" s="151" t="s">
        <v>119</v>
      </c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>
        <v>190166.43329737691</v>
      </c>
      <c r="S76" s="107">
        <v>190166.43329737691</v>
      </c>
      <c r="T76" s="107">
        <v>166856.59834501671</v>
      </c>
      <c r="U76" s="107">
        <v>166856.59834501671</v>
      </c>
      <c r="V76" s="107">
        <v>147470.91450717332</v>
      </c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238"/>
      <c r="AI76" s="238"/>
      <c r="AJ76" s="99"/>
      <c r="AK76" s="99"/>
      <c r="AL76" s="273"/>
      <c r="AM76" s="100"/>
    </row>
    <row r="77" spans="2:39">
      <c r="B77" s="151" t="s">
        <v>120</v>
      </c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>
        <v>4717.9778489238452</v>
      </c>
      <c r="S77" s="107">
        <v>4717.9778489238452</v>
      </c>
      <c r="T77" s="107">
        <v>10130.409045910726</v>
      </c>
      <c r="U77" s="107">
        <v>10130.409045910726</v>
      </c>
      <c r="V77" s="107">
        <v>12543.235646881851</v>
      </c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238"/>
      <c r="AI77" s="238"/>
      <c r="AJ77" s="99"/>
      <c r="AK77" s="99"/>
      <c r="AL77" s="273"/>
      <c r="AM77" s="100"/>
    </row>
    <row r="78" spans="2:39">
      <c r="B78" s="151" t="s">
        <v>31</v>
      </c>
      <c r="C78" s="107">
        <v>19060</v>
      </c>
      <c r="D78" s="107">
        <v>101387</v>
      </c>
      <c r="E78" s="107">
        <v>252225</v>
      </c>
      <c r="F78" s="107">
        <v>305200</v>
      </c>
      <c r="G78" s="107">
        <v>327344</v>
      </c>
      <c r="H78" s="107">
        <v>349447</v>
      </c>
      <c r="I78" s="107">
        <f>+H78</f>
        <v>349447</v>
      </c>
      <c r="J78" s="107">
        <v>349447</v>
      </c>
      <c r="K78" s="107">
        <v>349447</v>
      </c>
      <c r="L78" s="107">
        <v>341720</v>
      </c>
      <c r="M78" s="107">
        <v>341720</v>
      </c>
      <c r="N78" s="107">
        <v>340001</v>
      </c>
      <c r="O78" s="107">
        <v>363088</v>
      </c>
      <c r="P78" s="107">
        <v>363088</v>
      </c>
      <c r="Q78" s="107">
        <v>389174</v>
      </c>
      <c r="R78" s="107">
        <v>389174</v>
      </c>
      <c r="S78" s="107">
        <v>389174</v>
      </c>
      <c r="T78" s="107">
        <v>462211</v>
      </c>
      <c r="U78" s="107">
        <v>462211</v>
      </c>
      <c r="V78" s="107">
        <v>500714</v>
      </c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238"/>
      <c r="AI78" s="238"/>
      <c r="AJ78" s="99"/>
      <c r="AK78" s="99"/>
      <c r="AL78" s="273"/>
      <c r="AM78" s="100"/>
    </row>
    <row r="79" spans="2:39">
      <c r="B79" s="151" t="s">
        <v>20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99"/>
      <c r="AI79" s="99"/>
      <c r="AJ79" s="99"/>
      <c r="AK79" s="99"/>
      <c r="AL79" s="273"/>
      <c r="AM79" s="100"/>
    </row>
    <row r="80" spans="2:39">
      <c r="B80" s="151" t="s">
        <v>182</v>
      </c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>
        <f>SUM(R81:R83)</f>
        <v>678396.12464697089</v>
      </c>
      <c r="S80" s="107">
        <f>SUM(S81:S83)</f>
        <v>678396.12464697089</v>
      </c>
      <c r="T80" s="107">
        <f>SUM(T81:T83)</f>
        <v>784040.1416892861</v>
      </c>
      <c r="U80" s="107">
        <f>SUM(U81:U83)</f>
        <v>784040.1416892861</v>
      </c>
      <c r="V80" s="107">
        <f>SUM(V81:V83)</f>
        <v>1207967.7242694295</v>
      </c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99"/>
      <c r="AK80" s="99"/>
      <c r="AL80" s="273"/>
      <c r="AM80" s="100"/>
    </row>
    <row r="81" spans="2:39">
      <c r="B81" s="151" t="s">
        <v>122</v>
      </c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>
        <v>522890.5540741497</v>
      </c>
      <c r="S81" s="107">
        <v>522890.5540741497</v>
      </c>
      <c r="T81" s="107">
        <v>542793.34308666456</v>
      </c>
      <c r="U81" s="107">
        <v>542793.34308666456</v>
      </c>
      <c r="V81" s="107">
        <v>797026.9933571571</v>
      </c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238"/>
      <c r="AI81" s="238"/>
      <c r="AJ81" s="99"/>
      <c r="AK81" s="99"/>
      <c r="AL81" s="273"/>
      <c r="AM81" s="100"/>
    </row>
    <row r="82" spans="2:39">
      <c r="B82" s="151" t="s">
        <v>123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>
        <v>155505.57057282119</v>
      </c>
      <c r="S82" s="107">
        <v>155505.57057282119</v>
      </c>
      <c r="T82" s="107">
        <v>199255.64788675716</v>
      </c>
      <c r="U82" s="107">
        <v>199255.64788675716</v>
      </c>
      <c r="V82" s="107">
        <v>342826.22517716076</v>
      </c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238"/>
      <c r="AI82" s="238"/>
      <c r="AJ82" s="99"/>
      <c r="AK82" s="99"/>
      <c r="AL82" s="273"/>
      <c r="AM82" s="100"/>
    </row>
    <row r="83" spans="2:39">
      <c r="B83" s="151" t="s">
        <v>124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>
        <v>41991.150715864387</v>
      </c>
      <c r="U83" s="107">
        <v>41991.150715864387</v>
      </c>
      <c r="V83" s="107">
        <v>68114.505735111612</v>
      </c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238"/>
      <c r="AI83" s="238"/>
      <c r="AJ83" s="99"/>
      <c r="AK83" s="99"/>
      <c r="AL83" s="273"/>
      <c r="AM83" s="100"/>
    </row>
    <row r="84" spans="2:39">
      <c r="B84" s="151" t="s">
        <v>183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>
        <v>13152</v>
      </c>
      <c r="S84" s="107">
        <v>13152</v>
      </c>
      <c r="T84" s="107">
        <v>6382.0381354013052</v>
      </c>
      <c r="U84" s="107">
        <v>6382.0381354013052</v>
      </c>
      <c r="V84" s="107">
        <v>4373</v>
      </c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238"/>
      <c r="AI84" s="238"/>
      <c r="AJ84" s="99"/>
      <c r="AK84" s="99"/>
      <c r="AL84" s="273"/>
      <c r="AM84" s="100"/>
    </row>
    <row r="85" spans="2:39">
      <c r="B85" s="151" t="s">
        <v>116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99"/>
      <c r="AI85" s="99"/>
      <c r="AJ85" s="99"/>
      <c r="AK85" s="99"/>
      <c r="AL85" s="273"/>
      <c r="AM85" s="100"/>
    </row>
    <row r="86" spans="2:39">
      <c r="B86" s="151" t="s">
        <v>23</v>
      </c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99"/>
      <c r="AI86" s="99"/>
      <c r="AJ86" s="99"/>
      <c r="AK86" s="99"/>
      <c r="AL86" s="273"/>
      <c r="AM86" s="100"/>
    </row>
    <row r="87" spans="2:39">
      <c r="B87" s="151" t="s">
        <v>17</v>
      </c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99"/>
      <c r="AI87" s="99"/>
      <c r="AJ87" s="99"/>
      <c r="AK87" s="99"/>
      <c r="AL87" s="273"/>
      <c r="AM87" s="100"/>
    </row>
    <row r="88" spans="2:39">
      <c r="B88" s="151" t="s">
        <v>24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99"/>
      <c r="AI88" s="99"/>
      <c r="AJ88" s="99"/>
      <c r="AK88" s="99"/>
      <c r="AL88" s="273"/>
      <c r="AM88" s="100"/>
    </row>
    <row r="89" spans="2:39">
      <c r="B89" s="151" t="s">
        <v>14</v>
      </c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99"/>
      <c r="AI89" s="99"/>
      <c r="AJ89" s="99"/>
      <c r="AK89" s="99"/>
      <c r="AL89" s="273"/>
      <c r="AM89" s="100"/>
    </row>
    <row r="90" spans="2:39">
      <c r="B90" s="338" t="s">
        <v>184</v>
      </c>
      <c r="C90" s="107">
        <v>20075</v>
      </c>
      <c r="D90" s="107">
        <v>104602</v>
      </c>
      <c r="E90" s="107">
        <v>268495</v>
      </c>
      <c r="F90" s="107">
        <v>312230</v>
      </c>
      <c r="G90" s="107">
        <v>325963</v>
      </c>
      <c r="H90" s="107">
        <v>371775</v>
      </c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99"/>
      <c r="AI90" s="99"/>
      <c r="AJ90" s="99"/>
      <c r="AK90" s="99"/>
      <c r="AL90" s="273"/>
      <c r="AM90" s="100"/>
    </row>
    <row r="91" spans="2:39">
      <c r="B91" s="124" t="s">
        <v>185</v>
      </c>
      <c r="C91" s="107">
        <v>41872</v>
      </c>
      <c r="D91" s="107">
        <v>86384</v>
      </c>
      <c r="E91" s="107">
        <v>208108</v>
      </c>
      <c r="F91" s="107">
        <v>274587</v>
      </c>
      <c r="G91" s="107">
        <v>250498</v>
      </c>
      <c r="H91" s="107">
        <v>226880</v>
      </c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99"/>
      <c r="AI91" s="99"/>
      <c r="AJ91" s="99"/>
      <c r="AK91" s="99"/>
      <c r="AL91" s="273"/>
      <c r="AM91" s="100"/>
    </row>
    <row r="92" spans="2:39">
      <c r="B92" s="338" t="s">
        <v>186</v>
      </c>
      <c r="C92" s="107">
        <v>97277</v>
      </c>
      <c r="D92" s="107">
        <v>209045</v>
      </c>
      <c r="E92" s="107">
        <v>529635</v>
      </c>
      <c r="F92" s="107">
        <v>675986</v>
      </c>
      <c r="G92" s="107">
        <v>756400</v>
      </c>
      <c r="H92" s="107">
        <v>704249</v>
      </c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99"/>
      <c r="AI92" s="99"/>
      <c r="AJ92" s="99"/>
      <c r="AK92" s="99"/>
      <c r="AL92" s="273"/>
      <c r="AM92" s="100"/>
    </row>
    <row r="93" spans="2:39">
      <c r="B93" s="338" t="s">
        <v>187</v>
      </c>
      <c r="C93" s="107">
        <v>20075</v>
      </c>
      <c r="D93" s="107">
        <v>104602</v>
      </c>
      <c r="E93" s="107">
        <v>268495</v>
      </c>
      <c r="F93" s="107">
        <v>311969</v>
      </c>
      <c r="G93" s="107">
        <v>325963</v>
      </c>
      <c r="H93" s="107">
        <v>371775</v>
      </c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99"/>
      <c r="AI93" s="99"/>
      <c r="AJ93" s="99"/>
      <c r="AK93" s="99"/>
      <c r="AL93" s="273"/>
      <c r="AM93" s="100"/>
    </row>
    <row r="94" spans="2:39" ht="13.5" thickBot="1">
      <c r="B94" s="339" t="s">
        <v>188</v>
      </c>
      <c r="C94" s="343">
        <v>3305</v>
      </c>
      <c r="D94" s="343">
        <v>12116</v>
      </c>
      <c r="E94" s="343">
        <v>16808</v>
      </c>
      <c r="F94" s="343">
        <v>25023</v>
      </c>
      <c r="G94" s="343">
        <v>21626</v>
      </c>
      <c r="H94" s="343">
        <v>78985</v>
      </c>
      <c r="I94" s="260"/>
      <c r="J94" s="260"/>
      <c r="K94" s="260"/>
      <c r="L94" s="260"/>
      <c r="M94" s="260"/>
      <c r="N94" s="260"/>
      <c r="O94" s="260"/>
      <c r="P94" s="260"/>
      <c r="Q94" s="260"/>
      <c r="R94" s="260"/>
      <c r="S94" s="260"/>
      <c r="T94" s="260"/>
      <c r="U94" s="260"/>
      <c r="V94" s="260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334"/>
      <c r="AM94" s="100"/>
    </row>
    <row r="95" spans="2:39">
      <c r="B95" s="100" t="s">
        <v>289</v>
      </c>
      <c r="C95" s="453"/>
      <c r="D95" s="453"/>
      <c r="E95" s="453"/>
      <c r="F95" s="453"/>
      <c r="G95" s="453"/>
      <c r="H95" s="453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100"/>
    </row>
    <row r="96" spans="2:39" ht="13.5" thickBot="1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100"/>
      <c r="AK96" s="100"/>
      <c r="AL96" s="100"/>
      <c r="AM96" s="100"/>
    </row>
    <row r="97" spans="2:44">
      <c r="B97" s="326" t="s">
        <v>4</v>
      </c>
      <c r="C97" s="19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99"/>
      <c r="X97" s="107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100"/>
      <c r="AK97" s="100"/>
      <c r="AL97" s="100"/>
      <c r="AM97" s="100"/>
    </row>
    <row r="98" spans="2:44" ht="13.5" thickBot="1">
      <c r="B98" s="327" t="s">
        <v>33</v>
      </c>
      <c r="C98" s="344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100"/>
      <c r="AK98" s="100"/>
      <c r="AL98" s="100"/>
      <c r="AM98" s="100"/>
    </row>
    <row r="99" spans="2:44">
      <c r="B99" s="129"/>
      <c r="C99" s="254"/>
      <c r="D99" s="254"/>
      <c r="E99" s="254"/>
      <c r="F99" s="254"/>
      <c r="G99" s="254"/>
      <c r="H99" s="254"/>
      <c r="I99" s="254"/>
      <c r="J99" s="254"/>
      <c r="K99" s="254"/>
      <c r="L99" s="254"/>
      <c r="M99" s="254"/>
      <c r="N99" s="254"/>
      <c r="O99" s="254"/>
      <c r="P99" s="254"/>
      <c r="Q99" s="254"/>
      <c r="R99" s="254"/>
      <c r="S99" s="254"/>
      <c r="T99" s="254"/>
      <c r="U99" s="254"/>
      <c r="V99" s="254"/>
      <c r="W99" s="219"/>
      <c r="X99" s="219"/>
      <c r="Y99" s="219"/>
      <c r="Z99" s="219"/>
      <c r="AA99" s="219"/>
      <c r="AB99" s="219"/>
      <c r="AC99" s="219"/>
      <c r="AD99" s="219"/>
      <c r="AE99" s="219"/>
      <c r="AF99" s="219"/>
      <c r="AG99" s="219"/>
      <c r="AH99" s="219"/>
      <c r="AI99" s="219"/>
      <c r="AJ99" s="219"/>
      <c r="AK99" s="219"/>
      <c r="AL99" s="300"/>
      <c r="AM99" s="100"/>
    </row>
    <row r="100" spans="2:44">
      <c r="B100" s="151" t="s">
        <v>6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273"/>
      <c r="AM100" s="100"/>
    </row>
    <row r="101" spans="2:44">
      <c r="B101" s="151" t="s">
        <v>105</v>
      </c>
      <c r="C101" s="107">
        <v>372756.89563512581</v>
      </c>
      <c r="D101" s="107">
        <v>310140.87638925837</v>
      </c>
      <c r="E101" s="107">
        <v>239472.21530054873</v>
      </c>
      <c r="F101" s="107">
        <v>130336.8960186836</v>
      </c>
      <c r="G101" s="107">
        <v>19976.01224976706</v>
      </c>
      <c r="H101" s="107">
        <v>13949.431932964455</v>
      </c>
      <c r="I101" s="107">
        <v>13948</v>
      </c>
      <c r="J101" s="107">
        <v>13947.67314681582</v>
      </c>
      <c r="K101" s="107">
        <v>13947.67314681582</v>
      </c>
      <c r="L101" s="107">
        <v>13856</v>
      </c>
      <c r="M101" s="107">
        <v>13855.593579373104</v>
      </c>
      <c r="N101" s="107">
        <v>20254.120624722218</v>
      </c>
      <c r="O101" s="107">
        <v>20638.673184019801</v>
      </c>
      <c r="P101" s="107">
        <v>20638.673184019801</v>
      </c>
      <c r="Q101" s="107">
        <v>18833.672497441403</v>
      </c>
      <c r="R101" s="107">
        <v>18833.672497441403</v>
      </c>
      <c r="S101" s="107">
        <v>18834.356091191403</v>
      </c>
      <c r="T101" s="107">
        <v>-18341</v>
      </c>
      <c r="U101" s="107">
        <v>17494.2055</v>
      </c>
      <c r="V101" s="107">
        <v>18917.569544075632</v>
      </c>
      <c r="W101" s="107">
        <v>18918.369544075631</v>
      </c>
      <c r="X101" s="107">
        <v>6625.846683122405</v>
      </c>
      <c r="Y101" s="107">
        <v>9322</v>
      </c>
      <c r="Z101" s="107">
        <v>9322</v>
      </c>
      <c r="AA101" s="107">
        <v>8464.8283963927752</v>
      </c>
      <c r="AB101" s="107">
        <v>7607.7222548218497</v>
      </c>
      <c r="AC101" s="107">
        <v>2107.7222548218515</v>
      </c>
      <c r="AD101" s="107">
        <v>3266.8307540168803</v>
      </c>
      <c r="AE101" s="107">
        <v>7467.3775796847931</v>
      </c>
      <c r="AF101" s="107">
        <v>5296.1802207602595</v>
      </c>
      <c r="AG101" s="107">
        <v>4507.9248297628828</v>
      </c>
      <c r="AH101" s="107">
        <f>+AH153+AH169</f>
        <v>3746.1452688967388</v>
      </c>
      <c r="AI101" s="107">
        <f t="shared" ref="AI101:AL101" si="40">+AI153+AI169</f>
        <v>1564.5401289347449</v>
      </c>
      <c r="AJ101" s="107">
        <f t="shared" si="40"/>
        <v>561.63631999504582</v>
      </c>
      <c r="AK101" s="107">
        <f t="shared" si="40"/>
        <v>599.35871739826996</v>
      </c>
      <c r="AL101" s="257">
        <f t="shared" si="40"/>
        <v>407.64360000000153</v>
      </c>
      <c r="AM101" s="100"/>
    </row>
    <row r="102" spans="2:44">
      <c r="B102" s="151" t="s">
        <v>106</v>
      </c>
      <c r="C102" s="107">
        <v>170815.82139170275</v>
      </c>
      <c r="D102" s="107">
        <v>342931.75311342225</v>
      </c>
      <c r="E102" s="107">
        <v>545153.39515021769</v>
      </c>
      <c r="F102" s="107">
        <v>691420.03931345616</v>
      </c>
      <c r="G102" s="107">
        <v>782119.58673983184</v>
      </c>
      <c r="H102" s="107">
        <v>877998.56458169362</v>
      </c>
      <c r="I102" s="107">
        <v>877846</v>
      </c>
      <c r="J102" s="107">
        <v>877846.47926613176</v>
      </c>
      <c r="K102" s="107">
        <v>877846.47926613176</v>
      </c>
      <c r="L102" s="107">
        <v>895920.12133468152</v>
      </c>
      <c r="M102" s="107">
        <v>895919.88338159758</v>
      </c>
      <c r="N102" s="107">
        <v>860936.87557928567</v>
      </c>
      <c r="O102" s="107">
        <v>871745.38146544655</v>
      </c>
      <c r="P102" s="107">
        <v>871745.38146544655</v>
      </c>
      <c r="Q102" s="107">
        <v>866027.80254546471</v>
      </c>
      <c r="R102" s="107">
        <v>866027.80254546471</v>
      </c>
      <c r="S102" s="107">
        <v>866026.9236392146</v>
      </c>
      <c r="T102" s="107">
        <v>833373</v>
      </c>
      <c r="U102" s="107">
        <v>851221.38352705212</v>
      </c>
      <c r="V102" s="107">
        <v>861069.28022637032</v>
      </c>
      <c r="W102" s="107">
        <v>861069.28022637032</v>
      </c>
      <c r="X102" s="107">
        <v>760070.75423351862</v>
      </c>
      <c r="Y102" s="107">
        <v>723108</v>
      </c>
      <c r="Z102" s="107">
        <v>723108</v>
      </c>
      <c r="AA102" s="107">
        <v>700400.73527946544</v>
      </c>
      <c r="AB102" s="107">
        <v>674150.85546630155</v>
      </c>
      <c r="AC102" s="107">
        <v>674150.85546630155</v>
      </c>
      <c r="AD102" s="107">
        <v>602085.95467057312</v>
      </c>
      <c r="AE102" s="107">
        <v>520903.32261542929</v>
      </c>
      <c r="AF102" s="107">
        <v>501612.94733080897</v>
      </c>
      <c r="AG102" s="107">
        <v>457566.20502921601</v>
      </c>
      <c r="AH102" s="107">
        <f t="shared" ref="AH102:AL103" si="41">+AH154+AH170</f>
        <v>543188.16819911636</v>
      </c>
      <c r="AI102" s="107">
        <f t="shared" si="41"/>
        <v>414730.19515162567</v>
      </c>
      <c r="AJ102" s="107">
        <f t="shared" si="41"/>
        <v>398251.69002233067</v>
      </c>
      <c r="AK102" s="107">
        <f t="shared" si="41"/>
        <v>410173.3354863167</v>
      </c>
      <c r="AL102" s="257">
        <f t="shared" si="41"/>
        <v>432556.78635805118</v>
      </c>
      <c r="AM102" s="100"/>
    </row>
    <row r="103" spans="2:44">
      <c r="B103" s="151" t="s">
        <v>107</v>
      </c>
      <c r="C103" s="107">
        <v>389470.57207036403</v>
      </c>
      <c r="D103" s="107">
        <v>503219.04474175401</v>
      </c>
      <c r="E103" s="107">
        <v>568313.45568143239</v>
      </c>
      <c r="F103" s="107">
        <v>558002.53986395558</v>
      </c>
      <c r="G103" s="107">
        <v>691211.10911910865</v>
      </c>
      <c r="H103" s="107">
        <v>770542.9504966666</v>
      </c>
      <c r="I103" s="107">
        <v>770400</v>
      </c>
      <c r="J103" s="107">
        <v>770400</v>
      </c>
      <c r="K103" s="107">
        <v>770400</v>
      </c>
      <c r="L103" s="107">
        <v>677404.97433393553</v>
      </c>
      <c r="M103" s="107">
        <v>677404.97433393553</v>
      </c>
      <c r="N103" s="107">
        <v>699177.86327112222</v>
      </c>
      <c r="O103" s="107">
        <v>677509</v>
      </c>
      <c r="P103" s="107">
        <v>677509</v>
      </c>
      <c r="Q103" s="107">
        <v>612355.31484319211</v>
      </c>
      <c r="R103" s="107">
        <v>465282.072655692</v>
      </c>
      <c r="S103" s="107">
        <v>345455.64819468599</v>
      </c>
      <c r="T103" s="107">
        <v>359389</v>
      </c>
      <c r="U103" s="107">
        <v>319087</v>
      </c>
      <c r="V103" s="107">
        <v>299103.41577440052</v>
      </c>
      <c r="W103" s="107">
        <v>299103.21577440051</v>
      </c>
      <c r="X103" s="107">
        <v>287538.25279360608</v>
      </c>
      <c r="Y103" s="107">
        <v>215333.726653644</v>
      </c>
      <c r="Z103" s="107">
        <v>215408.72665364432</v>
      </c>
      <c r="AA103" s="107">
        <v>213494.23817058158</v>
      </c>
      <c r="AB103" s="107">
        <v>152925.01242234634</v>
      </c>
      <c r="AC103" s="107">
        <v>152925.01242234634</v>
      </c>
      <c r="AD103" s="107">
        <v>112980.5372685258</v>
      </c>
      <c r="AE103" s="107">
        <v>99518.865961268355</v>
      </c>
      <c r="AF103" s="107">
        <v>94109.561116171972</v>
      </c>
      <c r="AG103" s="107">
        <v>90355.470963250729</v>
      </c>
      <c r="AH103" s="107">
        <f t="shared" si="41"/>
        <v>48115.52802046368</v>
      </c>
      <c r="AI103" s="107">
        <f t="shared" si="41"/>
        <v>53622.899099879862</v>
      </c>
      <c r="AJ103" s="107">
        <f t="shared" si="41"/>
        <v>61320.678063620071</v>
      </c>
      <c r="AK103" s="107">
        <f t="shared" si="41"/>
        <v>49598.093633626137</v>
      </c>
      <c r="AL103" s="257">
        <f t="shared" si="41"/>
        <v>45771.72916906044</v>
      </c>
      <c r="AM103" s="100"/>
    </row>
    <row r="104" spans="2:44">
      <c r="B104" s="151" t="s">
        <v>108</v>
      </c>
      <c r="C104" s="107">
        <v>80898.806752571894</v>
      </c>
      <c r="D104" s="107">
        <v>86549.326437854383</v>
      </c>
      <c r="E104" s="107">
        <v>80224.841396807111</v>
      </c>
      <c r="F104" s="107">
        <v>80737.711204267296</v>
      </c>
      <c r="G104" s="107">
        <v>81161.920518061277</v>
      </c>
      <c r="H104" s="107">
        <v>69024.988001204241</v>
      </c>
      <c r="I104" s="107">
        <v>69023</v>
      </c>
      <c r="J104" s="107">
        <v>69023</v>
      </c>
      <c r="K104" s="107">
        <v>69023</v>
      </c>
      <c r="L104" s="107">
        <v>76214.357937310415</v>
      </c>
      <c r="M104" s="107">
        <v>76214.357937310415</v>
      </c>
      <c r="N104" s="107">
        <v>92678</v>
      </c>
      <c r="O104" s="107">
        <v>98439.509232710421</v>
      </c>
      <c r="P104" s="107">
        <v>98439.509232710421</v>
      </c>
      <c r="Q104" s="107">
        <v>100248.96349922419</v>
      </c>
      <c r="R104" s="107">
        <v>100248.96349922419</v>
      </c>
      <c r="S104" s="107">
        <v>100248.57287422418</v>
      </c>
      <c r="T104" s="107">
        <v>100260</v>
      </c>
      <c r="U104" s="107">
        <v>99273.720793465938</v>
      </c>
      <c r="V104" s="107">
        <v>122054.18925715199</v>
      </c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99"/>
      <c r="AK104" s="99"/>
      <c r="AL104" s="273"/>
      <c r="AM104" s="100"/>
    </row>
    <row r="105" spans="2:44">
      <c r="B105" s="151" t="s">
        <v>11</v>
      </c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99"/>
      <c r="AK105" s="99"/>
      <c r="AL105" s="273"/>
      <c r="AM105" s="100"/>
    </row>
    <row r="106" spans="2:44">
      <c r="B106" s="151" t="s">
        <v>109</v>
      </c>
      <c r="C106" s="107">
        <v>289121.8331395571</v>
      </c>
      <c r="D106" s="107">
        <v>350745.07731690427</v>
      </c>
      <c r="E106" s="107">
        <v>393178.42859008862</v>
      </c>
      <c r="F106" s="107">
        <v>348135.74227473279</v>
      </c>
      <c r="G106" s="107">
        <v>292309.09045082668</v>
      </c>
      <c r="H106" s="107">
        <v>303653.3779671602</v>
      </c>
      <c r="I106" s="107">
        <v>303601</v>
      </c>
      <c r="J106" s="107">
        <v>303600.58881256136</v>
      </c>
      <c r="K106" s="107">
        <v>303600.58881256136</v>
      </c>
      <c r="L106" s="107">
        <v>297541</v>
      </c>
      <c r="M106" s="107">
        <v>297541</v>
      </c>
      <c r="N106" s="107">
        <v>247912.20718749997</v>
      </c>
      <c r="O106" s="107">
        <v>192603.26559253345</v>
      </c>
      <c r="P106" s="107">
        <v>192603.26559253345</v>
      </c>
      <c r="Q106" s="107">
        <v>204141.48678466046</v>
      </c>
      <c r="R106" s="107">
        <v>204141.48678466046</v>
      </c>
      <c r="S106" s="107">
        <v>341482.30709716049</v>
      </c>
      <c r="T106" s="107">
        <v>305098.12032284157</v>
      </c>
      <c r="U106" s="107">
        <v>307450</v>
      </c>
      <c r="V106" s="107">
        <v>296717</v>
      </c>
      <c r="W106" s="107">
        <v>340436.42749062844</v>
      </c>
      <c r="X106" s="107">
        <v>212510.80098894436</v>
      </c>
      <c r="Y106" s="107">
        <v>157689.45906782252</v>
      </c>
      <c r="Z106" s="107">
        <v>157689.45906782252</v>
      </c>
      <c r="AA106" s="107">
        <v>135375.71450986181</v>
      </c>
      <c r="AB106" s="107">
        <v>106942.08736425781</v>
      </c>
      <c r="AC106" s="107">
        <v>106942.08736425781</v>
      </c>
      <c r="AD106" s="107">
        <v>54696.57366404833</v>
      </c>
      <c r="AE106" s="107">
        <v>42810.368903443501</v>
      </c>
      <c r="AF106" s="107">
        <v>43289</v>
      </c>
      <c r="AG106" s="107">
        <v>38686</v>
      </c>
      <c r="AH106" s="107">
        <v>52656.503743760062</v>
      </c>
      <c r="AI106" s="107">
        <v>32766.444897295147</v>
      </c>
      <c r="AJ106" s="107">
        <v>25274.34161203543</v>
      </c>
      <c r="AK106" s="107">
        <v>19468.995556096917</v>
      </c>
      <c r="AL106" s="345">
        <v>14652.208952783187</v>
      </c>
      <c r="AM106" s="100"/>
    </row>
    <row r="107" spans="2:44">
      <c r="B107" s="151" t="s">
        <v>110</v>
      </c>
      <c r="C107" s="107">
        <v>521013.69751755957</v>
      </c>
      <c r="D107" s="107">
        <v>565059.71467609226</v>
      </c>
      <c r="E107" s="107">
        <v>614629.67314356973</v>
      </c>
      <c r="F107" s="107">
        <v>506753.2390985348</v>
      </c>
      <c r="G107" s="107">
        <v>472810.7326720258</v>
      </c>
      <c r="H107" s="107">
        <v>348301.96431662684</v>
      </c>
      <c r="I107" s="107">
        <v>348302</v>
      </c>
      <c r="J107" s="107">
        <v>348302</v>
      </c>
      <c r="K107" s="107">
        <v>348302</v>
      </c>
      <c r="L107" s="107">
        <v>298744</v>
      </c>
      <c r="M107" s="107">
        <v>298744</v>
      </c>
      <c r="N107" s="107">
        <v>153670.53470322792</v>
      </c>
      <c r="O107" s="107">
        <v>104794</v>
      </c>
      <c r="P107" s="107">
        <v>164043</v>
      </c>
      <c r="Q107" s="107">
        <v>106804.50657304311</v>
      </c>
      <c r="R107" s="107">
        <v>106804.50657304311</v>
      </c>
      <c r="S107" s="107">
        <v>106802</v>
      </c>
      <c r="T107" s="107">
        <v>122523.49128246109</v>
      </c>
      <c r="U107" s="107">
        <f>+U108+U109</f>
        <v>114429.44255584641</v>
      </c>
      <c r="V107" s="107">
        <f>+V108+V109</f>
        <v>127205.1975900605</v>
      </c>
      <c r="W107" s="107">
        <v>174189.29677977005</v>
      </c>
      <c r="X107" s="107">
        <f t="shared" ref="X107:AG107" si="42">+X108+X109</f>
        <v>173165.2888594103</v>
      </c>
      <c r="Y107" s="107">
        <f t="shared" si="42"/>
        <v>155164.2979528259</v>
      </c>
      <c r="Z107" s="107">
        <f t="shared" si="42"/>
        <v>155164.2979528259</v>
      </c>
      <c r="AA107" s="107">
        <f t="shared" si="42"/>
        <v>146195.69832963057</v>
      </c>
      <c r="AB107" s="107">
        <f t="shared" si="42"/>
        <v>117735.91263574219</v>
      </c>
      <c r="AC107" s="107">
        <f t="shared" si="42"/>
        <v>117735.91263574219</v>
      </c>
      <c r="AD107" s="107">
        <f t="shared" si="42"/>
        <v>117363.6121323944</v>
      </c>
      <c r="AE107" s="107">
        <f t="shared" si="42"/>
        <v>102666.63109655649</v>
      </c>
      <c r="AF107" s="107">
        <f t="shared" si="42"/>
        <v>85928</v>
      </c>
      <c r="AG107" s="107">
        <f t="shared" si="42"/>
        <v>74677.000000000015</v>
      </c>
      <c r="AH107" s="107">
        <f>+AH108+AH109</f>
        <v>56266.514976636943</v>
      </c>
      <c r="AI107" s="107">
        <f>+AI108+AI109</f>
        <v>57480.302238239557</v>
      </c>
      <c r="AJ107" s="107">
        <f>SUM(AJ108:AJ109)</f>
        <v>53840.938906888623</v>
      </c>
      <c r="AK107" s="107">
        <f>SUM(AK108:AK109)</f>
        <v>48711.129950872302</v>
      </c>
      <c r="AL107" s="345">
        <v>46029.259695993722</v>
      </c>
      <c r="AM107" s="100"/>
    </row>
    <row r="108" spans="2:44">
      <c r="B108" s="151" t="s">
        <v>111</v>
      </c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>
        <v>49904.856433448549</v>
      </c>
      <c r="S108" s="107">
        <v>49905.046433448544</v>
      </c>
      <c r="T108" s="107">
        <v>55592.46255584641</v>
      </c>
      <c r="U108" s="107">
        <v>55592.442555846406</v>
      </c>
      <c r="V108" s="107">
        <v>61258.197590060503</v>
      </c>
      <c r="W108" s="107">
        <v>61258.197590060503</v>
      </c>
      <c r="X108" s="107">
        <v>60858.108158215931</v>
      </c>
      <c r="Y108" s="107">
        <v>60412.008290217302</v>
      </c>
      <c r="Z108" s="107">
        <v>60412.008290217302</v>
      </c>
      <c r="AA108" s="107">
        <v>57634.222829963117</v>
      </c>
      <c r="AB108" s="107">
        <v>46540.859011310728</v>
      </c>
      <c r="AC108" s="107">
        <v>46540.859011310728</v>
      </c>
      <c r="AD108" s="107">
        <v>53687.906379351822</v>
      </c>
      <c r="AE108" s="107">
        <v>47375.587395146322</v>
      </c>
      <c r="AF108" s="107">
        <v>36173.787561855177</v>
      </c>
      <c r="AG108" s="107">
        <v>32411.838835110397</v>
      </c>
      <c r="AH108" s="321">
        <v>32411.838835110397</v>
      </c>
      <c r="AI108" s="321">
        <v>38249.100931938177</v>
      </c>
      <c r="AJ108" s="107">
        <v>35611.575776301244</v>
      </c>
      <c r="AK108" s="107">
        <v>35424.171847783269</v>
      </c>
      <c r="AL108" s="346">
        <v>36428.282852007564</v>
      </c>
      <c r="AM108" s="100"/>
    </row>
    <row r="109" spans="2:44">
      <c r="B109" s="151" t="s">
        <v>112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>
        <v>56899.65013959456</v>
      </c>
      <c r="S109" s="107">
        <v>56897</v>
      </c>
      <c r="T109" s="107">
        <v>66931.028726614677</v>
      </c>
      <c r="U109" s="107">
        <v>58837</v>
      </c>
      <c r="V109" s="107">
        <v>65947</v>
      </c>
      <c r="W109" s="107">
        <v>112931.09918970954</v>
      </c>
      <c r="X109" s="107">
        <v>112307.18070119437</v>
      </c>
      <c r="Y109" s="107">
        <v>94752.289662608615</v>
      </c>
      <c r="Z109" s="107">
        <v>94752.289662608615</v>
      </c>
      <c r="AA109" s="107">
        <v>88561.47549966746</v>
      </c>
      <c r="AB109" s="107">
        <v>71195.053624431457</v>
      </c>
      <c r="AC109" s="107">
        <v>71195.053624431457</v>
      </c>
      <c r="AD109" s="107">
        <v>63675.705753042574</v>
      </c>
      <c r="AE109" s="107">
        <v>55291.043701410177</v>
      </c>
      <c r="AF109" s="107">
        <v>49754.21243814483</v>
      </c>
      <c r="AG109" s="107">
        <v>42265.161164889614</v>
      </c>
      <c r="AH109" s="107">
        <v>23854.676141526543</v>
      </c>
      <c r="AI109" s="107">
        <v>19231.20130630138</v>
      </c>
      <c r="AJ109" s="107">
        <v>18229.363130587375</v>
      </c>
      <c r="AK109" s="107">
        <v>13286.958103089037</v>
      </c>
      <c r="AL109" s="346">
        <v>9600.9768439861582</v>
      </c>
      <c r="AM109" s="100"/>
    </row>
    <row r="110" spans="2:44">
      <c r="B110" s="151" t="s">
        <v>15</v>
      </c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>
        <v>15617.437478929944</v>
      </c>
      <c r="S110" s="107">
        <v>15617.437478929944</v>
      </c>
      <c r="T110" s="107">
        <v>15699.797378868763</v>
      </c>
      <c r="U110" s="107">
        <v>15700</v>
      </c>
      <c r="V110" s="107">
        <v>14720</v>
      </c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238"/>
      <c r="AJ110" s="99"/>
      <c r="AK110" s="99"/>
      <c r="AL110" s="257"/>
      <c r="AM110" s="100"/>
    </row>
    <row r="111" spans="2:44">
      <c r="B111" s="151" t="s">
        <v>16</v>
      </c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>
        <f>SUM(R112:R114)</f>
        <v>288524</v>
      </c>
      <c r="S111" s="107">
        <v>288523.50709911529</v>
      </c>
      <c r="T111" s="107">
        <v>393107.60180598835</v>
      </c>
      <c r="U111" s="107">
        <v>418934.60180598835</v>
      </c>
      <c r="V111" s="107">
        <v>549354.00798885699</v>
      </c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238"/>
      <c r="AJ111" s="99"/>
      <c r="AK111" s="99"/>
      <c r="AL111" s="257"/>
      <c r="AM111" s="100"/>
    </row>
    <row r="112" spans="2:44">
      <c r="B112" s="151" t="s">
        <v>113</v>
      </c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>
        <v>45446</v>
      </c>
      <c r="S112" s="107">
        <v>45445.698523506035</v>
      </c>
      <c r="T112" s="107">
        <v>29621.767139111078</v>
      </c>
      <c r="U112" s="107">
        <v>29621.767139111078</v>
      </c>
      <c r="V112" s="107">
        <v>21205.162634887041</v>
      </c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238"/>
      <c r="AJ112" s="99"/>
      <c r="AK112" s="99"/>
      <c r="AL112" s="257"/>
      <c r="AM112" s="100"/>
      <c r="AN112" s="8"/>
      <c r="AO112" s="8"/>
      <c r="AP112" s="8"/>
      <c r="AQ112" s="8"/>
      <c r="AR112" s="8"/>
    </row>
    <row r="113" spans="2:44">
      <c r="B113" s="151" t="s">
        <v>114</v>
      </c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>
        <v>216048</v>
      </c>
      <c r="S113" s="107">
        <v>216047.53513810923</v>
      </c>
      <c r="T113" s="107">
        <v>344828.99045547697</v>
      </c>
      <c r="U113" s="107">
        <v>370655.99045547697</v>
      </c>
      <c r="V113" s="107">
        <v>516018.61432446993</v>
      </c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238"/>
      <c r="AJ113" s="99"/>
      <c r="AK113" s="99"/>
      <c r="AL113" s="257"/>
      <c r="AM113" s="100"/>
      <c r="AN113" s="8"/>
      <c r="AO113" s="8"/>
      <c r="AP113" s="8"/>
      <c r="AQ113" s="8"/>
      <c r="AR113" s="8"/>
    </row>
    <row r="114" spans="2:44">
      <c r="B114" s="151" t="s">
        <v>115</v>
      </c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>
        <v>27030</v>
      </c>
      <c r="S114" s="107">
        <v>27030.2734375</v>
      </c>
      <c r="T114" s="107">
        <v>18656.844211400334</v>
      </c>
      <c r="U114" s="107">
        <v>18656.844211400334</v>
      </c>
      <c r="V114" s="107">
        <v>12130.231029500002</v>
      </c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238"/>
      <c r="AJ114" s="99"/>
      <c r="AK114" s="99"/>
      <c r="AL114" s="257"/>
      <c r="AM114" s="100"/>
      <c r="AN114" s="8"/>
      <c r="AO114" s="8"/>
      <c r="AP114" s="8"/>
      <c r="AQ114" s="8"/>
      <c r="AR114" s="8"/>
    </row>
    <row r="115" spans="2:44">
      <c r="B115" s="151" t="s">
        <v>116</v>
      </c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99"/>
      <c r="AK115" s="99"/>
      <c r="AL115" s="273"/>
      <c r="AM115" s="100"/>
      <c r="AN115" s="8"/>
      <c r="AO115" s="8"/>
      <c r="AP115" s="8"/>
      <c r="AQ115" s="8"/>
      <c r="AR115" s="8"/>
    </row>
    <row r="116" spans="2:44">
      <c r="B116" s="151" t="s">
        <v>18</v>
      </c>
      <c r="C116" s="107">
        <v>239780.09928829764</v>
      </c>
      <c r="D116" s="107">
        <v>294945.54441251315</v>
      </c>
      <c r="E116" s="107">
        <v>360816.60627104226</v>
      </c>
      <c r="F116" s="107">
        <v>432874.38029612572</v>
      </c>
      <c r="G116" s="107">
        <v>561552.98418612394</v>
      </c>
      <c r="H116" s="107">
        <v>658317.5867102911</v>
      </c>
      <c r="I116" s="107">
        <v>658203</v>
      </c>
      <c r="J116" s="107">
        <v>658203.00333661004</v>
      </c>
      <c r="K116" s="107">
        <v>658203.00333661004</v>
      </c>
      <c r="L116" s="107">
        <v>679343</v>
      </c>
      <c r="M116" s="107">
        <v>679342.92737274815</v>
      </c>
      <c r="N116" s="107">
        <v>739924.07747814141</v>
      </c>
      <c r="O116" s="107">
        <v>695287.12871287123</v>
      </c>
      <c r="P116" s="107">
        <v>695287.12871287123</v>
      </c>
      <c r="Q116" s="107">
        <v>661502.13517393894</v>
      </c>
      <c r="R116" s="107">
        <v>661502.13517393894</v>
      </c>
      <c r="S116" s="107">
        <f>SUM(S117:S121)</f>
        <v>580302.13517393894</v>
      </c>
      <c r="T116" s="107">
        <v>598010.15411053912</v>
      </c>
      <c r="U116" s="107">
        <f>SUM(U117:U121)</f>
        <v>601129.90439380729</v>
      </c>
      <c r="V116" s="107">
        <f>SUM(V117:V121)</f>
        <v>533477.32589725731</v>
      </c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99"/>
      <c r="AK116" s="99"/>
      <c r="AL116" s="257"/>
      <c r="AM116" s="100"/>
      <c r="AN116" s="8"/>
      <c r="AO116" s="8"/>
      <c r="AP116" s="8"/>
      <c r="AQ116" s="8"/>
      <c r="AR116" s="8"/>
    </row>
    <row r="117" spans="2:44">
      <c r="B117" s="151" t="s">
        <v>117</v>
      </c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>
        <v>318138.83977782365</v>
      </c>
      <c r="S117" s="107">
        <v>236938.83977782365</v>
      </c>
      <c r="T117" s="107">
        <v>232758.7325003382</v>
      </c>
      <c r="U117" s="107">
        <v>350195.72426085966</v>
      </c>
      <c r="V117" s="107">
        <v>265224.91798154777</v>
      </c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238"/>
      <c r="AJ117" s="99"/>
      <c r="AK117" s="99"/>
      <c r="AL117" s="257"/>
      <c r="AM117" s="100"/>
      <c r="AN117" s="8"/>
      <c r="AO117" s="8"/>
      <c r="AP117" s="8"/>
      <c r="AQ117" s="8"/>
      <c r="AR117" s="8"/>
    </row>
    <row r="118" spans="2:44">
      <c r="B118" s="151" t="s">
        <v>118</v>
      </c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>
        <v>125518.69890191947</v>
      </c>
      <c r="S118" s="107">
        <v>125518.69890191947</v>
      </c>
      <c r="T118" s="107">
        <v>163666.46282762423</v>
      </c>
      <c r="U118" s="107">
        <v>172922</v>
      </c>
      <c r="V118" s="107">
        <v>198398</v>
      </c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238"/>
      <c r="AJ118" s="99"/>
      <c r="AK118" s="99"/>
      <c r="AL118" s="257"/>
      <c r="AM118" s="100"/>
      <c r="AN118" s="8"/>
      <c r="AO118" s="8"/>
      <c r="AP118" s="8"/>
      <c r="AQ118" s="8"/>
      <c r="AR118" s="8"/>
    </row>
    <row r="119" spans="2:44">
      <c r="B119" s="151" t="s">
        <v>119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>
        <v>204484.33605928521</v>
      </c>
      <c r="S119" s="107">
        <v>204484.33605928521</v>
      </c>
      <c r="T119" s="107">
        <v>184702.61774764207</v>
      </c>
      <c r="U119" s="107">
        <v>55708.005528915717</v>
      </c>
      <c r="V119" s="107">
        <v>44661.921760927078</v>
      </c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238"/>
      <c r="AJ119" s="99"/>
      <c r="AK119" s="99"/>
      <c r="AL119" s="257"/>
      <c r="AM119" s="100"/>
      <c r="AN119" s="8"/>
      <c r="AO119" s="8"/>
      <c r="AP119" s="8"/>
      <c r="AQ119" s="8"/>
      <c r="AR119" s="8"/>
    </row>
    <row r="120" spans="2:44">
      <c r="B120" s="151" t="s">
        <v>120</v>
      </c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>
        <v>6896.8288651627945</v>
      </c>
      <c r="S120" s="107">
        <v>6896.8288651627945</v>
      </c>
      <c r="T120" s="107">
        <v>2531.375164934625</v>
      </c>
      <c r="U120" s="107">
        <v>4558.8920754702522</v>
      </c>
      <c r="V120" s="107">
        <v>3768.960700963828</v>
      </c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238"/>
      <c r="AJ120" s="99"/>
      <c r="AK120" s="99"/>
      <c r="AL120" s="257"/>
      <c r="AM120" s="100"/>
      <c r="AN120" s="8"/>
      <c r="AO120" s="8"/>
      <c r="AP120" s="8"/>
      <c r="AQ120" s="8"/>
      <c r="AR120" s="8"/>
    </row>
    <row r="121" spans="2:44">
      <c r="B121" s="151" t="s">
        <v>116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>
        <v>6463.4315697478969</v>
      </c>
      <c r="S121" s="107">
        <v>6463.4315697478969</v>
      </c>
      <c r="T121" s="107">
        <v>14350.96587</v>
      </c>
      <c r="U121" s="107">
        <v>17745.282528561693</v>
      </c>
      <c r="V121" s="107">
        <v>21423.525453818576</v>
      </c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238"/>
      <c r="AJ121" s="99"/>
      <c r="AK121" s="99"/>
      <c r="AL121" s="257"/>
      <c r="AM121" s="100"/>
      <c r="AN121" s="8"/>
      <c r="AO121" s="8"/>
      <c r="AP121" s="8"/>
      <c r="AQ121" s="8"/>
      <c r="AR121" s="8"/>
    </row>
    <row r="122" spans="2:44">
      <c r="B122" s="151" t="s">
        <v>19</v>
      </c>
      <c r="C122" s="107">
        <v>8752.0292289845547</v>
      </c>
      <c r="D122" s="107">
        <v>33066.089090726084</v>
      </c>
      <c r="E122" s="107">
        <v>116424.87870275999</v>
      </c>
      <c r="F122" s="107">
        <v>172269.47473976959</v>
      </c>
      <c r="G122" s="107">
        <v>199265.5414360232</v>
      </c>
      <c r="H122" s="107">
        <v>248400.39655691758</v>
      </c>
      <c r="I122" s="107">
        <v>248357</v>
      </c>
      <c r="J122" s="107">
        <v>248357.01295387599</v>
      </c>
      <c r="K122" s="107">
        <v>248357.01295387599</v>
      </c>
      <c r="L122" s="107">
        <v>270299.57027300308</v>
      </c>
      <c r="M122" s="107">
        <v>270299.57027300308</v>
      </c>
      <c r="N122" s="107">
        <v>291972.99163690477</v>
      </c>
      <c r="O122" s="107">
        <v>316834.65346534655</v>
      </c>
      <c r="P122" s="107">
        <v>316834.65346534655</v>
      </c>
      <c r="Q122" s="107">
        <v>330646.484375</v>
      </c>
      <c r="R122" s="107">
        <v>330646.484375</v>
      </c>
      <c r="S122" s="107">
        <v>303616.2109375</v>
      </c>
      <c r="T122" s="107">
        <v>340316.54813613609</v>
      </c>
      <c r="U122" s="107">
        <v>302261.4945648163</v>
      </c>
      <c r="V122" s="107">
        <v>355874.47870239144</v>
      </c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238"/>
      <c r="AJ122" s="99"/>
      <c r="AK122" s="99"/>
      <c r="AL122" s="273"/>
      <c r="AM122" s="100"/>
    </row>
    <row r="123" spans="2:44">
      <c r="B123" s="151" t="s">
        <v>20</v>
      </c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>
        <f>SUM(R124,R128:R129)</f>
        <v>131455.80470857007</v>
      </c>
      <c r="S123" s="107">
        <f>SUM(S124,S128:S129)</f>
        <v>131455.80470857007</v>
      </c>
      <c r="T123" s="107">
        <f>SUM(T124,T128:T129)</f>
        <v>142370.33646061891</v>
      </c>
      <c r="U123" s="107">
        <f>SUM(U124,U128:U129)</f>
        <v>142370.5</v>
      </c>
      <c r="V123" s="107">
        <f>SUM(V124,V128:V129)</f>
        <v>142604.75851314201</v>
      </c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99"/>
      <c r="AK123" s="99"/>
      <c r="AL123" s="273"/>
      <c r="AM123" s="100"/>
    </row>
    <row r="124" spans="2:44">
      <c r="B124" s="151" t="s">
        <v>121</v>
      </c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>
        <v>24450.616854174888</v>
      </c>
      <c r="S124" s="107">
        <f>SUM(S125:S127)</f>
        <v>24450.616854174888</v>
      </c>
      <c r="T124" s="107">
        <v>31101.636470927609</v>
      </c>
      <c r="U124" s="107">
        <f>SUM(U125:U127)</f>
        <v>31101.636470927609</v>
      </c>
      <c r="V124" s="107">
        <v>44178.656996271988</v>
      </c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99"/>
      <c r="AK124" s="99"/>
      <c r="AL124" s="273"/>
      <c r="AM124" s="100"/>
    </row>
    <row r="125" spans="2:44">
      <c r="B125" s="151" t="s">
        <v>122</v>
      </c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>
        <v>21240.447427797248</v>
      </c>
      <c r="S125" s="107">
        <v>21240.447427797248</v>
      </c>
      <c r="T125" s="107">
        <v>21637.913828806792</v>
      </c>
      <c r="U125" s="107">
        <v>21637.913828806792</v>
      </c>
      <c r="V125" s="107">
        <v>31430.887007358433</v>
      </c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238"/>
      <c r="AJ125" s="99"/>
      <c r="AK125" s="99"/>
      <c r="AL125" s="273"/>
      <c r="AM125" s="100"/>
    </row>
    <row r="126" spans="2:44">
      <c r="B126" s="151" t="s">
        <v>123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>
        <v>3210.1694263776394</v>
      </c>
      <c r="S126" s="107">
        <v>3210.1694263776394</v>
      </c>
      <c r="T126" s="107">
        <v>3642.7917546656945</v>
      </c>
      <c r="U126" s="107">
        <v>3642.7917546656945</v>
      </c>
      <c r="V126" s="107">
        <v>6200.1254149832603</v>
      </c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238"/>
      <c r="AJ126" s="99"/>
      <c r="AK126" s="99"/>
      <c r="AL126" s="273"/>
      <c r="AM126" s="100"/>
    </row>
    <row r="127" spans="2:44">
      <c r="B127" s="151" t="s">
        <v>124</v>
      </c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>
        <v>5820.9308874551252</v>
      </c>
      <c r="U127" s="107">
        <v>5820.9308874551252</v>
      </c>
      <c r="V127" s="107">
        <v>6547.6445739302926</v>
      </c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238"/>
      <c r="AJ127" s="99"/>
      <c r="AK127" s="99"/>
      <c r="AL127" s="273"/>
      <c r="AM127" s="100"/>
    </row>
    <row r="128" spans="2:44">
      <c r="B128" s="151" t="s">
        <v>125</v>
      </c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>
        <v>17134.548097831168</v>
      </c>
      <c r="S128" s="107">
        <v>17134.548097831168</v>
      </c>
      <c r="T128" s="107">
        <v>12222.699989691313</v>
      </c>
      <c r="U128" s="107">
        <v>12222.699989691313</v>
      </c>
      <c r="V128" s="107">
        <v>5735.1015168700005</v>
      </c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238"/>
      <c r="AJ128" s="99"/>
      <c r="AK128" s="99"/>
      <c r="AL128" s="273"/>
      <c r="AM128" s="100"/>
    </row>
    <row r="129" spans="2:39">
      <c r="B129" s="151" t="s">
        <v>116</v>
      </c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>
        <v>89870.639756564007</v>
      </c>
      <c r="S129" s="107">
        <v>89870.639756564007</v>
      </c>
      <c r="T129" s="107">
        <v>99046</v>
      </c>
      <c r="U129" s="107">
        <v>99046.163539381072</v>
      </c>
      <c r="V129" s="107">
        <v>92691</v>
      </c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238"/>
      <c r="AJ129" s="99"/>
      <c r="AK129" s="99"/>
      <c r="AL129" s="273"/>
      <c r="AM129" s="100"/>
    </row>
    <row r="130" spans="2:39">
      <c r="B130" s="151" t="s">
        <v>23</v>
      </c>
      <c r="C130" s="107">
        <v>87923.907615226475</v>
      </c>
      <c r="D130" s="107">
        <v>128063.08167859761</v>
      </c>
      <c r="E130" s="107">
        <v>152898.16802913847</v>
      </c>
      <c r="F130" s="107">
        <v>180055.85146141791</v>
      </c>
      <c r="G130" s="107">
        <v>226145.24326874659</v>
      </c>
      <c r="H130" s="107">
        <v>278320.1955594747</v>
      </c>
      <c r="I130" s="107">
        <v>247724</v>
      </c>
      <c r="J130" s="107">
        <v>212200.56816794738</v>
      </c>
      <c r="K130" s="107">
        <v>212200.56816794738</v>
      </c>
      <c r="L130" s="107">
        <v>195494.58994862865</v>
      </c>
      <c r="M130" s="107">
        <v>195494.43882709809</v>
      </c>
      <c r="N130" s="107">
        <v>197955.7404632885</v>
      </c>
      <c r="O130" s="107">
        <v>264484.15841584158</v>
      </c>
      <c r="P130" s="107">
        <v>264484.15841584158</v>
      </c>
      <c r="Q130" s="107">
        <v>304394</v>
      </c>
      <c r="R130" s="107">
        <v>15870</v>
      </c>
      <c r="S130" s="107">
        <v>94650</v>
      </c>
      <c r="T130" s="107">
        <v>81631.463559857599</v>
      </c>
      <c r="U130" s="107">
        <v>273514</v>
      </c>
      <c r="V130" s="107">
        <v>307915.13011432899</v>
      </c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238"/>
      <c r="AJ130" s="99"/>
      <c r="AK130" s="99"/>
      <c r="AL130" s="273"/>
      <c r="AM130" s="100"/>
    </row>
    <row r="131" spans="2:39">
      <c r="B131" s="151" t="s">
        <v>17</v>
      </c>
      <c r="C131" s="107"/>
      <c r="D131" s="107"/>
      <c r="E131" s="107"/>
      <c r="F131" s="107">
        <v>14043.657262132656</v>
      </c>
      <c r="G131" s="107">
        <v>29708.939165690703</v>
      </c>
      <c r="H131" s="107">
        <v>70785.613013054506</v>
      </c>
      <c r="I131" s="107">
        <v>198322</v>
      </c>
      <c r="J131" s="107">
        <v>103771</v>
      </c>
      <c r="K131" s="107">
        <v>103788</v>
      </c>
      <c r="L131" s="107">
        <v>101534</v>
      </c>
      <c r="M131" s="107">
        <v>96354</v>
      </c>
      <c r="N131" s="107">
        <v>125164</v>
      </c>
      <c r="O131" s="107">
        <v>170665</v>
      </c>
      <c r="P131" s="107">
        <v>111414</v>
      </c>
      <c r="Q131" s="107">
        <v>173264.24580078124</v>
      </c>
      <c r="R131" s="107">
        <v>173264.24580078124</v>
      </c>
      <c r="S131" s="107">
        <v>215606.62890625</v>
      </c>
      <c r="T131" s="107">
        <v>246929</v>
      </c>
      <c r="U131" s="107">
        <v>167522</v>
      </c>
      <c r="V131" s="107">
        <v>200794.86621354666</v>
      </c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238"/>
      <c r="AJ131" s="99"/>
      <c r="AK131" s="99"/>
      <c r="AL131" s="273"/>
      <c r="AM131" s="100"/>
    </row>
    <row r="132" spans="2:39">
      <c r="B132" s="151" t="s">
        <v>24</v>
      </c>
      <c r="C132" s="107">
        <v>34386.875274971855</v>
      </c>
      <c r="D132" s="107">
        <v>50990.084006763282</v>
      </c>
      <c r="E132" s="107">
        <v>85697.689005902474</v>
      </c>
      <c r="F132" s="107">
        <v>106430.53164858624</v>
      </c>
      <c r="G132" s="107">
        <v>110463.90125113659</v>
      </c>
      <c r="H132" s="107">
        <v>96431.87722473676</v>
      </c>
      <c r="I132" s="107"/>
      <c r="J132" s="107">
        <v>96432</v>
      </c>
      <c r="K132" s="107"/>
      <c r="L132" s="107">
        <v>87920</v>
      </c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99"/>
      <c r="AJ132" s="99"/>
      <c r="AK132" s="99"/>
      <c r="AL132" s="273"/>
      <c r="AM132" s="100"/>
    </row>
    <row r="133" spans="2:39">
      <c r="B133" s="151" t="s">
        <v>32</v>
      </c>
      <c r="C133" s="107">
        <f t="shared" ref="C133:H133" si="43">SUM(C134:C138)</f>
        <v>99277.865568875699</v>
      </c>
      <c r="D133" s="107">
        <f t="shared" si="43"/>
        <v>299351.64928439248</v>
      </c>
      <c r="E133" s="107">
        <f t="shared" si="43"/>
        <v>634795.67225097807</v>
      </c>
      <c r="F133" s="107">
        <f t="shared" si="43"/>
        <v>633289.95269062323</v>
      </c>
      <c r="G133" s="107">
        <f t="shared" si="43"/>
        <v>779749.88141689927</v>
      </c>
      <c r="H133" s="107">
        <f t="shared" si="43"/>
        <v>785558.54914075695</v>
      </c>
      <c r="I133" s="107">
        <v>785559</v>
      </c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99"/>
      <c r="AJ133" s="99"/>
      <c r="AK133" s="99"/>
      <c r="AL133" s="273"/>
      <c r="AM133" s="100"/>
    </row>
    <row r="134" spans="2:39">
      <c r="B134" s="338" t="s">
        <v>171</v>
      </c>
      <c r="C134" s="107">
        <v>8988.6437744142568</v>
      </c>
      <c r="D134" s="107">
        <v>38864.458001303123</v>
      </c>
      <c r="E134" s="107">
        <v>56010.13690233462</v>
      </c>
      <c r="F134" s="107">
        <v>3847.3512197535074</v>
      </c>
      <c r="G134" s="107">
        <v>3029.1994139637577</v>
      </c>
      <c r="H134" s="107">
        <v>710.62403035929265</v>
      </c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99"/>
      <c r="AJ134" s="99"/>
      <c r="AK134" s="99"/>
      <c r="AL134" s="273"/>
      <c r="AM134" s="100"/>
    </row>
    <row r="135" spans="2:39">
      <c r="B135" s="124" t="s">
        <v>172</v>
      </c>
      <c r="C135" s="107">
        <v>35267.436630954784</v>
      </c>
      <c r="D135" s="107">
        <v>75937.295771157573</v>
      </c>
      <c r="E135" s="107">
        <v>156900.81441316786</v>
      </c>
      <c r="F135" s="107">
        <v>192904.69421797266</v>
      </c>
      <c r="G135" s="107">
        <v>185458.13876759866</v>
      </c>
      <c r="H135" s="107">
        <v>172779.7918676892</v>
      </c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99"/>
      <c r="AJ135" s="99"/>
      <c r="AK135" s="99"/>
      <c r="AL135" s="273"/>
      <c r="AM135" s="100"/>
    </row>
    <row r="136" spans="2:39">
      <c r="B136" s="338" t="s">
        <v>173</v>
      </c>
      <c r="C136" s="107">
        <v>43841.046420724939</v>
      </c>
      <c r="D136" s="107">
        <v>126247.97624015356</v>
      </c>
      <c r="E136" s="107">
        <v>338518.21611164522</v>
      </c>
      <c r="F136" s="107">
        <v>403443.14121272782</v>
      </c>
      <c r="G136" s="107">
        <v>520403.40879569179</v>
      </c>
      <c r="H136" s="107">
        <v>494970.24916822737</v>
      </c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99"/>
      <c r="AJ136" s="99"/>
      <c r="AK136" s="99"/>
      <c r="AL136" s="273"/>
      <c r="AM136" s="100"/>
    </row>
    <row r="137" spans="2:39">
      <c r="B137" s="338" t="s">
        <v>174</v>
      </c>
      <c r="C137" s="107">
        <v>8012.2493321096426</v>
      </c>
      <c r="D137" s="107">
        <v>45053.508981472929</v>
      </c>
      <c r="E137" s="107">
        <v>67517.669589747587</v>
      </c>
      <c r="F137" s="107">
        <v>14710.640804800249</v>
      </c>
      <c r="G137" s="107">
        <v>52193.752187398233</v>
      </c>
      <c r="H137" s="107">
        <v>48643.392707978157</v>
      </c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99"/>
      <c r="AJ137" s="99"/>
      <c r="AK137" s="99"/>
      <c r="AL137" s="273"/>
      <c r="AM137" s="100"/>
    </row>
    <row r="138" spans="2:39" ht="13.5" thickBot="1">
      <c r="B138" s="338" t="s">
        <v>175</v>
      </c>
      <c r="C138" s="107">
        <v>3168.4894106720913</v>
      </c>
      <c r="D138" s="107">
        <v>13248.410290305254</v>
      </c>
      <c r="E138" s="107">
        <v>15848.835234082819</v>
      </c>
      <c r="F138" s="107">
        <v>18384.125235369083</v>
      </c>
      <c r="G138" s="107">
        <v>18665.382252246738</v>
      </c>
      <c r="H138" s="107">
        <v>68454.49136650296</v>
      </c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99"/>
      <c r="AJ138" s="99"/>
      <c r="AK138" s="99"/>
      <c r="AL138" s="273"/>
      <c r="AM138" s="100"/>
    </row>
    <row r="139" spans="2:39" ht="13.5" thickBot="1">
      <c r="B139" s="208" t="s">
        <v>5</v>
      </c>
      <c r="C139" s="287">
        <f t="shared" ref="C139:V139" si="44">+SUM(C101:C104,C106:C107,C110,C111,C116,C122:C130,C131:C133)-C124</f>
        <v>2294198.4034832381</v>
      </c>
      <c r="D139" s="287">
        <f t="shared" si="44"/>
        <v>2965062.2411482781</v>
      </c>
      <c r="E139" s="287">
        <f t="shared" si="44"/>
        <v>3791605.023522486</v>
      </c>
      <c r="F139" s="287">
        <f t="shared" si="44"/>
        <v>3854350.0158722848</v>
      </c>
      <c r="G139" s="287">
        <f t="shared" si="44"/>
        <v>4246474.9424742423</v>
      </c>
      <c r="H139" s="287">
        <f t="shared" si="44"/>
        <v>4521285.4955015481</v>
      </c>
      <c r="I139" s="287"/>
      <c r="J139" s="287">
        <f t="shared" si="44"/>
        <v>3702083.3256839425</v>
      </c>
      <c r="K139" s="287"/>
      <c r="L139" s="287">
        <f t="shared" si="44"/>
        <v>3594271.6138275592</v>
      </c>
      <c r="M139" s="287">
        <f t="shared" si="44"/>
        <v>3501170.7457050653</v>
      </c>
      <c r="N139" s="287">
        <f t="shared" si="44"/>
        <v>3429646.4109441927</v>
      </c>
      <c r="O139" s="287">
        <f t="shared" si="44"/>
        <v>3413000.7700687689</v>
      </c>
      <c r="P139" s="287">
        <f t="shared" si="44"/>
        <v>3412998.7700687689</v>
      </c>
      <c r="Q139" s="287">
        <f t="shared" si="44"/>
        <v>3378218.6120927464</v>
      </c>
      <c r="R139" s="287">
        <f t="shared" si="44"/>
        <v>3509674.4168013167</v>
      </c>
      <c r="S139" s="287">
        <f t="shared" si="44"/>
        <v>3540077.3369093514</v>
      </c>
      <c r="T139" s="287">
        <f t="shared" si="44"/>
        <v>3662737.8495179308</v>
      </c>
      <c r="U139" s="287">
        <f t="shared" si="44"/>
        <v>3772758.7531409771</v>
      </c>
      <c r="V139" s="287">
        <f t="shared" si="44"/>
        <v>3972411.978334724</v>
      </c>
      <c r="W139" s="287">
        <f>SUM(W101:W103,W106:W107)</f>
        <v>1693716.589815245</v>
      </c>
      <c r="X139" s="287">
        <f t="shared" ref="X139:AL139" si="45">SUM(X101:X103,X106:X107)</f>
        <v>1439910.9435586017</v>
      </c>
      <c r="Y139" s="287">
        <f t="shared" si="45"/>
        <v>1260617.4836742925</v>
      </c>
      <c r="Z139" s="287">
        <f t="shared" si="45"/>
        <v>1260692.4836742927</v>
      </c>
      <c r="AA139" s="287">
        <f t="shared" si="45"/>
        <v>1203931.214685932</v>
      </c>
      <c r="AB139" s="287">
        <f t="shared" si="45"/>
        <v>1059361.5901434696</v>
      </c>
      <c r="AC139" s="287">
        <f t="shared" si="45"/>
        <v>1053861.5901434696</v>
      </c>
      <c r="AD139" s="287">
        <f t="shared" si="45"/>
        <v>890393.50848955847</v>
      </c>
      <c r="AE139" s="287">
        <f t="shared" si="45"/>
        <v>773366.56615638244</v>
      </c>
      <c r="AF139" s="287">
        <f t="shared" si="45"/>
        <v>730235.68866774125</v>
      </c>
      <c r="AG139" s="287">
        <f t="shared" si="45"/>
        <v>665792.60082222964</v>
      </c>
      <c r="AH139" s="287">
        <f t="shared" si="45"/>
        <v>703972.86020887375</v>
      </c>
      <c r="AI139" s="287">
        <f t="shared" si="45"/>
        <v>560164.38151597488</v>
      </c>
      <c r="AJ139" s="287">
        <f t="shared" si="45"/>
        <v>539249.28492486977</v>
      </c>
      <c r="AK139" s="287">
        <f>IF(AK103="",AJ139,SUM(AK101:AK103,AK106:AK107))</f>
        <v>528550.91334431025</v>
      </c>
      <c r="AL139" s="288">
        <f t="shared" si="45"/>
        <v>539417.62777588854</v>
      </c>
      <c r="AM139" s="100"/>
    </row>
    <row r="140" spans="2:39">
      <c r="B140" s="100" t="s">
        <v>133</v>
      </c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  <c r="O140" s="100"/>
      <c r="P140" s="100"/>
      <c r="Q140" s="100"/>
      <c r="R140" s="106"/>
      <c r="S140" s="100"/>
      <c r="T140" s="100"/>
      <c r="U140" s="100"/>
      <c r="V140" s="100"/>
      <c r="W140" s="100"/>
      <c r="X140" s="100"/>
      <c r="Y140" s="100"/>
      <c r="Z140" s="100"/>
      <c r="AA140" s="100"/>
      <c r="AB140" s="100"/>
      <c r="AC140" s="100"/>
      <c r="AD140" s="100"/>
      <c r="AE140" s="100"/>
      <c r="AF140" s="100"/>
      <c r="AG140" s="100"/>
      <c r="AH140" s="100"/>
      <c r="AI140" s="100"/>
      <c r="AJ140" s="100"/>
      <c r="AK140" s="100"/>
      <c r="AL140" s="100"/>
      <c r="AM140" s="100"/>
    </row>
    <row r="141" spans="2:39">
      <c r="B141" s="100" t="s">
        <v>199</v>
      </c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  <c r="O141" s="100"/>
      <c r="P141" s="100"/>
      <c r="Q141" s="100"/>
      <c r="R141" s="100"/>
      <c r="S141" s="100"/>
      <c r="T141" s="100"/>
      <c r="U141" s="100"/>
      <c r="V141" s="100"/>
      <c r="W141" s="100"/>
      <c r="X141" s="100"/>
      <c r="Y141" s="100"/>
      <c r="Z141" s="100"/>
      <c r="AA141" s="100"/>
      <c r="AB141" s="100"/>
      <c r="AC141" s="100"/>
      <c r="AD141" s="100"/>
      <c r="AE141" s="100"/>
      <c r="AF141" s="100"/>
      <c r="AG141" s="100"/>
      <c r="AH141" s="100"/>
      <c r="AI141" s="100"/>
      <c r="AJ141" s="100"/>
      <c r="AK141" s="100"/>
      <c r="AL141" s="100"/>
      <c r="AM141" s="100"/>
    </row>
    <row r="142" spans="2:39" s="1" customFormat="1" ht="13.5" thickBot="1">
      <c r="B142" s="99"/>
      <c r="C142" s="322"/>
      <c r="D142" s="322"/>
      <c r="E142" s="322"/>
      <c r="F142" s="322"/>
      <c r="G142" s="322"/>
      <c r="H142" s="322"/>
      <c r="I142" s="99"/>
      <c r="J142" s="99"/>
      <c r="K142" s="99"/>
      <c r="L142" s="322"/>
      <c r="M142" s="99"/>
      <c r="N142" s="322"/>
      <c r="O142" s="322"/>
      <c r="P142" s="99"/>
      <c r="Q142" s="99"/>
      <c r="R142" s="322"/>
      <c r="S142" s="99"/>
      <c r="T142" s="322"/>
      <c r="U142" s="99"/>
      <c r="V142" s="322"/>
      <c r="W142" s="100"/>
      <c r="X142" s="100"/>
      <c r="Y142" s="100"/>
      <c r="Z142" s="100"/>
      <c r="AA142" s="100"/>
      <c r="AB142" s="100"/>
      <c r="AC142" s="100"/>
      <c r="AD142" s="99"/>
      <c r="AE142" s="99"/>
      <c r="AF142" s="99"/>
      <c r="AG142" s="99"/>
      <c r="AH142" s="99"/>
      <c r="AI142" s="99"/>
      <c r="AJ142" s="99"/>
      <c r="AK142" s="99"/>
      <c r="AL142" s="99"/>
      <c r="AM142" s="100"/>
    </row>
    <row r="143" spans="2:39" s="1" customFormat="1" ht="13.5" thickBot="1">
      <c r="B143" s="347" t="s">
        <v>189</v>
      </c>
      <c r="C143" s="348">
        <v>22580</v>
      </c>
      <c r="D143" s="348">
        <v>32311</v>
      </c>
      <c r="E143" s="348">
        <v>38290</v>
      </c>
      <c r="F143" s="348">
        <v>47040</v>
      </c>
      <c r="G143" s="348">
        <v>60789</v>
      </c>
      <c r="H143" s="348">
        <v>81253</v>
      </c>
      <c r="I143" s="317">
        <f>+H143</f>
        <v>81253</v>
      </c>
      <c r="J143" s="317">
        <f>+I143</f>
        <v>81253</v>
      </c>
      <c r="K143" s="317">
        <f>+J143</f>
        <v>81253</v>
      </c>
      <c r="L143" s="349">
        <v>92360</v>
      </c>
      <c r="M143" s="350">
        <f>+L143</f>
        <v>92360</v>
      </c>
      <c r="N143" s="349">
        <v>107280</v>
      </c>
      <c r="O143" s="349">
        <v>115502</v>
      </c>
      <c r="P143" s="350">
        <f>+O143</f>
        <v>115502</v>
      </c>
      <c r="Q143" s="350">
        <f>+R143</f>
        <v>129194</v>
      </c>
      <c r="R143" s="349">
        <v>129194</v>
      </c>
      <c r="S143" s="350">
        <f>+R143</f>
        <v>129194</v>
      </c>
      <c r="T143" s="349">
        <v>136066</v>
      </c>
      <c r="U143" s="350">
        <f>+T143</f>
        <v>136066</v>
      </c>
      <c r="V143" s="351">
        <v>142790</v>
      </c>
      <c r="W143" s="100"/>
      <c r="X143" s="100"/>
      <c r="Y143" s="100"/>
      <c r="Z143" s="100"/>
      <c r="AA143" s="100"/>
      <c r="AB143" s="100"/>
      <c r="AC143" s="100"/>
      <c r="AD143" s="99"/>
      <c r="AE143" s="99"/>
      <c r="AF143" s="99"/>
      <c r="AG143" s="99"/>
      <c r="AH143" s="99"/>
      <c r="AI143" s="99"/>
      <c r="AJ143" s="99"/>
      <c r="AK143" s="99"/>
      <c r="AL143" s="99"/>
      <c r="AM143" s="100"/>
    </row>
    <row r="144" spans="2:39" s="1" customFormat="1">
      <c r="B144" s="323"/>
      <c r="C144" s="324"/>
      <c r="D144" s="324"/>
      <c r="E144" s="324"/>
      <c r="F144" s="324"/>
      <c r="G144" s="324"/>
      <c r="H144" s="324"/>
      <c r="I144" s="99"/>
      <c r="J144" s="99"/>
      <c r="K144" s="99"/>
      <c r="L144" s="325"/>
      <c r="M144" s="107"/>
      <c r="N144" s="325"/>
      <c r="O144" s="325"/>
      <c r="P144" s="107"/>
      <c r="Q144" s="107"/>
      <c r="R144" s="325"/>
      <c r="S144" s="107"/>
      <c r="T144" s="325"/>
      <c r="U144" s="107"/>
      <c r="V144" s="325"/>
      <c r="W144" s="100"/>
      <c r="X144" s="100"/>
      <c r="Y144" s="100"/>
      <c r="Z144" s="100"/>
      <c r="AA144" s="100"/>
      <c r="AB144" s="100"/>
      <c r="AC144" s="100"/>
      <c r="AD144" s="99"/>
      <c r="AE144" s="99"/>
      <c r="AF144" s="99"/>
      <c r="AG144" s="99"/>
      <c r="AH144" s="99"/>
      <c r="AI144" s="99"/>
      <c r="AJ144" s="99"/>
      <c r="AK144" s="99"/>
      <c r="AL144" s="99"/>
      <c r="AM144" s="100"/>
    </row>
    <row r="145" spans="1:39" s="1" customFormat="1">
      <c r="A145" s="3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  <c r="AI145" s="100"/>
      <c r="AJ145" s="100"/>
      <c r="AK145" s="100"/>
      <c r="AL145" s="99"/>
      <c r="AM145" s="100"/>
    </row>
    <row r="146" spans="1:39" s="1" customFormat="1">
      <c r="A146" s="3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  <c r="X146" s="100"/>
      <c r="Y146" s="100"/>
      <c r="Z146" s="100"/>
      <c r="AA146" s="100"/>
      <c r="AB146" s="100"/>
      <c r="AC146" s="100"/>
      <c r="AD146" s="100"/>
      <c r="AE146" s="100"/>
      <c r="AF146" s="100"/>
      <c r="AG146" s="100"/>
      <c r="AH146" s="100"/>
      <c r="AI146" s="100"/>
      <c r="AJ146" s="100"/>
      <c r="AK146" s="100"/>
      <c r="AL146" s="99"/>
      <c r="AM146" s="100"/>
    </row>
    <row r="147" spans="1:39"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  <c r="X147" s="100"/>
      <c r="Y147" s="100"/>
      <c r="Z147" s="100"/>
      <c r="AA147" s="100"/>
      <c r="AB147" s="100"/>
      <c r="AC147" s="100"/>
      <c r="AD147" s="100"/>
      <c r="AE147" s="100"/>
      <c r="AF147" s="100"/>
      <c r="AG147" s="100"/>
      <c r="AH147" s="100"/>
      <c r="AI147" s="100"/>
      <c r="AJ147" s="100"/>
      <c r="AK147" s="100"/>
      <c r="AL147" s="100"/>
      <c r="AM147" s="100"/>
    </row>
    <row r="148" spans="1:39" ht="13.5" thickBot="1"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  <c r="X148" s="100"/>
      <c r="Y148" s="100"/>
      <c r="Z148" s="100"/>
      <c r="AA148" s="100"/>
      <c r="AB148" s="100"/>
      <c r="AC148" s="100"/>
      <c r="AD148" s="100"/>
      <c r="AE148" s="100"/>
      <c r="AF148" s="100"/>
      <c r="AG148" s="100"/>
      <c r="AH148" s="100"/>
      <c r="AI148" s="100"/>
      <c r="AJ148" s="100"/>
      <c r="AK148" s="100"/>
      <c r="AL148" s="100"/>
      <c r="AM148" s="100"/>
    </row>
    <row r="149" spans="1:39" ht="25.5">
      <c r="B149" s="555" t="s">
        <v>225</v>
      </c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  <c r="X149" s="100"/>
      <c r="Y149" s="100"/>
      <c r="Z149" s="100"/>
      <c r="AA149" s="100"/>
      <c r="AB149" s="100"/>
      <c r="AC149" s="100"/>
      <c r="AD149" s="100"/>
      <c r="AE149" s="100"/>
      <c r="AF149" s="100"/>
      <c r="AG149" s="100"/>
      <c r="AH149" s="100"/>
      <c r="AI149" s="100"/>
      <c r="AJ149" s="100"/>
      <c r="AK149" s="100"/>
      <c r="AL149" s="100"/>
      <c r="AM149" s="100"/>
    </row>
    <row r="150" spans="1:39" ht="13.5" thickBot="1">
      <c r="B150" s="327" t="s">
        <v>33</v>
      </c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  <c r="X150" s="100"/>
      <c r="Y150" s="100"/>
      <c r="Z150" s="100"/>
      <c r="AA150" s="100"/>
      <c r="AB150" s="100"/>
      <c r="AC150" s="100"/>
      <c r="AD150" s="100"/>
      <c r="AE150" s="100"/>
      <c r="AF150" s="100"/>
      <c r="AG150" s="100"/>
      <c r="AH150" s="100"/>
      <c r="AI150" s="100"/>
      <c r="AJ150" s="100"/>
      <c r="AK150" s="100"/>
      <c r="AL150" s="100"/>
      <c r="AM150" s="100"/>
    </row>
    <row r="151" spans="1:39">
      <c r="B151" s="129"/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219"/>
      <c r="U151" s="219"/>
      <c r="V151" s="219"/>
      <c r="W151" s="219"/>
      <c r="X151" s="219"/>
      <c r="Y151" s="219"/>
      <c r="Z151" s="219"/>
      <c r="AA151" s="219"/>
      <c r="AB151" s="219"/>
      <c r="AC151" s="219"/>
      <c r="AD151" s="219"/>
      <c r="AE151" s="219"/>
      <c r="AF151" s="219"/>
      <c r="AG151" s="219"/>
      <c r="AH151" s="219"/>
      <c r="AI151" s="219"/>
      <c r="AJ151" s="219"/>
      <c r="AK151" s="219"/>
      <c r="AL151" s="300"/>
      <c r="AM151" s="100"/>
    </row>
    <row r="152" spans="1:39">
      <c r="B152" s="151" t="s">
        <v>6</v>
      </c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273"/>
      <c r="AM152" s="100"/>
    </row>
    <row r="153" spans="1:39">
      <c r="B153" s="151" t="s">
        <v>105</v>
      </c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107">
        <v>3746.1452688967388</v>
      </c>
      <c r="AI153" s="107">
        <v>1564.5401289347449</v>
      </c>
      <c r="AJ153" s="107">
        <v>561.63631999504582</v>
      </c>
      <c r="AK153" s="107">
        <v>599.35871739826996</v>
      </c>
      <c r="AL153" s="345">
        <v>407.64360000000153</v>
      </c>
      <c r="AM153" s="100"/>
    </row>
    <row r="154" spans="1:39">
      <c r="B154" s="151" t="s">
        <v>106</v>
      </c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107">
        <v>543133.60972911632</v>
      </c>
      <c r="AI154" s="107">
        <v>414692.24476162565</v>
      </c>
      <c r="AJ154" s="107">
        <v>398230.22384233068</v>
      </c>
      <c r="AK154" s="107">
        <v>410157.35419631668</v>
      </c>
      <c r="AL154" s="345">
        <v>432556.78635805118</v>
      </c>
      <c r="AM154" s="100"/>
    </row>
    <row r="155" spans="1:39">
      <c r="B155" s="151" t="s">
        <v>107</v>
      </c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107">
        <v>47374.591534267551</v>
      </c>
      <c r="AI155" s="107">
        <v>53128.70065677513</v>
      </c>
      <c r="AJ155" s="107">
        <v>61040.376288654785</v>
      </c>
      <c r="AK155" s="107">
        <v>49469.995459265483</v>
      </c>
      <c r="AL155" s="345">
        <v>45771.72916906044</v>
      </c>
      <c r="AM155" s="100"/>
    </row>
    <row r="156" spans="1:39">
      <c r="B156" s="151" t="s">
        <v>108</v>
      </c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107"/>
      <c r="AI156" s="107"/>
      <c r="AJ156" s="99"/>
      <c r="AK156" s="99"/>
      <c r="AL156" s="273"/>
      <c r="AM156" s="100"/>
    </row>
    <row r="157" spans="1:39">
      <c r="B157" s="151" t="s">
        <v>11</v>
      </c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  <c r="AG157" s="99"/>
      <c r="AH157" s="107"/>
      <c r="AI157" s="107"/>
      <c r="AJ157" s="99"/>
      <c r="AK157" s="99"/>
      <c r="AL157" s="273"/>
      <c r="AM157" s="100"/>
    </row>
    <row r="158" spans="1:39">
      <c r="B158" s="151" t="s">
        <v>109</v>
      </c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107">
        <v>52656.503743760062</v>
      </c>
      <c r="AI158" s="107">
        <v>32766.444897295147</v>
      </c>
      <c r="AJ158" s="107">
        <v>25274.34161203543</v>
      </c>
      <c r="AK158" s="107">
        <v>19468.995556096917</v>
      </c>
      <c r="AL158" s="345">
        <v>14652.208952783187</v>
      </c>
      <c r="AM158" s="100"/>
    </row>
    <row r="159" spans="1:39">
      <c r="B159" s="151" t="s">
        <v>110</v>
      </c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  <c r="AG159" s="99"/>
      <c r="AH159" s="107">
        <f>+AH160+AH161</f>
        <v>56266.514976636943</v>
      </c>
      <c r="AI159" s="107">
        <f>+AI160+AI161</f>
        <v>57480.302238239557</v>
      </c>
      <c r="AJ159" s="107">
        <f>SUM(AJ160:AJ161)</f>
        <v>53840.938906888623</v>
      </c>
      <c r="AK159" s="107">
        <f>SUM(AK160:AK161)</f>
        <v>48711.129950872302</v>
      </c>
      <c r="AL159" s="345">
        <v>46029.259695993722</v>
      </c>
      <c r="AM159" s="100"/>
    </row>
    <row r="160" spans="1:39">
      <c r="B160" s="151" t="s">
        <v>111</v>
      </c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  <c r="AG160" s="99"/>
      <c r="AH160" s="321">
        <v>32411.838835110397</v>
      </c>
      <c r="AI160" s="321">
        <v>38249.100931938177</v>
      </c>
      <c r="AJ160" s="107">
        <v>35611.575776301244</v>
      </c>
      <c r="AK160" s="107">
        <v>35424.171847783269</v>
      </c>
      <c r="AL160" s="346">
        <v>36428.282852007564</v>
      </c>
      <c r="AM160" s="100"/>
    </row>
    <row r="161" spans="2:39" ht="13.5" thickBot="1">
      <c r="B161" s="352" t="s">
        <v>112</v>
      </c>
      <c r="C161" s="274"/>
      <c r="D161" s="274"/>
      <c r="E161" s="274"/>
      <c r="F161" s="274"/>
      <c r="G161" s="274"/>
      <c r="H161" s="274"/>
      <c r="I161" s="274"/>
      <c r="J161" s="274"/>
      <c r="K161" s="274"/>
      <c r="L161" s="274"/>
      <c r="M161" s="274"/>
      <c r="N161" s="274"/>
      <c r="O161" s="274"/>
      <c r="P161" s="274"/>
      <c r="Q161" s="274"/>
      <c r="R161" s="274"/>
      <c r="S161" s="274"/>
      <c r="T161" s="274"/>
      <c r="U161" s="274"/>
      <c r="V161" s="274"/>
      <c r="W161" s="274"/>
      <c r="X161" s="274"/>
      <c r="Y161" s="274"/>
      <c r="Z161" s="274"/>
      <c r="AA161" s="274"/>
      <c r="AB161" s="274"/>
      <c r="AC161" s="274"/>
      <c r="AD161" s="274"/>
      <c r="AE161" s="274"/>
      <c r="AF161" s="274"/>
      <c r="AG161" s="274"/>
      <c r="AH161" s="260">
        <v>23854.676141526543</v>
      </c>
      <c r="AI161" s="260">
        <v>19231.20130630138</v>
      </c>
      <c r="AJ161" s="260">
        <v>18229.363130587375</v>
      </c>
      <c r="AK161" s="260">
        <v>13286.958103089037</v>
      </c>
      <c r="AL161" s="353">
        <v>9600.9768439861582</v>
      </c>
      <c r="AM161" s="100"/>
    </row>
    <row r="162" spans="2:39"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0"/>
      <c r="AF162" s="100"/>
      <c r="AG162" s="100"/>
      <c r="AH162" s="100"/>
      <c r="AI162" s="100"/>
      <c r="AJ162" s="100"/>
      <c r="AK162" s="100"/>
      <c r="AL162" s="100"/>
      <c r="AM162" s="100"/>
    </row>
    <row r="163" spans="2:39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  <c r="AI163" s="100"/>
      <c r="AJ163" s="100"/>
      <c r="AK163" s="100"/>
      <c r="AL163" s="100"/>
      <c r="AM163" s="100"/>
    </row>
    <row r="164" spans="2:39" ht="13.5" thickBot="1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  <c r="Y164" s="100"/>
      <c r="Z164" s="100"/>
      <c r="AA164" s="100"/>
      <c r="AB164" s="100"/>
      <c r="AC164" s="100"/>
      <c r="AD164" s="100"/>
      <c r="AE164" s="100"/>
      <c r="AF164" s="100"/>
      <c r="AG164" s="100"/>
      <c r="AH164" s="100"/>
      <c r="AI164" s="100"/>
      <c r="AJ164" s="100"/>
      <c r="AK164" s="100"/>
      <c r="AL164" s="100"/>
      <c r="AM164" s="100"/>
    </row>
    <row r="165" spans="2:39" ht="25.5">
      <c r="B165" s="555" t="s">
        <v>229</v>
      </c>
      <c r="C165" s="100"/>
      <c r="D165" s="100"/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100"/>
      <c r="W165" s="100"/>
      <c r="X165" s="100"/>
      <c r="Y165" s="100"/>
      <c r="Z165" s="100"/>
      <c r="AA165" s="100"/>
      <c r="AB165" s="100"/>
      <c r="AC165" s="100"/>
      <c r="AD165" s="100"/>
      <c r="AE165" s="100"/>
      <c r="AF165" s="100"/>
      <c r="AG165" s="100"/>
      <c r="AH165" s="100"/>
      <c r="AI165" s="100"/>
      <c r="AJ165" s="100"/>
      <c r="AK165" s="100"/>
      <c r="AL165" s="100"/>
      <c r="AM165" s="100"/>
    </row>
    <row r="166" spans="2:39" ht="13.5" thickBot="1">
      <c r="B166" s="327" t="s">
        <v>33</v>
      </c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100"/>
      <c r="W166" s="100"/>
      <c r="X166" s="100"/>
      <c r="Y166" s="100"/>
      <c r="Z166" s="100"/>
      <c r="AA166" s="100"/>
      <c r="AB166" s="100"/>
      <c r="AC166" s="100"/>
      <c r="AD166" s="100"/>
      <c r="AE166" s="100"/>
      <c r="AF166" s="100"/>
      <c r="AG166" s="100"/>
      <c r="AH166" s="100"/>
      <c r="AI166" s="100"/>
      <c r="AJ166" s="100"/>
      <c r="AK166" s="100"/>
      <c r="AL166" s="100"/>
      <c r="AM166" s="100"/>
    </row>
    <row r="167" spans="2:39">
      <c r="B167" s="129"/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19"/>
      <c r="V167" s="219"/>
      <c r="W167" s="219"/>
      <c r="X167" s="219"/>
      <c r="Y167" s="219"/>
      <c r="Z167" s="219"/>
      <c r="AA167" s="219"/>
      <c r="AB167" s="219"/>
      <c r="AC167" s="219"/>
      <c r="AD167" s="219"/>
      <c r="AE167" s="219"/>
      <c r="AF167" s="219"/>
      <c r="AG167" s="219"/>
      <c r="AH167" s="219"/>
      <c r="AI167" s="219"/>
      <c r="AJ167" s="219"/>
      <c r="AK167" s="219"/>
      <c r="AL167" s="300"/>
      <c r="AM167" s="100"/>
    </row>
    <row r="168" spans="2:39">
      <c r="B168" s="151" t="s">
        <v>6</v>
      </c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273"/>
      <c r="AM168" s="100"/>
    </row>
    <row r="169" spans="2:39">
      <c r="B169" s="151" t="s">
        <v>105</v>
      </c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107"/>
      <c r="AI169" s="107"/>
      <c r="AJ169" s="107"/>
      <c r="AK169" s="107"/>
      <c r="AL169" s="345"/>
      <c r="AM169" s="100"/>
    </row>
    <row r="170" spans="2:39">
      <c r="B170" s="151" t="s">
        <v>106</v>
      </c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107">
        <v>54.55847</v>
      </c>
      <c r="AI170" s="107">
        <v>37.950389999999999</v>
      </c>
      <c r="AJ170" s="107">
        <v>21.466180000000005</v>
      </c>
      <c r="AK170" s="107">
        <v>15.98129</v>
      </c>
      <c r="AL170" s="345"/>
      <c r="AM170" s="100"/>
    </row>
    <row r="171" spans="2:39">
      <c r="B171" s="151" t="s">
        <v>107</v>
      </c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107">
        <v>740.93648619612793</v>
      </c>
      <c r="AI171" s="107">
        <v>494.19844310472899</v>
      </c>
      <c r="AJ171" s="107">
        <v>280.30177496528523</v>
      </c>
      <c r="AK171" s="107">
        <v>128.09817436065606</v>
      </c>
      <c r="AL171" s="345"/>
      <c r="AM171" s="100"/>
    </row>
    <row r="172" spans="2:39">
      <c r="B172" s="151" t="s">
        <v>108</v>
      </c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107"/>
      <c r="AI172" s="107"/>
      <c r="AJ172" s="99"/>
      <c r="AK172" s="99"/>
      <c r="AL172" s="273"/>
      <c r="AM172" s="100"/>
    </row>
    <row r="173" spans="2:39">
      <c r="B173" s="151" t="s">
        <v>11</v>
      </c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107"/>
      <c r="AI173" s="107"/>
      <c r="AJ173" s="99"/>
      <c r="AK173" s="99"/>
      <c r="AL173" s="273"/>
      <c r="AM173" s="100"/>
    </row>
    <row r="174" spans="2:39">
      <c r="B174" s="151" t="s">
        <v>109</v>
      </c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107"/>
      <c r="AI174" s="107"/>
      <c r="AJ174" s="107"/>
      <c r="AK174" s="107"/>
      <c r="AL174" s="345"/>
      <c r="AM174" s="100"/>
    </row>
    <row r="175" spans="2:39">
      <c r="B175" s="151" t="s">
        <v>110</v>
      </c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107"/>
      <c r="AI175" s="107"/>
      <c r="AJ175" s="107"/>
      <c r="AK175" s="107"/>
      <c r="AL175" s="345"/>
      <c r="AM175" s="100"/>
    </row>
    <row r="176" spans="2:39">
      <c r="B176" s="151" t="s">
        <v>111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321"/>
      <c r="AI176" s="321"/>
      <c r="AJ176" s="107"/>
      <c r="AK176" s="107"/>
      <c r="AL176" s="257"/>
      <c r="AM176" s="100"/>
    </row>
    <row r="177" spans="2:39" ht="13.5" thickBot="1">
      <c r="B177" s="352" t="s">
        <v>112</v>
      </c>
      <c r="C177" s="274"/>
      <c r="D177" s="274"/>
      <c r="E177" s="274"/>
      <c r="F177" s="274"/>
      <c r="G177" s="274"/>
      <c r="H177" s="274"/>
      <c r="I177" s="274"/>
      <c r="J177" s="274"/>
      <c r="K177" s="274"/>
      <c r="L177" s="274"/>
      <c r="M177" s="274"/>
      <c r="N177" s="274"/>
      <c r="O177" s="274"/>
      <c r="P177" s="274"/>
      <c r="Q177" s="274"/>
      <c r="R177" s="274"/>
      <c r="S177" s="274"/>
      <c r="T177" s="274"/>
      <c r="U177" s="274"/>
      <c r="V177" s="274"/>
      <c r="W177" s="274"/>
      <c r="X177" s="274"/>
      <c r="Y177" s="274"/>
      <c r="Z177" s="274"/>
      <c r="AA177" s="274"/>
      <c r="AB177" s="274"/>
      <c r="AC177" s="274"/>
      <c r="AD177" s="274"/>
      <c r="AE177" s="274"/>
      <c r="AF177" s="274"/>
      <c r="AG177" s="274"/>
      <c r="AH177" s="260"/>
      <c r="AI177" s="260"/>
      <c r="AJ177" s="260"/>
      <c r="AK177" s="260"/>
      <c r="AL177" s="261"/>
      <c r="AM177" s="100"/>
    </row>
    <row r="178" spans="2:39">
      <c r="B178" s="100"/>
      <c r="C178" s="100"/>
      <c r="D178" s="100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  <c r="X178" s="100"/>
      <c r="Y178" s="100"/>
      <c r="Z178" s="100"/>
      <c r="AA178" s="100"/>
      <c r="AB178" s="100"/>
      <c r="AC178" s="100"/>
      <c r="AD178" s="100"/>
      <c r="AE178" s="100"/>
      <c r="AF178" s="100"/>
      <c r="AG178" s="100"/>
      <c r="AH178" s="100"/>
      <c r="AI178" s="100"/>
      <c r="AJ178" s="100"/>
      <c r="AK178" s="100"/>
      <c r="AL178" s="100"/>
      <c r="AM178" s="100"/>
    </row>
    <row r="179" spans="2:39"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  <c r="X179" s="100"/>
      <c r="Y179" s="100"/>
      <c r="Z179" s="100"/>
      <c r="AA179" s="100"/>
      <c r="AB179" s="100"/>
      <c r="AC179" s="100"/>
      <c r="AD179" s="100"/>
      <c r="AE179" s="100"/>
      <c r="AF179" s="100"/>
      <c r="AG179" s="100"/>
      <c r="AH179" s="100"/>
      <c r="AI179" s="100"/>
      <c r="AJ179" s="100"/>
      <c r="AK179" s="100"/>
      <c r="AL179" s="100"/>
      <c r="AM179" s="100"/>
    </row>
    <row r="180" spans="2:39">
      <c r="B180" s="100"/>
      <c r="C180" s="100"/>
      <c r="D180" s="100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0"/>
      <c r="AF180" s="100"/>
      <c r="AG180" s="100"/>
      <c r="AH180" s="100"/>
      <c r="AI180" s="100"/>
      <c r="AJ180" s="100"/>
      <c r="AK180" s="100"/>
      <c r="AL180" s="100"/>
      <c r="AM180" s="100"/>
    </row>
    <row r="181" spans="2:39"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  <c r="AI181" s="100"/>
      <c r="AJ181" s="100"/>
      <c r="AK181" s="100"/>
      <c r="AL181" s="100"/>
      <c r="AM181" s="100"/>
    </row>
    <row r="182" spans="2:39">
      <c r="B182" s="100"/>
      <c r="C182" s="100"/>
      <c r="D182" s="100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  <c r="X182" s="100"/>
      <c r="Y182" s="100"/>
      <c r="Z182" s="100"/>
      <c r="AA182" s="100"/>
      <c r="AB182" s="100"/>
      <c r="AC182" s="100"/>
      <c r="AD182" s="100"/>
      <c r="AE182" s="100"/>
      <c r="AF182" s="100"/>
      <c r="AG182" s="100"/>
      <c r="AH182" s="100"/>
      <c r="AI182" s="100"/>
      <c r="AJ182" s="100"/>
      <c r="AK182" s="100"/>
      <c r="AL182" s="100"/>
      <c r="AM182" s="100"/>
    </row>
    <row r="183" spans="2:39">
      <c r="B183" s="100"/>
      <c r="C183" s="100"/>
      <c r="D183" s="100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  <c r="X183" s="100"/>
      <c r="Y183" s="100"/>
      <c r="Z183" s="100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</row>
    <row r="184" spans="2:39">
      <c r="B184" s="117" t="s">
        <v>227</v>
      </c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  <c r="X184" s="100"/>
      <c r="Y184" s="100"/>
      <c r="Z184" s="100"/>
      <c r="AA184" s="100"/>
      <c r="AB184" s="100"/>
      <c r="AC184" s="100"/>
      <c r="AD184" s="100"/>
      <c r="AE184" s="100"/>
      <c r="AF184" s="100"/>
      <c r="AG184" s="100"/>
      <c r="AH184" s="100"/>
      <c r="AI184" s="100"/>
      <c r="AJ184" s="100"/>
      <c r="AK184" s="100"/>
      <c r="AL184" s="100"/>
      <c r="AM184" s="100"/>
    </row>
    <row r="185" spans="2:39">
      <c r="B185" s="100" t="s">
        <v>228</v>
      </c>
      <c r="C185" s="100"/>
      <c r="D185" s="100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  <c r="X185" s="100"/>
      <c r="Y185" s="100"/>
      <c r="Z185" s="100"/>
      <c r="AA185" s="100"/>
      <c r="AB185" s="100"/>
      <c r="AC185" s="100"/>
      <c r="AD185" s="100"/>
      <c r="AE185" s="100"/>
      <c r="AF185" s="100"/>
      <c r="AG185" s="100"/>
      <c r="AH185" s="100"/>
      <c r="AI185" s="100"/>
      <c r="AJ185" s="100"/>
      <c r="AK185" s="100"/>
      <c r="AL185" s="100"/>
      <c r="AM185" s="100"/>
    </row>
    <row r="186" spans="2:39">
      <c r="B186" s="100" t="s">
        <v>288</v>
      </c>
    </row>
    <row r="65505" spans="28:35">
      <c r="AB65505" s="8"/>
      <c r="AC65505" s="8"/>
      <c r="AD65505" s="8"/>
      <c r="AE65505" s="8"/>
      <c r="AF65505" s="8"/>
      <c r="AG65505" s="8"/>
      <c r="AH65505" s="8"/>
      <c r="AI65505" s="8"/>
    </row>
  </sheetData>
  <phoneticPr fontId="0" type="noConversion"/>
  <dataValidations count="1">
    <dataValidation type="whole" operator="greaterThanOrEqual" allowBlank="1" showInputMessage="1" showErrorMessage="1" prompt="Ingresar sólo número entero mayor o igual que cero." sqref="AJ58 AL58">
      <formula1>0</formula1>
    </dataValidation>
  </dataValidations>
  <pageMargins left="0.74803149606299213" right="0.74803149606299213" top="0.98425196850393704" bottom="0.98425196850393704" header="0" footer="0"/>
  <pageSetup paperSize="9" scale="17" orientation="landscape" horizontalDpi="300" verticalDpi="300" r:id="rId1"/>
  <headerFooter alignWithMargins="0"/>
  <ignoredErrors>
    <ignoredError sqref="R72:V72 R80:V80 S116:V116 R123:U123 S124:U124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00B0F0"/>
  </sheetPr>
  <dimension ref="B6:J106"/>
  <sheetViews>
    <sheetView zoomScale="80" zoomScaleNormal="80" workbookViewId="0"/>
  </sheetViews>
  <sheetFormatPr baseColWidth="10" defaultRowHeight="15"/>
  <cols>
    <col min="1" max="1" width="3.85546875" style="454" customWidth="1"/>
    <col min="2" max="2" width="11.42578125" style="454"/>
    <col min="3" max="3" width="15" style="455" customWidth="1"/>
    <col min="4" max="4" width="14.28515625" style="455" customWidth="1"/>
    <col min="5" max="7" width="11.42578125" style="454"/>
    <col min="8" max="8" width="11.42578125" style="454" customWidth="1"/>
    <col min="9" max="9" width="17.85546875" style="454" customWidth="1"/>
    <col min="10" max="10" width="17" style="454" customWidth="1"/>
    <col min="11" max="16384" width="11.42578125" style="454"/>
  </cols>
  <sheetData>
    <row r="6" spans="2:10" ht="15.75" thickBot="1"/>
    <row r="7" spans="2:10" ht="15.75" thickBot="1">
      <c r="B7" s="591" t="s">
        <v>298</v>
      </c>
      <c r="C7" s="592"/>
      <c r="D7" s="592"/>
      <c r="E7" s="593"/>
      <c r="H7" s="591" t="s">
        <v>298</v>
      </c>
      <c r="I7" s="592"/>
      <c r="J7" s="593"/>
    </row>
    <row r="8" spans="2:10" ht="52.5" customHeight="1" thickBot="1">
      <c r="B8" s="571" t="s">
        <v>246</v>
      </c>
      <c r="C8" s="572" t="s">
        <v>257</v>
      </c>
      <c r="D8" s="573" t="s">
        <v>293</v>
      </c>
      <c r="E8" s="574" t="s">
        <v>297</v>
      </c>
      <c r="H8" s="571" t="s">
        <v>246</v>
      </c>
      <c r="I8" s="573" t="s">
        <v>295</v>
      </c>
      <c r="J8" s="574" t="s">
        <v>296</v>
      </c>
    </row>
    <row r="9" spans="2:10">
      <c r="B9" s="456">
        <v>1995</v>
      </c>
      <c r="C9" s="459" t="s">
        <v>258</v>
      </c>
      <c r="D9" s="465">
        <v>1640.68</v>
      </c>
      <c r="E9" s="466">
        <v>22.37</v>
      </c>
      <c r="H9" s="456">
        <v>1995</v>
      </c>
      <c r="I9" s="465">
        <f t="shared" ref="I9:J16" si="0">SUMIF($B$9:$B$104,$H9,D$9:D$104)/12</f>
        <v>1644.2574999999999</v>
      </c>
      <c r="J9" s="460">
        <f t="shared" si="0"/>
        <v>21.711666666666662</v>
      </c>
    </row>
    <row r="10" spans="2:10">
      <c r="B10" s="457">
        <f t="shared" ref="B10:B20" si="1">B9</f>
        <v>1995</v>
      </c>
      <c r="C10" s="461" t="s">
        <v>259</v>
      </c>
      <c r="D10" s="467">
        <v>1597.12</v>
      </c>
      <c r="E10" s="468">
        <v>21.12</v>
      </c>
      <c r="H10" s="457">
        <v>1996</v>
      </c>
      <c r="I10" s="467">
        <f t="shared" si="0"/>
        <v>1837.2591666666667</v>
      </c>
      <c r="J10" s="462">
        <f t="shared" si="0"/>
        <v>23.480000000000004</v>
      </c>
    </row>
    <row r="11" spans="2:10">
      <c r="B11" s="457">
        <f t="shared" si="1"/>
        <v>1995</v>
      </c>
      <c r="C11" s="461" t="s">
        <v>260</v>
      </c>
      <c r="D11" s="467">
        <v>1607.64</v>
      </c>
      <c r="E11" s="468">
        <v>21.08</v>
      </c>
      <c r="H11" s="457">
        <v>1997</v>
      </c>
      <c r="I11" s="467">
        <f t="shared" si="0"/>
        <v>2029.2866666666666</v>
      </c>
      <c r="J11" s="462">
        <f t="shared" si="0"/>
        <v>25.336666666666662</v>
      </c>
    </row>
    <row r="12" spans="2:10">
      <c r="B12" s="457">
        <f t="shared" si="1"/>
        <v>1995</v>
      </c>
      <c r="C12" s="461" t="s">
        <v>261</v>
      </c>
      <c r="D12" s="467">
        <v>1618.23</v>
      </c>
      <c r="E12" s="468">
        <v>21.03</v>
      </c>
      <c r="H12" s="457">
        <v>1998</v>
      </c>
      <c r="I12" s="467">
        <f t="shared" si="0"/>
        <v>2265.9258333333332</v>
      </c>
      <c r="J12" s="462">
        <f t="shared" si="0"/>
        <v>26.64</v>
      </c>
    </row>
    <row r="13" spans="2:10">
      <c r="B13" s="457">
        <f t="shared" si="1"/>
        <v>1995</v>
      </c>
      <c r="C13" s="461" t="s">
        <v>262</v>
      </c>
      <c r="D13" s="467">
        <v>1619.07</v>
      </c>
      <c r="E13" s="468">
        <v>21.41</v>
      </c>
      <c r="H13" s="457">
        <v>1999</v>
      </c>
      <c r="I13" s="467">
        <f t="shared" si="0"/>
        <v>2493.5375000000004</v>
      </c>
      <c r="J13" s="462">
        <f t="shared" si="0"/>
        <v>27.039166666666663</v>
      </c>
    </row>
    <row r="14" spans="2:10">
      <c r="B14" s="457">
        <f t="shared" si="1"/>
        <v>1995</v>
      </c>
      <c r="C14" s="461" t="s">
        <v>263</v>
      </c>
      <c r="D14" s="467">
        <v>1619.92</v>
      </c>
      <c r="E14" s="468">
        <v>21.79</v>
      </c>
      <c r="H14" s="457">
        <v>2000</v>
      </c>
      <c r="I14" s="467">
        <f t="shared" si="0"/>
        <v>2697.6516666666662</v>
      </c>
      <c r="J14" s="462">
        <f t="shared" si="0"/>
        <v>28.183333333333334</v>
      </c>
    </row>
    <row r="15" spans="2:10">
      <c r="B15" s="457">
        <f t="shared" si="1"/>
        <v>1995</v>
      </c>
      <c r="C15" s="461" t="s">
        <v>264</v>
      </c>
      <c r="D15" s="467">
        <v>1647.69</v>
      </c>
      <c r="E15" s="468">
        <v>21.97</v>
      </c>
      <c r="H15" s="457">
        <v>2001</v>
      </c>
      <c r="I15" s="467">
        <f t="shared" si="0"/>
        <v>2632.5283333333332</v>
      </c>
      <c r="J15" s="462">
        <f t="shared" si="0"/>
        <v>28.484166666666663</v>
      </c>
    </row>
    <row r="16" spans="2:10" ht="15.75" thickBot="1">
      <c r="B16" s="457">
        <f t="shared" si="1"/>
        <v>1995</v>
      </c>
      <c r="C16" s="461" t="s">
        <v>265</v>
      </c>
      <c r="D16" s="467">
        <v>1675.94</v>
      </c>
      <c r="E16" s="468">
        <v>22.15</v>
      </c>
      <c r="H16" s="458">
        <v>2002</v>
      </c>
      <c r="I16" s="469">
        <f t="shared" si="0"/>
        <v>2653.9041666666667</v>
      </c>
      <c r="J16" s="464">
        <f t="shared" si="0"/>
        <v>29.745833333333334</v>
      </c>
    </row>
    <row r="17" spans="2:5">
      <c r="B17" s="457">
        <f t="shared" si="1"/>
        <v>1995</v>
      </c>
      <c r="C17" s="461" t="s">
        <v>266</v>
      </c>
      <c r="D17" s="467">
        <v>1676.88</v>
      </c>
      <c r="E17" s="468">
        <v>21.95</v>
      </c>
    </row>
    <row r="18" spans="2:5">
      <c r="B18" s="457">
        <f t="shared" si="1"/>
        <v>1995</v>
      </c>
      <c r="C18" s="461" t="s">
        <v>267</v>
      </c>
      <c r="D18" s="467">
        <v>1677.83</v>
      </c>
      <c r="E18" s="468">
        <v>21.75</v>
      </c>
    </row>
    <row r="19" spans="2:5">
      <c r="B19" s="457">
        <f t="shared" si="1"/>
        <v>1995</v>
      </c>
      <c r="C19" s="461" t="s">
        <v>268</v>
      </c>
      <c r="D19" s="467">
        <v>1675.97</v>
      </c>
      <c r="E19" s="468">
        <v>21.89</v>
      </c>
    </row>
    <row r="20" spans="2:5">
      <c r="B20" s="457">
        <f t="shared" si="1"/>
        <v>1995</v>
      </c>
      <c r="C20" s="461" t="s">
        <v>269</v>
      </c>
      <c r="D20" s="467">
        <v>1674.12</v>
      </c>
      <c r="E20" s="468">
        <v>22.03</v>
      </c>
    </row>
    <row r="21" spans="2:5">
      <c r="B21" s="457">
        <v>1996</v>
      </c>
      <c r="C21" s="461" t="s">
        <v>258</v>
      </c>
      <c r="D21" s="467">
        <v>1707.95</v>
      </c>
      <c r="E21" s="468">
        <v>22.61</v>
      </c>
    </row>
    <row r="22" spans="2:5">
      <c r="B22" s="457">
        <f t="shared" ref="B22:B32" si="2">B21</f>
        <v>1996</v>
      </c>
      <c r="C22" s="461" t="s">
        <v>259</v>
      </c>
      <c r="D22" s="467">
        <v>1742.46</v>
      </c>
      <c r="E22" s="468">
        <v>23.2</v>
      </c>
    </row>
    <row r="23" spans="2:5">
      <c r="B23" s="457">
        <f t="shared" si="2"/>
        <v>1996</v>
      </c>
      <c r="C23" s="461" t="s">
        <v>260</v>
      </c>
      <c r="D23" s="467">
        <v>1777.66</v>
      </c>
      <c r="E23" s="468">
        <v>23.81</v>
      </c>
    </row>
    <row r="24" spans="2:5">
      <c r="B24" s="457">
        <f t="shared" si="2"/>
        <v>1996</v>
      </c>
      <c r="C24" s="461" t="s">
        <v>261</v>
      </c>
      <c r="D24" s="467">
        <v>1795.82</v>
      </c>
      <c r="E24" s="468">
        <v>23.54</v>
      </c>
    </row>
    <row r="25" spans="2:5">
      <c r="B25" s="457">
        <f t="shared" si="2"/>
        <v>1996</v>
      </c>
      <c r="C25" s="461" t="s">
        <v>262</v>
      </c>
      <c r="D25" s="467">
        <v>1814.17</v>
      </c>
      <c r="E25" s="468">
        <v>23.27</v>
      </c>
    </row>
    <row r="26" spans="2:5">
      <c r="B26" s="457">
        <f t="shared" si="2"/>
        <v>1996</v>
      </c>
      <c r="C26" s="461" t="s">
        <v>263</v>
      </c>
      <c r="D26" s="467">
        <v>1832.71</v>
      </c>
      <c r="E26" s="468">
        <v>23</v>
      </c>
    </row>
    <row r="27" spans="2:5">
      <c r="B27" s="457">
        <f t="shared" si="2"/>
        <v>1996</v>
      </c>
      <c r="C27" s="461" t="s">
        <v>264</v>
      </c>
      <c r="D27" s="467">
        <v>1850.02</v>
      </c>
      <c r="E27" s="468">
        <v>23.17</v>
      </c>
    </row>
    <row r="28" spans="2:5">
      <c r="B28" s="457">
        <f t="shared" si="2"/>
        <v>1996</v>
      </c>
      <c r="C28" s="461" t="s">
        <v>265</v>
      </c>
      <c r="D28" s="467">
        <v>1867.49</v>
      </c>
      <c r="E28" s="468">
        <v>23.34</v>
      </c>
    </row>
    <row r="29" spans="2:5">
      <c r="B29" s="457">
        <f t="shared" si="2"/>
        <v>1996</v>
      </c>
      <c r="C29" s="461" t="s">
        <v>266</v>
      </c>
      <c r="D29" s="467">
        <v>1885.12</v>
      </c>
      <c r="E29" s="468">
        <v>23.52</v>
      </c>
    </row>
    <row r="30" spans="2:5">
      <c r="B30" s="457">
        <f t="shared" si="2"/>
        <v>1996</v>
      </c>
      <c r="C30" s="461" t="s">
        <v>267</v>
      </c>
      <c r="D30" s="467">
        <v>1904.71</v>
      </c>
      <c r="E30" s="468">
        <v>23.81</v>
      </c>
    </row>
    <row r="31" spans="2:5">
      <c r="B31" s="457">
        <f t="shared" si="2"/>
        <v>1996</v>
      </c>
      <c r="C31" s="461" t="s">
        <v>268</v>
      </c>
      <c r="D31" s="467">
        <v>1924.5</v>
      </c>
      <c r="E31" s="468">
        <v>24.1</v>
      </c>
    </row>
    <row r="32" spans="2:5">
      <c r="B32" s="457">
        <f t="shared" si="2"/>
        <v>1996</v>
      </c>
      <c r="C32" s="461" t="s">
        <v>269</v>
      </c>
      <c r="D32" s="467">
        <v>1944.5</v>
      </c>
      <c r="E32" s="468">
        <v>24.39</v>
      </c>
    </row>
    <row r="33" spans="2:5">
      <c r="B33" s="457">
        <v>1997</v>
      </c>
      <c r="C33" s="461" t="s">
        <v>258</v>
      </c>
      <c r="D33" s="467">
        <v>1958.41</v>
      </c>
      <c r="E33" s="468">
        <v>24.66</v>
      </c>
    </row>
    <row r="34" spans="2:5">
      <c r="B34" s="457">
        <f t="shared" ref="B34:B44" si="3">B33</f>
        <v>1997</v>
      </c>
      <c r="C34" s="461" t="s">
        <v>259</v>
      </c>
      <c r="D34" s="467">
        <v>1972.42</v>
      </c>
      <c r="E34" s="468">
        <v>24.94</v>
      </c>
    </row>
    <row r="35" spans="2:5">
      <c r="B35" s="457">
        <f t="shared" si="3"/>
        <v>1997</v>
      </c>
      <c r="C35" s="461" t="s">
        <v>260</v>
      </c>
      <c r="D35" s="467">
        <v>1986.53</v>
      </c>
      <c r="E35" s="468">
        <v>25.22</v>
      </c>
    </row>
    <row r="36" spans="2:5">
      <c r="B36" s="457">
        <f t="shared" si="3"/>
        <v>1997</v>
      </c>
      <c r="C36" s="461" t="s">
        <v>261</v>
      </c>
      <c r="D36" s="467">
        <v>2000.03</v>
      </c>
      <c r="E36" s="468">
        <v>25.23</v>
      </c>
    </row>
    <row r="37" spans="2:5">
      <c r="B37" s="457">
        <f t="shared" si="3"/>
        <v>1997</v>
      </c>
      <c r="C37" s="461" t="s">
        <v>262</v>
      </c>
      <c r="D37" s="467">
        <v>2013.62</v>
      </c>
      <c r="E37" s="468">
        <v>25.24</v>
      </c>
    </row>
    <row r="38" spans="2:5">
      <c r="B38" s="457">
        <f t="shared" si="3"/>
        <v>1997</v>
      </c>
      <c r="C38" s="461" t="s">
        <v>263</v>
      </c>
      <c r="D38" s="467">
        <v>2027.3</v>
      </c>
      <c r="E38" s="468">
        <v>25.26</v>
      </c>
    </row>
    <row r="39" spans="2:5">
      <c r="B39" s="457">
        <f t="shared" si="3"/>
        <v>1997</v>
      </c>
      <c r="C39" s="461" t="s">
        <v>264</v>
      </c>
      <c r="D39" s="467">
        <v>2034.35</v>
      </c>
      <c r="E39" s="468">
        <v>25.36</v>
      </c>
    </row>
    <row r="40" spans="2:5">
      <c r="B40" s="457">
        <f t="shared" si="3"/>
        <v>1997</v>
      </c>
      <c r="C40" s="461" t="s">
        <v>265</v>
      </c>
      <c r="D40" s="467">
        <v>2041.43</v>
      </c>
      <c r="E40" s="468">
        <v>25.46</v>
      </c>
    </row>
    <row r="41" spans="2:5">
      <c r="B41" s="457">
        <f t="shared" si="3"/>
        <v>1997</v>
      </c>
      <c r="C41" s="461" t="s">
        <v>266</v>
      </c>
      <c r="D41" s="467">
        <v>2048.5300000000002</v>
      </c>
      <c r="E41" s="468">
        <v>25.56</v>
      </c>
    </row>
    <row r="42" spans="2:5">
      <c r="B42" s="457">
        <f t="shared" si="3"/>
        <v>1997</v>
      </c>
      <c r="C42" s="461" t="s">
        <v>267</v>
      </c>
      <c r="D42" s="467">
        <v>2068.9299999999998</v>
      </c>
      <c r="E42" s="468">
        <v>25.63</v>
      </c>
    </row>
    <row r="43" spans="2:5">
      <c r="B43" s="457">
        <f t="shared" si="3"/>
        <v>1997</v>
      </c>
      <c r="C43" s="461" t="s">
        <v>268</v>
      </c>
      <c r="D43" s="467">
        <v>2089.54</v>
      </c>
      <c r="E43" s="468">
        <v>25.7</v>
      </c>
    </row>
    <row r="44" spans="2:5">
      <c r="B44" s="457">
        <f t="shared" si="3"/>
        <v>1997</v>
      </c>
      <c r="C44" s="461" t="s">
        <v>269</v>
      </c>
      <c r="D44" s="467">
        <v>2110.35</v>
      </c>
      <c r="E44" s="468">
        <v>25.78</v>
      </c>
    </row>
    <row r="45" spans="2:5">
      <c r="B45" s="457">
        <v>1998</v>
      </c>
      <c r="C45" s="461" t="s">
        <v>258</v>
      </c>
      <c r="D45" s="467">
        <v>2139.96</v>
      </c>
      <c r="E45" s="468">
        <v>26.04</v>
      </c>
    </row>
    <row r="46" spans="2:5">
      <c r="B46" s="457">
        <f t="shared" ref="B46:B56" si="4">B45</f>
        <v>1998</v>
      </c>
      <c r="C46" s="461" t="s">
        <v>259</v>
      </c>
      <c r="D46" s="467">
        <v>2169.9899999999998</v>
      </c>
      <c r="E46" s="468">
        <v>26.3</v>
      </c>
    </row>
    <row r="47" spans="2:5">
      <c r="B47" s="457">
        <f t="shared" si="4"/>
        <v>1998</v>
      </c>
      <c r="C47" s="461" t="s">
        <v>260</v>
      </c>
      <c r="D47" s="467">
        <v>2200.44</v>
      </c>
      <c r="E47" s="468">
        <v>26.56</v>
      </c>
    </row>
    <row r="48" spans="2:5">
      <c r="B48" s="457">
        <f t="shared" si="4"/>
        <v>1998</v>
      </c>
      <c r="C48" s="461" t="s">
        <v>261</v>
      </c>
      <c r="D48" s="467">
        <v>2217.73</v>
      </c>
      <c r="E48" s="468">
        <v>26.62</v>
      </c>
    </row>
    <row r="49" spans="2:5">
      <c r="B49" s="457">
        <f t="shared" si="4"/>
        <v>1998</v>
      </c>
      <c r="C49" s="461" t="s">
        <v>262</v>
      </c>
      <c r="D49" s="467">
        <v>2235.16</v>
      </c>
      <c r="E49" s="468">
        <v>26.68</v>
      </c>
    </row>
    <row r="50" spans="2:5">
      <c r="B50" s="457">
        <f t="shared" si="4"/>
        <v>1998</v>
      </c>
      <c r="C50" s="461" t="s">
        <v>263</v>
      </c>
      <c r="D50" s="467">
        <v>2252.7199999999998</v>
      </c>
      <c r="E50" s="468">
        <v>26.75</v>
      </c>
    </row>
    <row r="51" spans="2:5">
      <c r="B51" s="457">
        <f t="shared" si="4"/>
        <v>1998</v>
      </c>
      <c r="C51" s="461" t="s">
        <v>264</v>
      </c>
      <c r="D51" s="467">
        <v>2274.4499999999998</v>
      </c>
      <c r="E51" s="468">
        <v>26.75</v>
      </c>
    </row>
    <row r="52" spans="2:5">
      <c r="B52" s="457">
        <f t="shared" si="4"/>
        <v>1998</v>
      </c>
      <c r="C52" s="461" t="s">
        <v>265</v>
      </c>
      <c r="D52" s="467">
        <v>2296.39</v>
      </c>
      <c r="E52" s="468">
        <v>26.75</v>
      </c>
    </row>
    <row r="53" spans="2:5">
      <c r="B53" s="457">
        <f t="shared" si="4"/>
        <v>1998</v>
      </c>
      <c r="C53" s="461" t="s">
        <v>266</v>
      </c>
      <c r="D53" s="467">
        <v>2318.54</v>
      </c>
      <c r="E53" s="468">
        <v>26.76</v>
      </c>
    </row>
    <row r="54" spans="2:5">
      <c r="B54" s="457">
        <f t="shared" si="4"/>
        <v>1998</v>
      </c>
      <c r="C54" s="461" t="s">
        <v>267</v>
      </c>
      <c r="D54" s="467">
        <v>2340.09</v>
      </c>
      <c r="E54" s="468">
        <v>26.79</v>
      </c>
    </row>
    <row r="55" spans="2:5">
      <c r="B55" s="457">
        <f t="shared" si="4"/>
        <v>1998</v>
      </c>
      <c r="C55" s="461" t="s">
        <v>268</v>
      </c>
      <c r="D55" s="467">
        <v>2361.84</v>
      </c>
      <c r="E55" s="468">
        <v>26.82</v>
      </c>
    </row>
    <row r="56" spans="2:5">
      <c r="B56" s="457">
        <f t="shared" si="4"/>
        <v>1998</v>
      </c>
      <c r="C56" s="461" t="s">
        <v>269</v>
      </c>
      <c r="D56" s="467">
        <v>2383.8000000000002</v>
      </c>
      <c r="E56" s="468">
        <v>26.86</v>
      </c>
    </row>
    <row r="57" spans="2:5">
      <c r="B57" s="457">
        <v>1999</v>
      </c>
      <c r="C57" s="461" t="s">
        <v>258</v>
      </c>
      <c r="D57" s="467">
        <v>2407.54</v>
      </c>
      <c r="E57" s="468">
        <v>26.76</v>
      </c>
    </row>
    <row r="58" spans="2:5">
      <c r="B58" s="457">
        <f t="shared" ref="B58:B68" si="5">B57</f>
        <v>1999</v>
      </c>
      <c r="C58" s="461" t="s">
        <v>259</v>
      </c>
      <c r="D58" s="467">
        <v>2431.5100000000002</v>
      </c>
      <c r="E58" s="468">
        <v>26.66</v>
      </c>
    </row>
    <row r="59" spans="2:5">
      <c r="B59" s="457">
        <f t="shared" si="5"/>
        <v>1999</v>
      </c>
      <c r="C59" s="461" t="s">
        <v>260</v>
      </c>
      <c r="D59" s="467">
        <v>2455.7199999999998</v>
      </c>
      <c r="E59" s="468">
        <v>26.55</v>
      </c>
    </row>
    <row r="60" spans="2:5">
      <c r="B60" s="457">
        <f t="shared" si="5"/>
        <v>1999</v>
      </c>
      <c r="C60" s="461" t="s">
        <v>261</v>
      </c>
      <c r="D60" s="467">
        <v>2465.61</v>
      </c>
      <c r="E60" s="468">
        <v>26.72</v>
      </c>
    </row>
    <row r="61" spans="2:5">
      <c r="B61" s="457">
        <f t="shared" si="5"/>
        <v>1999</v>
      </c>
      <c r="C61" s="461" t="s">
        <v>262</v>
      </c>
      <c r="D61" s="467">
        <v>2475.54</v>
      </c>
      <c r="E61" s="468">
        <v>26.89</v>
      </c>
    </row>
    <row r="62" spans="2:5">
      <c r="B62" s="457">
        <f t="shared" si="5"/>
        <v>1999</v>
      </c>
      <c r="C62" s="461" t="s">
        <v>263</v>
      </c>
      <c r="D62" s="467">
        <v>2485.5</v>
      </c>
      <c r="E62" s="468">
        <v>27.05</v>
      </c>
    </row>
    <row r="63" spans="2:5">
      <c r="B63" s="457">
        <f t="shared" si="5"/>
        <v>1999</v>
      </c>
      <c r="C63" s="461" t="s">
        <v>264</v>
      </c>
      <c r="D63" s="467">
        <v>2501.3200000000002</v>
      </c>
      <c r="E63" s="468">
        <v>27.14</v>
      </c>
    </row>
    <row r="64" spans="2:5">
      <c r="B64" s="457">
        <f t="shared" si="5"/>
        <v>1999</v>
      </c>
      <c r="C64" s="461" t="s">
        <v>265</v>
      </c>
      <c r="D64" s="467">
        <v>2517.2399999999998</v>
      </c>
      <c r="E64" s="468">
        <v>27.23</v>
      </c>
    </row>
    <row r="65" spans="2:5">
      <c r="B65" s="457">
        <f t="shared" si="5"/>
        <v>1999</v>
      </c>
      <c r="C65" s="461" t="s">
        <v>266</v>
      </c>
      <c r="D65" s="467">
        <v>2533.2600000000002</v>
      </c>
      <c r="E65" s="468">
        <v>27.31</v>
      </c>
    </row>
    <row r="66" spans="2:5">
      <c r="B66" s="457">
        <f t="shared" si="5"/>
        <v>1999</v>
      </c>
      <c r="C66" s="461" t="s">
        <v>267</v>
      </c>
      <c r="D66" s="467">
        <v>2541.48</v>
      </c>
      <c r="E66" s="468">
        <v>27.35</v>
      </c>
    </row>
    <row r="67" spans="2:5">
      <c r="B67" s="457">
        <f t="shared" si="5"/>
        <v>1999</v>
      </c>
      <c r="C67" s="461" t="s">
        <v>268</v>
      </c>
      <c r="D67" s="467">
        <v>2549.73</v>
      </c>
      <c r="E67" s="468">
        <v>27.39</v>
      </c>
    </row>
    <row r="68" spans="2:5">
      <c r="B68" s="457">
        <f t="shared" si="5"/>
        <v>1999</v>
      </c>
      <c r="C68" s="461" t="s">
        <v>269</v>
      </c>
      <c r="D68" s="467">
        <v>2558</v>
      </c>
      <c r="E68" s="468">
        <v>27.42</v>
      </c>
    </row>
    <row r="69" spans="2:5">
      <c r="B69" s="457">
        <v>2000</v>
      </c>
      <c r="C69" s="461" t="s">
        <v>258</v>
      </c>
      <c r="D69" s="467">
        <v>2588.42</v>
      </c>
      <c r="E69" s="468">
        <v>27.63</v>
      </c>
    </row>
    <row r="70" spans="2:5">
      <c r="B70" s="457">
        <f t="shared" ref="B70:B80" si="6">B69</f>
        <v>2000</v>
      </c>
      <c r="C70" s="461" t="s">
        <v>259</v>
      </c>
      <c r="D70" s="467">
        <v>2619.21</v>
      </c>
      <c r="E70" s="468">
        <v>27.85</v>
      </c>
    </row>
    <row r="71" spans="2:5">
      <c r="B71" s="457">
        <f t="shared" si="6"/>
        <v>2000</v>
      </c>
      <c r="C71" s="461" t="s">
        <v>260</v>
      </c>
      <c r="D71" s="467">
        <v>2650.36</v>
      </c>
      <c r="E71" s="468">
        <v>28.07</v>
      </c>
    </row>
    <row r="72" spans="2:5">
      <c r="B72" s="457">
        <f t="shared" si="6"/>
        <v>2000</v>
      </c>
      <c r="C72" s="461" t="s">
        <v>261</v>
      </c>
      <c r="D72" s="467">
        <v>2668.2</v>
      </c>
      <c r="E72" s="468">
        <v>28.07</v>
      </c>
    </row>
    <row r="73" spans="2:5">
      <c r="B73" s="457">
        <f t="shared" si="6"/>
        <v>2000</v>
      </c>
      <c r="C73" s="461" t="s">
        <v>262</v>
      </c>
      <c r="D73" s="467">
        <v>2686.16</v>
      </c>
      <c r="E73" s="468">
        <v>28.07</v>
      </c>
    </row>
    <row r="74" spans="2:5">
      <c r="B74" s="457">
        <f t="shared" si="6"/>
        <v>2000</v>
      </c>
      <c r="C74" s="461" t="s">
        <v>263</v>
      </c>
      <c r="D74" s="467">
        <v>2704.25</v>
      </c>
      <c r="E74" s="468">
        <v>28.08</v>
      </c>
    </row>
    <row r="75" spans="2:5">
      <c r="B75" s="457">
        <f t="shared" si="6"/>
        <v>2000</v>
      </c>
      <c r="C75" s="461" t="s">
        <v>264</v>
      </c>
      <c r="D75" s="467">
        <v>2730.14</v>
      </c>
      <c r="E75" s="468">
        <v>28.23</v>
      </c>
    </row>
    <row r="76" spans="2:5">
      <c r="B76" s="457">
        <f t="shared" si="6"/>
        <v>2000</v>
      </c>
      <c r="C76" s="461" t="s">
        <v>265</v>
      </c>
      <c r="D76" s="467">
        <v>2756.28</v>
      </c>
      <c r="E76" s="468">
        <v>28.38</v>
      </c>
    </row>
    <row r="77" spans="2:5">
      <c r="B77" s="457">
        <f t="shared" si="6"/>
        <v>2000</v>
      </c>
      <c r="C77" s="461" t="s">
        <v>266</v>
      </c>
      <c r="D77" s="467">
        <v>2782.68</v>
      </c>
      <c r="E77" s="468">
        <v>28.53</v>
      </c>
    </row>
    <row r="78" spans="2:5">
      <c r="B78" s="457">
        <f t="shared" si="6"/>
        <v>2000</v>
      </c>
      <c r="C78" s="461" t="s">
        <v>267</v>
      </c>
      <c r="D78" s="467">
        <v>2755.52</v>
      </c>
      <c r="E78" s="468">
        <v>28.48</v>
      </c>
    </row>
    <row r="79" spans="2:5">
      <c r="B79" s="457">
        <f t="shared" si="6"/>
        <v>2000</v>
      </c>
      <c r="C79" s="461" t="s">
        <v>268</v>
      </c>
      <c r="D79" s="467">
        <v>2728.62</v>
      </c>
      <c r="E79" s="468">
        <v>28.43</v>
      </c>
    </row>
    <row r="80" spans="2:5">
      <c r="B80" s="457">
        <f t="shared" si="6"/>
        <v>2000</v>
      </c>
      <c r="C80" s="461" t="s">
        <v>269</v>
      </c>
      <c r="D80" s="467">
        <v>2701.98</v>
      </c>
      <c r="E80" s="468">
        <v>28.38</v>
      </c>
    </row>
    <row r="81" spans="2:5">
      <c r="B81" s="457">
        <v>2001</v>
      </c>
      <c r="C81" s="461" t="s">
        <v>258</v>
      </c>
      <c r="D81" s="467">
        <v>2684.17</v>
      </c>
      <c r="E81" s="468">
        <v>28.31</v>
      </c>
    </row>
    <row r="82" spans="2:5">
      <c r="B82" s="457">
        <f t="shared" ref="B82:B92" si="7">B81</f>
        <v>2001</v>
      </c>
      <c r="C82" s="461" t="s">
        <v>259</v>
      </c>
      <c r="D82" s="467">
        <v>2666.48</v>
      </c>
      <c r="E82" s="468">
        <v>28.24</v>
      </c>
    </row>
    <row r="83" spans="2:5">
      <c r="B83" s="457">
        <f t="shared" si="7"/>
        <v>2001</v>
      </c>
      <c r="C83" s="461" t="s">
        <v>260</v>
      </c>
      <c r="D83" s="467">
        <v>2648.9</v>
      </c>
      <c r="E83" s="468">
        <v>28.16</v>
      </c>
    </row>
    <row r="84" spans="2:5">
      <c r="B84" s="457">
        <f t="shared" si="7"/>
        <v>2001</v>
      </c>
      <c r="C84" s="461" t="s">
        <v>261</v>
      </c>
      <c r="D84" s="467">
        <v>2638.77</v>
      </c>
      <c r="E84" s="468">
        <v>28.22</v>
      </c>
    </row>
    <row r="85" spans="2:5">
      <c r="B85" s="457">
        <f t="shared" si="7"/>
        <v>2001</v>
      </c>
      <c r="C85" s="461" t="s">
        <v>262</v>
      </c>
      <c r="D85" s="467">
        <v>2628.68</v>
      </c>
      <c r="E85" s="468">
        <v>28.28</v>
      </c>
    </row>
    <row r="86" spans="2:5">
      <c r="B86" s="457">
        <f t="shared" si="7"/>
        <v>2001</v>
      </c>
      <c r="C86" s="461" t="s">
        <v>263</v>
      </c>
      <c r="D86" s="467">
        <v>2618.62</v>
      </c>
      <c r="E86" s="468">
        <v>28.35</v>
      </c>
    </row>
    <row r="87" spans="2:5">
      <c r="B87" s="457">
        <f t="shared" si="7"/>
        <v>2001</v>
      </c>
      <c r="C87" s="461" t="s">
        <v>264</v>
      </c>
      <c r="D87" s="467">
        <v>2616.29</v>
      </c>
      <c r="E87" s="468">
        <v>28.54</v>
      </c>
    </row>
    <row r="88" spans="2:5">
      <c r="B88" s="457">
        <f t="shared" si="7"/>
        <v>2001</v>
      </c>
      <c r="C88" s="461" t="s">
        <v>265</v>
      </c>
      <c r="D88" s="467">
        <v>2613.96</v>
      </c>
      <c r="E88" s="468">
        <v>28.73</v>
      </c>
    </row>
    <row r="89" spans="2:5">
      <c r="B89" s="457">
        <f t="shared" si="7"/>
        <v>2001</v>
      </c>
      <c r="C89" s="461" t="s">
        <v>266</v>
      </c>
      <c r="D89" s="467">
        <v>2611.64</v>
      </c>
      <c r="E89" s="468">
        <v>28.91</v>
      </c>
    </row>
    <row r="90" spans="2:5">
      <c r="B90" s="457">
        <f t="shared" si="7"/>
        <v>2001</v>
      </c>
      <c r="C90" s="461" t="s">
        <v>267</v>
      </c>
      <c r="D90" s="467">
        <v>2616.29</v>
      </c>
      <c r="E90" s="468">
        <v>28.8</v>
      </c>
    </row>
    <row r="91" spans="2:5">
      <c r="B91" s="457">
        <f t="shared" si="7"/>
        <v>2001</v>
      </c>
      <c r="C91" s="461" t="s">
        <v>268</v>
      </c>
      <c r="D91" s="467">
        <v>2620.94</v>
      </c>
      <c r="E91" s="468">
        <v>28.69</v>
      </c>
    </row>
    <row r="92" spans="2:5">
      <c r="B92" s="457">
        <f t="shared" si="7"/>
        <v>2001</v>
      </c>
      <c r="C92" s="461" t="s">
        <v>269</v>
      </c>
      <c r="D92" s="467">
        <v>2625.6</v>
      </c>
      <c r="E92" s="468">
        <v>28.58</v>
      </c>
    </row>
    <row r="93" spans="2:5">
      <c r="B93" s="457">
        <v>2002</v>
      </c>
      <c r="C93" s="461" t="s">
        <v>258</v>
      </c>
      <c r="D93" s="467">
        <v>2639.94</v>
      </c>
      <c r="E93" s="468">
        <v>28.88</v>
      </c>
    </row>
    <row r="94" spans="2:5">
      <c r="B94" s="457">
        <f t="shared" ref="B94:B104" si="8">B93</f>
        <v>2002</v>
      </c>
      <c r="C94" s="461" t="s">
        <v>259</v>
      </c>
      <c r="D94" s="467">
        <v>2654.36</v>
      </c>
      <c r="E94" s="468">
        <v>29.19</v>
      </c>
    </row>
    <row r="95" spans="2:5">
      <c r="B95" s="457">
        <f t="shared" si="8"/>
        <v>2002</v>
      </c>
      <c r="C95" s="461" t="s">
        <v>260</v>
      </c>
      <c r="D95" s="467">
        <v>2668.85</v>
      </c>
      <c r="E95" s="468">
        <v>29.5</v>
      </c>
    </row>
    <row r="96" spans="2:5">
      <c r="B96" s="457">
        <f t="shared" si="8"/>
        <v>2002</v>
      </c>
      <c r="C96" s="461" t="s">
        <v>261</v>
      </c>
      <c r="D96" s="467">
        <v>2661.99</v>
      </c>
      <c r="E96" s="468">
        <v>29.67</v>
      </c>
    </row>
    <row r="97" spans="2:5">
      <c r="B97" s="457">
        <f t="shared" si="8"/>
        <v>2002</v>
      </c>
      <c r="C97" s="461" t="s">
        <v>262</v>
      </c>
      <c r="D97" s="467">
        <v>2655.15</v>
      </c>
      <c r="E97" s="468">
        <v>29.84</v>
      </c>
    </row>
    <row r="98" spans="2:5">
      <c r="B98" s="457">
        <f t="shared" si="8"/>
        <v>2002</v>
      </c>
      <c r="C98" s="461" t="s">
        <v>263</v>
      </c>
      <c r="D98" s="467">
        <v>2648.32</v>
      </c>
      <c r="E98" s="468">
        <v>30.02</v>
      </c>
    </row>
    <row r="99" spans="2:5">
      <c r="B99" s="457">
        <f t="shared" si="8"/>
        <v>2002</v>
      </c>
      <c r="C99" s="461" t="s">
        <v>264</v>
      </c>
      <c r="D99" s="467">
        <v>2650.21</v>
      </c>
      <c r="E99" s="468">
        <v>30</v>
      </c>
    </row>
    <row r="100" spans="2:5">
      <c r="B100" s="457">
        <f t="shared" si="8"/>
        <v>2002</v>
      </c>
      <c r="C100" s="461" t="s">
        <v>265</v>
      </c>
      <c r="D100" s="467">
        <v>2652.1</v>
      </c>
      <c r="E100" s="468">
        <v>29.98</v>
      </c>
    </row>
    <row r="101" spans="2:5">
      <c r="B101" s="457">
        <f t="shared" si="8"/>
        <v>2002</v>
      </c>
      <c r="C101" s="461" t="s">
        <v>266</v>
      </c>
      <c r="D101" s="467">
        <v>2653.98</v>
      </c>
      <c r="E101" s="468">
        <v>29.97</v>
      </c>
    </row>
    <row r="102" spans="2:5">
      <c r="B102" s="457">
        <f t="shared" si="8"/>
        <v>2002</v>
      </c>
      <c r="C102" s="461" t="s">
        <v>267</v>
      </c>
      <c r="D102" s="467">
        <v>2653.98</v>
      </c>
      <c r="E102" s="468">
        <v>29.97</v>
      </c>
    </row>
    <row r="103" spans="2:5">
      <c r="B103" s="457">
        <f t="shared" si="8"/>
        <v>2002</v>
      </c>
      <c r="C103" s="461" t="s">
        <v>268</v>
      </c>
      <c r="D103" s="467">
        <v>2653.98</v>
      </c>
      <c r="E103" s="468">
        <v>29.97</v>
      </c>
    </row>
    <row r="104" spans="2:5" ht="15.75" thickBot="1">
      <c r="B104" s="458">
        <f t="shared" si="8"/>
        <v>2002</v>
      </c>
      <c r="C104" s="463" t="s">
        <v>269</v>
      </c>
      <c r="D104" s="469">
        <v>2653.99</v>
      </c>
      <c r="E104" s="470">
        <v>29.96</v>
      </c>
    </row>
    <row r="105" spans="2:5">
      <c r="B105" s="452" t="s">
        <v>294</v>
      </c>
      <c r="C105" s="454"/>
      <c r="E105" s="455"/>
    </row>
    <row r="106" spans="2:5">
      <c r="B106" s="452" t="s">
        <v>290</v>
      </c>
      <c r="C106" s="454"/>
      <c r="E106" s="455"/>
    </row>
  </sheetData>
  <mergeCells count="2">
    <mergeCell ref="B7:E7"/>
    <mergeCell ref="H7:J7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0000"/>
  </sheetPr>
  <dimension ref="B6:AN77"/>
  <sheetViews>
    <sheetView showGridLines="0" zoomScale="80" zoomScaleNormal="80" workbookViewId="0"/>
  </sheetViews>
  <sheetFormatPr baseColWidth="10" defaultRowHeight="12.75"/>
  <cols>
    <col min="1" max="1" width="4.140625" style="3" customWidth="1"/>
    <col min="2" max="2" width="48.28515625" style="3" bestFit="1" customWidth="1"/>
    <col min="3" max="35" width="10.140625" style="3" customWidth="1"/>
    <col min="36" max="36" width="11.42578125" style="3"/>
    <col min="37" max="37" width="12.7109375" style="3" bestFit="1" customWidth="1"/>
    <col min="38" max="16384" width="11.42578125" style="3"/>
  </cols>
  <sheetData>
    <row r="6" spans="2:40" ht="25.5" customHeight="1" thickBot="1"/>
    <row r="7" spans="2:40" ht="13.5" thickBot="1">
      <c r="C7" s="575">
        <v>1995</v>
      </c>
      <c r="D7" s="576">
        <v>1996</v>
      </c>
      <c r="E7" s="576">
        <v>1997</v>
      </c>
      <c r="F7" s="576">
        <v>1998</v>
      </c>
      <c r="G7" s="576">
        <v>1999</v>
      </c>
      <c r="H7" s="576">
        <v>2000</v>
      </c>
      <c r="I7" s="576" t="s">
        <v>0</v>
      </c>
      <c r="J7" s="576">
        <v>2001</v>
      </c>
      <c r="K7" s="576" t="s">
        <v>1</v>
      </c>
      <c r="L7" s="576">
        <v>2002</v>
      </c>
      <c r="M7" s="576" t="s">
        <v>201</v>
      </c>
      <c r="N7" s="576">
        <v>2003</v>
      </c>
      <c r="O7" s="576" t="s">
        <v>158</v>
      </c>
      <c r="P7" s="576">
        <v>2004</v>
      </c>
      <c r="Q7" s="576" t="s">
        <v>2</v>
      </c>
      <c r="R7" s="576" t="s">
        <v>206</v>
      </c>
      <c r="S7" s="576" t="s">
        <v>217</v>
      </c>
      <c r="T7" s="576" t="s">
        <v>218</v>
      </c>
      <c r="U7" s="576" t="s">
        <v>212</v>
      </c>
      <c r="V7" s="576" t="s">
        <v>219</v>
      </c>
      <c r="W7" s="576">
        <v>2007</v>
      </c>
      <c r="X7" s="576">
        <v>2008</v>
      </c>
      <c r="Y7" s="576">
        <v>2009</v>
      </c>
      <c r="Z7" s="576">
        <v>2010</v>
      </c>
      <c r="AA7" s="576">
        <v>2011</v>
      </c>
      <c r="AB7" s="576">
        <v>2012</v>
      </c>
      <c r="AC7" s="576">
        <v>2013</v>
      </c>
      <c r="AD7" s="576">
        <v>2014</v>
      </c>
      <c r="AE7" s="576" t="s">
        <v>221</v>
      </c>
      <c r="AF7" s="576" t="s">
        <v>222</v>
      </c>
      <c r="AG7" s="576" t="s">
        <v>223</v>
      </c>
      <c r="AH7" s="576" t="s">
        <v>224</v>
      </c>
      <c r="AI7" s="577">
        <v>2018</v>
      </c>
    </row>
    <row r="8" spans="2:40" ht="13.5" thickBot="1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5"/>
      <c r="AH8" s="355"/>
      <c r="AI8" s="100"/>
    </row>
    <row r="9" spans="2:40" ht="13.5" thickBot="1">
      <c r="B9" s="362" t="s">
        <v>92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6"/>
      <c r="N9" s="100"/>
      <c r="O9" s="100"/>
      <c r="P9" s="100"/>
      <c r="Q9" s="100"/>
      <c r="R9" s="100"/>
      <c r="S9" s="100"/>
      <c r="T9" s="100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5"/>
      <c r="AH9" s="355"/>
      <c r="AI9" s="100"/>
    </row>
    <row r="10" spans="2:40">
      <c r="B10" s="363" t="s">
        <v>70</v>
      </c>
      <c r="C10" s="364">
        <f>Trabajo!D53</f>
        <v>552635.69951698545</v>
      </c>
      <c r="D10" s="364">
        <f>Trabajo!E53</f>
        <v>537742.49267456913</v>
      </c>
      <c r="E10" s="364">
        <f>Trabajo!F53</f>
        <v>560277.79346474528</v>
      </c>
      <c r="F10" s="364">
        <f>Trabajo!G53</f>
        <v>515897.00517034094</v>
      </c>
      <c r="G10" s="364">
        <f>Trabajo!H53</f>
        <v>577969.4505117198</v>
      </c>
      <c r="H10" s="364">
        <f>Trabajo!I53</f>
        <v>547464.99079297658</v>
      </c>
      <c r="I10" s="364">
        <f>Trabajo!J53</f>
        <v>434041.01199999999</v>
      </c>
      <c r="J10" s="364">
        <f>Trabajo!K53</f>
        <v>462445.52100000001</v>
      </c>
      <c r="K10" s="364">
        <f>Trabajo!L53</f>
        <v>453202</v>
      </c>
      <c r="L10" s="364">
        <f>Trabajo!M53</f>
        <v>417669</v>
      </c>
      <c r="M10" s="364">
        <f>+L10</f>
        <v>417669</v>
      </c>
      <c r="N10" s="364">
        <f>Trabajo!N53</f>
        <v>425613</v>
      </c>
      <c r="O10" s="364">
        <f>Trabajo!O53</f>
        <v>425613.55000000005</v>
      </c>
      <c r="P10" s="364">
        <f>Trabajo!P53</f>
        <v>473754.62400000001</v>
      </c>
      <c r="Q10" s="364">
        <f>Trabajo!Q53</f>
        <v>484112.38400000002</v>
      </c>
      <c r="R10" s="364">
        <v>433423</v>
      </c>
      <c r="S10" s="364">
        <f>Trabajo!S53</f>
        <v>457933.47</v>
      </c>
      <c r="T10" s="364">
        <f>Trabajo!T53</f>
        <v>499035</v>
      </c>
      <c r="U10" s="364">
        <f>Trabajo!U53</f>
        <v>228241</v>
      </c>
      <c r="V10" s="364">
        <f>W10</f>
        <v>412098</v>
      </c>
      <c r="W10" s="364">
        <f>Trabajo!V53</f>
        <v>412098</v>
      </c>
      <c r="X10" s="364">
        <f>Trabajo!W53</f>
        <v>207090</v>
      </c>
      <c r="Y10" s="364">
        <f>Trabajo!X53</f>
        <v>224710</v>
      </c>
      <c r="Z10" s="364">
        <f>Trabajo!Y53</f>
        <v>124011</v>
      </c>
      <c r="AA10" s="364">
        <f>Trabajo!Z53</f>
        <v>212685</v>
      </c>
      <c r="AB10" s="364">
        <f>Trabajo!AA53</f>
        <v>175867</v>
      </c>
      <c r="AC10" s="364">
        <f>Trabajo!AB53</f>
        <v>180161</v>
      </c>
      <c r="AD10" s="364">
        <f>Trabajo!AC53</f>
        <v>259468</v>
      </c>
      <c r="AE10" s="364">
        <f>Trabajo!AD53</f>
        <v>121630.61997403781</v>
      </c>
      <c r="AF10" s="364">
        <f>Trabajo!AE53</f>
        <v>98597.4437707631</v>
      </c>
      <c r="AG10" s="364">
        <f>Trabajo!AF53</f>
        <v>80205.381222360636</v>
      </c>
      <c r="AH10" s="364">
        <f>Trabajo!AG53</f>
        <v>83719.552909256861</v>
      </c>
      <c r="AI10" s="365">
        <f>Trabajo!AH53</f>
        <v>101203.62211457678</v>
      </c>
      <c r="AJ10" s="8"/>
      <c r="AK10" s="8"/>
      <c r="AL10" s="8"/>
      <c r="AM10" s="8"/>
      <c r="AN10" s="8"/>
    </row>
    <row r="11" spans="2:40">
      <c r="B11" s="124" t="s">
        <v>93</v>
      </c>
      <c r="C11" s="105">
        <f>Materiales!C33</f>
        <v>396567.47797656956</v>
      </c>
      <c r="D11" s="105">
        <f>Materiales!D33</f>
        <v>597620.28397211526</v>
      </c>
      <c r="E11" s="105">
        <f>Materiales!E33</f>
        <v>808051.02925876086</v>
      </c>
      <c r="F11" s="105">
        <f>Materiales!F33</f>
        <v>1361622.9249092278</v>
      </c>
      <c r="G11" s="105">
        <f>Materiales!G33</f>
        <v>1223230.862823955</v>
      </c>
      <c r="H11" s="105">
        <f>Materiales!H33</f>
        <v>1362141.8039333362</v>
      </c>
      <c r="I11" s="105">
        <f>Materiales!I33</f>
        <v>1154215.186</v>
      </c>
      <c r="J11" s="105">
        <f>Materiales!J33</f>
        <v>1128532.0760000001</v>
      </c>
      <c r="K11" s="105">
        <f>Materiales!K33</f>
        <v>1094526</v>
      </c>
      <c r="L11" s="105">
        <f>Materiales!L33</f>
        <v>1086902</v>
      </c>
      <c r="M11" s="105">
        <f>+L11</f>
        <v>1086902</v>
      </c>
      <c r="N11" s="105">
        <f>Materiales!M33</f>
        <v>1137165</v>
      </c>
      <c r="O11" s="105">
        <f>Materiales!N33</f>
        <v>1137165.0599999998</v>
      </c>
      <c r="P11" s="105">
        <f>Materiales!O33</f>
        <v>1113435.1359999999</v>
      </c>
      <c r="Q11" s="105">
        <f>Materiales!P33</f>
        <v>1116597.2480000001</v>
      </c>
      <c r="R11" s="105">
        <v>1189298</v>
      </c>
      <c r="S11" s="105">
        <f>Materiales!R33</f>
        <v>1226860</v>
      </c>
      <c r="T11" s="105">
        <f>Materiales!S33</f>
        <v>1304518</v>
      </c>
      <c r="U11" s="105">
        <f>Materiales!T33</f>
        <v>629455</v>
      </c>
      <c r="V11" s="105">
        <f>W11</f>
        <v>606930</v>
      </c>
      <c r="W11" s="105">
        <f>Materiales!U33</f>
        <v>606930</v>
      </c>
      <c r="X11" s="105">
        <f>Materiales!V33</f>
        <v>741701</v>
      </c>
      <c r="Y11" s="105">
        <f>Materiales!W33</f>
        <v>703652</v>
      </c>
      <c r="Z11" s="105">
        <f>Materiales!X33</f>
        <v>423763</v>
      </c>
      <c r="AA11" s="105">
        <f>Materiales!Y33</f>
        <v>719532</v>
      </c>
      <c r="AB11" s="105">
        <f>Materiales!Z33</f>
        <v>751824</v>
      </c>
      <c r="AC11" s="105">
        <f>Materiales!AA33</f>
        <v>840343</v>
      </c>
      <c r="AD11" s="105">
        <f>Materiales!AB33</f>
        <v>694930</v>
      </c>
      <c r="AE11" s="105">
        <f>Materiales!AC33</f>
        <v>407260.28562025266</v>
      </c>
      <c r="AF11" s="105">
        <f>Materiales!AD33</f>
        <v>381689.84798727679</v>
      </c>
      <c r="AG11" s="105">
        <f>Materiales!AE33</f>
        <v>330345.48085276876</v>
      </c>
      <c r="AH11" s="105">
        <f>Materiales!AF33</f>
        <v>350495.58572969906</v>
      </c>
      <c r="AI11" s="155">
        <f>Materiales!AG33</f>
        <v>301530.27489352069</v>
      </c>
      <c r="AJ11" s="8"/>
      <c r="AK11" s="8"/>
      <c r="AL11" s="8"/>
      <c r="AM11" s="8"/>
      <c r="AN11" s="8"/>
    </row>
    <row r="12" spans="2:40">
      <c r="B12" s="173" t="s">
        <v>57</v>
      </c>
      <c r="C12" s="105">
        <f>+Capital!D142</f>
        <v>9979.0010283375123</v>
      </c>
      <c r="D12" s="105">
        <f>+Capital!E142</f>
        <v>16959.535818231387</v>
      </c>
      <c r="E12" s="105">
        <f>+Capital!F142</f>
        <v>27003.004754505833</v>
      </c>
      <c r="F12" s="105">
        <f>+Capital!G142</f>
        <v>14785.878888361127</v>
      </c>
      <c r="G12" s="105">
        <f>+Capital!H142</f>
        <v>16647.392268902477</v>
      </c>
      <c r="H12" s="105">
        <f>+Capital!I142</f>
        <v>21333.328508776453</v>
      </c>
      <c r="I12" s="105">
        <f>+Capital!J142</f>
        <v>19249.934812611282</v>
      </c>
      <c r="J12" s="105">
        <f>+Capital!K142</f>
        <v>24886.919000268059</v>
      </c>
      <c r="K12" s="105">
        <f>+Capital!M142</f>
        <v>24836.373220600799</v>
      </c>
      <c r="L12" s="105">
        <f>+Capital!N142</f>
        <v>15512.541867362141</v>
      </c>
      <c r="M12" s="105">
        <f>+Capital!O142</f>
        <v>15439.726569407823</v>
      </c>
      <c r="N12" s="105">
        <f>+Capital!P142</f>
        <v>14173.256168835273</v>
      </c>
      <c r="O12" s="105">
        <f>+N12</f>
        <v>14173.256168835273</v>
      </c>
      <c r="P12" s="105">
        <f>+Capital!Q142</f>
        <v>10799.925430055662</v>
      </c>
      <c r="Q12" s="105">
        <f>+Capital!R142</f>
        <v>10579.5046188255</v>
      </c>
      <c r="R12" s="105">
        <f>+Capital!S142</f>
        <v>9576.2820778812675</v>
      </c>
      <c r="S12" s="105">
        <f>+Capital!T142</f>
        <v>9331.3119247678242</v>
      </c>
      <c r="T12" s="105">
        <f>+Capital!U142</f>
        <v>14290.428628650452</v>
      </c>
      <c r="U12" s="105">
        <f>+Capital!V142</f>
        <v>11104.578588569246</v>
      </c>
      <c r="V12" s="105">
        <f>+Capital!W142</f>
        <v>-2727.2421491971008</v>
      </c>
      <c r="W12" s="105">
        <f>+Capital!X142</f>
        <v>-2721.7850608419071</v>
      </c>
      <c r="X12" s="105">
        <f>+Capital!Y142</f>
        <v>-12252.200191170488</v>
      </c>
      <c r="Y12" s="105">
        <f>+Capital!Z142</f>
        <v>9091.817701344542</v>
      </c>
      <c r="Z12" s="105">
        <f>+Capital!AA142</f>
        <v>-4415.0143535774278</v>
      </c>
      <c r="AA12" s="105">
        <f>+Capital!AB142</f>
        <v>-3410.4650711004224</v>
      </c>
      <c r="AB12" s="105">
        <f>+Capital!AC142</f>
        <v>-6048.7726487551372</v>
      </c>
      <c r="AC12" s="105">
        <f>+Capital!AD142</f>
        <v>-1655.3946358993849</v>
      </c>
      <c r="AD12" s="105">
        <f>+Capital!AE142</f>
        <v>2769.2650870375046</v>
      </c>
      <c r="AE12" s="105">
        <f>+Capital!AF142</f>
        <v>1570.5603016212701</v>
      </c>
      <c r="AF12" s="105">
        <f>+Capital!AG142</f>
        <v>7376.3518874446236</v>
      </c>
      <c r="AG12" s="105">
        <f>+Capital!AH142</f>
        <v>3447.2452284015799</v>
      </c>
      <c r="AH12" s="105">
        <f>+Capital!AI142</f>
        <v>13588.405824676027</v>
      </c>
      <c r="AI12" s="155">
        <f>+Capital!AJ142</f>
        <v>4786.3929221253729</v>
      </c>
      <c r="AJ12" s="8"/>
      <c r="AK12" s="8"/>
      <c r="AL12" s="8"/>
      <c r="AM12" s="8"/>
      <c r="AN12" s="8"/>
    </row>
    <row r="13" spans="2:40">
      <c r="B13" s="173" t="s">
        <v>58</v>
      </c>
      <c r="C13" s="105">
        <f>+Capital!D143</f>
        <v>32285.905989008555</v>
      </c>
      <c r="D13" s="105">
        <f>+Capital!E143</f>
        <v>57481.444594174776</v>
      </c>
      <c r="E13" s="105">
        <f>+Capital!F143</f>
        <v>92912.004630822717</v>
      </c>
      <c r="F13" s="105">
        <f>+Capital!G143</f>
        <v>72126.014742364758</v>
      </c>
      <c r="G13" s="105">
        <f>+Capital!H143</f>
        <v>90960.645502480533</v>
      </c>
      <c r="H13" s="105">
        <f>+Capital!I143</f>
        <v>119836.20073122767</v>
      </c>
      <c r="I13" s="105">
        <f>+Capital!J143</f>
        <v>116578.58413285586</v>
      </c>
      <c r="J13" s="105">
        <f>+Capital!K143</f>
        <v>132565.29420284773</v>
      </c>
      <c r="K13" s="105">
        <f>+Capital!M143</f>
        <v>132295.16554013005</v>
      </c>
      <c r="L13" s="105">
        <f>+Capital!N143</f>
        <v>96992.14246149885</v>
      </c>
      <c r="M13" s="105">
        <f>+Capital!O143</f>
        <v>97056.411484170108</v>
      </c>
      <c r="N13" s="105">
        <f>+Capital!P143</f>
        <v>86714.483247914162</v>
      </c>
      <c r="O13" s="105">
        <f t="shared" ref="O13:O20" si="0">+N13</f>
        <v>86714.483247914162</v>
      </c>
      <c r="P13" s="105">
        <f>+Capital!Q143</f>
        <v>76049.799267946524</v>
      </c>
      <c r="Q13" s="105">
        <f>+Capital!R143</f>
        <v>75887.30907954459</v>
      </c>
      <c r="R13" s="105">
        <f>+Capital!S143</f>
        <v>67504.656856693648</v>
      </c>
      <c r="S13" s="105">
        <f>+Capital!T143</f>
        <v>65780.075582978214</v>
      </c>
      <c r="T13" s="105">
        <f>+Capital!U143</f>
        <v>80725.796719886741</v>
      </c>
      <c r="U13" s="105">
        <f>+Capital!V143</f>
        <v>33628.720794093766</v>
      </c>
      <c r="V13" s="105">
        <f>+Capital!W143</f>
        <v>6036.1510544003204</v>
      </c>
      <c r="W13" s="105">
        <f>+Capital!X143</f>
        <v>6326.7756915123864</v>
      </c>
      <c r="X13" s="105">
        <f>+Capital!Y143</f>
        <v>-9939.5742855459921</v>
      </c>
      <c r="Y13" s="105">
        <f>+Capital!Z143</f>
        <v>48458.876036886279</v>
      </c>
      <c r="Z13" s="105">
        <f>+Capital!AA143</f>
        <v>10550.028856646799</v>
      </c>
      <c r="AA13" s="105">
        <f>+Capital!AB143</f>
        <v>11815.820695010092</v>
      </c>
      <c r="AB13" s="105">
        <f>+Capital!AC143</f>
        <v>9245.2915614932117</v>
      </c>
      <c r="AC13" s="105">
        <f>+Capital!AD143</f>
        <v>14400.438475249399</v>
      </c>
      <c r="AD13" s="105">
        <f>+Capital!AE143</f>
        <v>20050.350792210673</v>
      </c>
      <c r="AE13" s="105">
        <f>+Capital!AF143</f>
        <v>18994.622127903578</v>
      </c>
      <c r="AF13" s="105">
        <f>+Capital!AG143</f>
        <v>34374.474362172019</v>
      </c>
      <c r="AG13" s="105">
        <f>+Capital!AH143</f>
        <v>25472.257796814632</v>
      </c>
      <c r="AH13" s="105">
        <f>+Capital!AI143</f>
        <v>35611.125199136186</v>
      </c>
      <c r="AI13" s="155">
        <f>+Capital!AJ143</f>
        <v>19955.423099863187</v>
      </c>
      <c r="AJ13" s="8"/>
      <c r="AK13" s="8"/>
      <c r="AL13" s="8"/>
      <c r="AM13" s="8"/>
      <c r="AN13" s="8"/>
    </row>
    <row r="14" spans="2:40">
      <c r="B14" s="361" t="s">
        <v>60</v>
      </c>
      <c r="C14" s="105">
        <f>+Capital!D145</f>
        <v>226638.82587505062</v>
      </c>
      <c r="D14" s="105">
        <f>+Capital!E145</f>
        <v>426535.1913891618</v>
      </c>
      <c r="E14" s="105">
        <f>+Capital!F145</f>
        <v>598349.47164305241</v>
      </c>
      <c r="F14" s="105">
        <f>+Capital!G145</f>
        <v>508637.86662378773</v>
      </c>
      <c r="G14" s="105">
        <f>+Capital!H145</f>
        <v>619145.30456570536</v>
      </c>
      <c r="H14" s="105">
        <f>+Capital!I145</f>
        <v>746478.37290626904</v>
      </c>
      <c r="I14" s="105">
        <f>+Capital!J145</f>
        <v>455177.7310949309</v>
      </c>
      <c r="J14" s="105">
        <f>+Capital!K145</f>
        <v>407200.91828753974</v>
      </c>
      <c r="K14" s="105">
        <f>+Capital!M145</f>
        <v>406371.16386217636</v>
      </c>
      <c r="L14" s="105">
        <f>+Capital!N145</f>
        <v>335235.81386181666</v>
      </c>
      <c r="M14" s="105">
        <f>+Capital!O145</f>
        <v>335191.79131237394</v>
      </c>
      <c r="N14" s="105">
        <f>+Capital!P145</f>
        <v>333266.10291734146</v>
      </c>
      <c r="O14" s="105">
        <f t="shared" si="0"/>
        <v>333266.10291734146</v>
      </c>
      <c r="P14" s="105">
        <f>+Capital!Q145</f>
        <v>345006.14944965299</v>
      </c>
      <c r="Q14" s="105">
        <f>+Capital!R145</f>
        <v>340721.58949723019</v>
      </c>
      <c r="R14" s="105">
        <f>+Capital!S145</f>
        <v>313653.04644478648</v>
      </c>
      <c r="S14" s="105">
        <f>+Capital!T145</f>
        <v>305790.69436635968</v>
      </c>
      <c r="T14" s="105">
        <f>+Capital!U145</f>
        <v>314437.9537917641</v>
      </c>
      <c r="U14" s="105">
        <f>+Capital!V145</f>
        <v>233383.81180269012</v>
      </c>
      <c r="V14" s="105">
        <f>+Capital!W145</f>
        <v>163158.97810332163</v>
      </c>
      <c r="W14" s="105">
        <f>+Capital!X145</f>
        <v>183828.74237924643</v>
      </c>
      <c r="X14" s="105">
        <f>+Capital!Y145</f>
        <v>101628.83100866507</v>
      </c>
      <c r="Y14" s="105">
        <f>+Capital!Z145</f>
        <v>110755.07517861013</v>
      </c>
      <c r="Z14" s="105">
        <f>+Capital!AA145</f>
        <v>60494.227819409069</v>
      </c>
      <c r="AA14" s="105">
        <f>+Capital!AB145</f>
        <v>42441.208650276829</v>
      </c>
      <c r="AB14" s="105">
        <f>+Capital!AC145</f>
        <v>30672.711011242434</v>
      </c>
      <c r="AC14" s="105">
        <f>+Capital!AD145</f>
        <v>24703.619255104524</v>
      </c>
      <c r="AD14" s="105">
        <f>+Capital!AE145</f>
        <v>25229.849106623329</v>
      </c>
      <c r="AE14" s="105">
        <f>+Capital!AF145</f>
        <v>34221.524352584136</v>
      </c>
      <c r="AF14" s="105">
        <f>+Capital!AG145</f>
        <v>41319.041693332503</v>
      </c>
      <c r="AG14" s="105">
        <f>+Capital!AH145</f>
        <v>36218.359486091475</v>
      </c>
      <c r="AH14" s="105">
        <f>+Capital!AI145</f>
        <v>37336.680428527812</v>
      </c>
      <c r="AI14" s="155">
        <f>+Capital!AJ145</f>
        <v>28425.653990624749</v>
      </c>
      <c r="AJ14" s="8"/>
      <c r="AK14" s="8"/>
      <c r="AL14" s="8"/>
      <c r="AM14" s="8"/>
      <c r="AN14" s="8"/>
    </row>
    <row r="15" spans="2:40">
      <c r="B15" s="361" t="s">
        <v>61</v>
      </c>
      <c r="C15" s="105">
        <f>+Capital!D146</f>
        <v>71099.27011682454</v>
      </c>
      <c r="D15" s="105">
        <f>+Capital!E146</f>
        <v>125086.5996040137</v>
      </c>
      <c r="E15" s="105">
        <f>+Capital!F146</f>
        <v>199655.97112548797</v>
      </c>
      <c r="F15" s="105">
        <f>+Capital!G146</f>
        <v>200381.92255961857</v>
      </c>
      <c r="G15" s="105">
        <f>+Capital!H146</f>
        <v>269278.66495384625</v>
      </c>
      <c r="H15" s="105">
        <f>+Capital!I146</f>
        <v>334596.09224063251</v>
      </c>
      <c r="I15" s="105">
        <f>+Capital!J146</f>
        <v>338167.35280620219</v>
      </c>
      <c r="J15" s="105">
        <f>+Capital!K146</f>
        <v>334084.88417433039</v>
      </c>
      <c r="K15" s="105">
        <f>+Capital!M146</f>
        <v>333404.118491737</v>
      </c>
      <c r="L15" s="105">
        <f>+Capital!N146</f>
        <v>268347.38190826436</v>
      </c>
      <c r="M15" s="105">
        <f>+Capital!O146</f>
        <v>271359.53339806211</v>
      </c>
      <c r="N15" s="105">
        <f>+Capital!P146</f>
        <v>259158.98112334136</v>
      </c>
      <c r="O15" s="105">
        <f t="shared" si="0"/>
        <v>259158.98112334136</v>
      </c>
      <c r="P15" s="105">
        <f>+Capital!Q146</f>
        <v>253253.74389159941</v>
      </c>
      <c r="Q15" s="105">
        <f>+Capital!R146</f>
        <v>250347.72797482816</v>
      </c>
      <c r="R15" s="105">
        <f>+Capital!S146</f>
        <v>189434.23498908911</v>
      </c>
      <c r="S15" s="105">
        <f>+Capital!T146</f>
        <v>185135.06044524515</v>
      </c>
      <c r="T15" s="105">
        <f>+Capital!U146</f>
        <v>181129.67257196674</v>
      </c>
      <c r="U15" s="105">
        <f>+Capital!V146</f>
        <v>11837.378844787641</v>
      </c>
      <c r="V15" s="105">
        <f>+Capital!W146</f>
        <v>7849.6039951946668</v>
      </c>
      <c r="W15" s="105">
        <f>+Capital!X146</f>
        <v>9141.4065619617286</v>
      </c>
      <c r="X15" s="105">
        <f>+Capital!Y146</f>
        <v>5321.3214158784231</v>
      </c>
      <c r="Y15" s="105">
        <f>+Capital!Z146</f>
        <v>10106.696546558704</v>
      </c>
      <c r="Z15" s="105">
        <f>+Capital!AA146</f>
        <v>9951.862573833263</v>
      </c>
      <c r="AA15" s="105">
        <f>+Capital!AB146</f>
        <v>10627.400308307475</v>
      </c>
      <c r="AB15" s="105">
        <f>+Capital!AC146</f>
        <v>10348.796922115544</v>
      </c>
      <c r="AC15" s="105">
        <f>+Capital!AD146</f>
        <v>9607.1505384192278</v>
      </c>
      <c r="AD15" s="105">
        <f>+Capital!AE146</f>
        <v>9636.6359858177202</v>
      </c>
      <c r="AE15" s="105">
        <f>+Capital!AF146</f>
        <v>10749.724197504725</v>
      </c>
      <c r="AF15" s="105">
        <f>+Capital!AG146</f>
        <v>15586.823497009584</v>
      </c>
      <c r="AG15" s="105">
        <f>+Capital!AH146</f>
        <v>17377.351437354118</v>
      </c>
      <c r="AH15" s="105">
        <f>+Capital!AI146</f>
        <v>18241.13218505606</v>
      </c>
      <c r="AI15" s="155">
        <f>+Capital!AJ146</f>
        <v>16541.605988384839</v>
      </c>
      <c r="AJ15" s="8"/>
      <c r="AK15" s="8"/>
      <c r="AL15" s="8"/>
      <c r="AM15" s="8"/>
      <c r="AN15" s="8"/>
    </row>
    <row r="16" spans="2:40">
      <c r="B16" s="361" t="s">
        <v>62</v>
      </c>
      <c r="C16" s="105">
        <f>+Capital!D147</f>
        <v>243262.85267653564</v>
      </c>
      <c r="D16" s="105">
        <f>+Capital!E147</f>
        <v>397411.39606739586</v>
      </c>
      <c r="E16" s="105">
        <f>+Capital!F147</f>
        <v>605762.05257499602</v>
      </c>
      <c r="F16" s="105">
        <f>+Capital!G147</f>
        <v>561170.97162302129</v>
      </c>
      <c r="G16" s="105">
        <f>+Capital!H147</f>
        <v>632817.55002766696</v>
      </c>
      <c r="H16" s="105">
        <f>+Capital!I147</f>
        <v>699185.06213519792</v>
      </c>
      <c r="I16" s="105">
        <f>+Capital!J147</f>
        <v>688697.19221593009</v>
      </c>
      <c r="J16" s="105">
        <f>+Capital!K147</f>
        <v>675016.279622762</v>
      </c>
      <c r="K16" s="105">
        <f>+Capital!M147</f>
        <v>673640.79710281873</v>
      </c>
      <c r="L16" s="105">
        <f>+Capital!N147</f>
        <v>503183.87117055402</v>
      </c>
      <c r="M16" s="105">
        <f>+Capital!O147</f>
        <v>528844.41169456136</v>
      </c>
      <c r="N16" s="105">
        <f>+Capital!P147</f>
        <v>485129.62022023567</v>
      </c>
      <c r="O16" s="105">
        <f t="shared" si="0"/>
        <v>485129.62022023567</v>
      </c>
      <c r="P16" s="105">
        <f>+Capital!Q147</f>
        <v>455934.5758516654</v>
      </c>
      <c r="Q16" s="105">
        <f>+Capital!R147</f>
        <v>415060.58757113054</v>
      </c>
      <c r="R16" s="105">
        <f>+Capital!S147</f>
        <v>376638.90631851827</v>
      </c>
      <c r="S16" s="105">
        <f>+Capital!T147</f>
        <v>367005.52615843201</v>
      </c>
      <c r="T16" s="105">
        <f>+Capital!U147</f>
        <v>395251.87979242491</v>
      </c>
      <c r="U16" s="105">
        <f>+Capital!V147</f>
        <v>16687.262967710514</v>
      </c>
      <c r="V16" s="105">
        <f>+Capital!W147</f>
        <v>5436.52993423935</v>
      </c>
      <c r="W16" s="105">
        <f>+Capital!X147</f>
        <v>6101.7615342166646</v>
      </c>
      <c r="X16" s="105">
        <f>+Capital!Y147</f>
        <v>14782.374132770783</v>
      </c>
      <c r="Y16" s="105">
        <f>+Capital!Z147</f>
        <v>4827.2377881943366</v>
      </c>
      <c r="Z16" s="105">
        <f>+Capital!AA147</f>
        <v>1439.6080161625484</v>
      </c>
      <c r="AA16" s="105">
        <f>+Capital!AB147</f>
        <v>3658.4762442888427</v>
      </c>
      <c r="AB16" s="105">
        <f>+Capital!AC147</f>
        <v>2944.2484400625335</v>
      </c>
      <c r="AC16" s="105">
        <f>+Capital!AD147</f>
        <v>2065.4307748412766</v>
      </c>
      <c r="AD16" s="105">
        <f>+Capital!AE147</f>
        <v>1982.8151211438903</v>
      </c>
      <c r="AE16" s="105">
        <f>+Capital!AF147</f>
        <v>23.888706486372833</v>
      </c>
      <c r="AF16" s="105">
        <f>+Capital!AG147</f>
        <v>20.86966867384044</v>
      </c>
      <c r="AG16" s="105">
        <f>+Capital!AH147</f>
        <v>0</v>
      </c>
      <c r="AH16" s="105">
        <f>+Capital!AI147</f>
        <v>4.456211299766009</v>
      </c>
      <c r="AI16" s="155">
        <f>+Capital!AJ147</f>
        <v>11.050693256431641</v>
      </c>
      <c r="AJ16" s="8"/>
      <c r="AK16" s="8"/>
      <c r="AL16" s="8"/>
      <c r="AM16" s="8"/>
      <c r="AN16" s="8"/>
    </row>
    <row r="17" spans="2:40">
      <c r="B17" s="361" t="s">
        <v>63</v>
      </c>
      <c r="C17" s="105">
        <f>+Capital!D148</f>
        <v>82414.287887874059</v>
      </c>
      <c r="D17" s="105">
        <f>+Capital!E148</f>
        <v>131777.59900396579</v>
      </c>
      <c r="E17" s="105">
        <f>+Capital!F148</f>
        <v>170551.55620995988</v>
      </c>
      <c r="F17" s="105">
        <f>+Capital!G148</f>
        <v>174891.80542962169</v>
      </c>
      <c r="G17" s="105">
        <f>+Capital!H148</f>
        <v>255153.96252641408</v>
      </c>
      <c r="H17" s="105">
        <f>+Capital!I148</f>
        <v>323332.87948836217</v>
      </c>
      <c r="I17" s="105">
        <f>+Capital!J148</f>
        <v>298996.84158469795</v>
      </c>
      <c r="J17" s="105">
        <f>+Capital!K148</f>
        <v>308259.19214022276</v>
      </c>
      <c r="K17" s="105">
        <f>+Capital!M148</f>
        <v>331202.18602645502</v>
      </c>
      <c r="L17" s="105">
        <f>+Capital!N148</f>
        <v>284692.71708581201</v>
      </c>
      <c r="M17" s="105">
        <f>+Capital!O148</f>
        <v>284129.88170987228</v>
      </c>
      <c r="N17" s="105">
        <f>+Capital!P148</f>
        <v>271120.12671213935</v>
      </c>
      <c r="O17" s="105">
        <f t="shared" si="0"/>
        <v>271120.12671213935</v>
      </c>
      <c r="P17" s="105">
        <f>+Capital!Q148</f>
        <v>293225.50133604393</v>
      </c>
      <c r="Q17" s="105">
        <f>+Capital!R148</f>
        <v>308375.08624982554</v>
      </c>
      <c r="R17" s="105">
        <f>+Capital!S148</f>
        <v>272604.12630780827</v>
      </c>
      <c r="S17" s="105">
        <f>+Capital!T148</f>
        <v>265665.72627369012</v>
      </c>
      <c r="T17" s="105">
        <f>+Capital!U148</f>
        <v>287388.17423349718</v>
      </c>
      <c r="U17" s="105">
        <f>+Capital!V148</f>
        <v>456997.33271276718</v>
      </c>
      <c r="V17" s="105">
        <f>+Capital!W148</f>
        <v>283428.90879806498</v>
      </c>
      <c r="W17" s="105">
        <f>+Capital!X148</f>
        <v>295953.99399522896</v>
      </c>
      <c r="X17" s="105">
        <f>+Capital!Y148</f>
        <v>323590.37455225631</v>
      </c>
      <c r="Y17" s="105">
        <f>+Capital!Z148</f>
        <v>295306.21802044555</v>
      </c>
      <c r="Z17" s="105">
        <f>+Capital!AA148</f>
        <v>237238.01842477481</v>
      </c>
      <c r="AA17" s="105">
        <f>+Capital!AB148</f>
        <v>286411.91565940756</v>
      </c>
      <c r="AB17" s="105">
        <f>+Capital!AC148</f>
        <v>277820.82400887558</v>
      </c>
      <c r="AC17" s="105">
        <f>+Capital!AD148</f>
        <v>262690.57750227925</v>
      </c>
      <c r="AD17" s="105">
        <f>+Capital!AE148</f>
        <v>261944.02649118911</v>
      </c>
      <c r="AE17" s="105">
        <f>+Capital!AF148</f>
        <v>272966.59511095384</v>
      </c>
      <c r="AF17" s="105">
        <f>+Capital!AG148</f>
        <v>363186.59112940659</v>
      </c>
      <c r="AG17" s="105">
        <f>+Capital!AH148</f>
        <v>304449.36793494469</v>
      </c>
      <c r="AH17" s="105">
        <f>+Capital!AI148</f>
        <v>294398.55093656434</v>
      </c>
      <c r="AI17" s="155">
        <f>+Capital!AJ148</f>
        <v>306288.85148290213</v>
      </c>
      <c r="AJ17" s="8"/>
      <c r="AK17" s="8"/>
      <c r="AL17" s="8"/>
      <c r="AM17" s="8"/>
      <c r="AN17" s="8"/>
    </row>
    <row r="18" spans="2:40">
      <c r="B18" s="173" t="s">
        <v>64</v>
      </c>
      <c r="C18" s="105">
        <f>+Capital!D149</f>
        <v>2152.2841789057748</v>
      </c>
      <c r="D18" s="105">
        <f>+Capital!E149</f>
        <v>2779.6909412917239</v>
      </c>
      <c r="E18" s="105">
        <f>+Capital!F149</f>
        <v>3312.7088717628994</v>
      </c>
      <c r="F18" s="105">
        <f>+Capital!G149</f>
        <v>5370.9559022912917</v>
      </c>
      <c r="G18" s="105">
        <f>+Capital!H149</f>
        <v>9684.386065715169</v>
      </c>
      <c r="H18" s="105">
        <f>+Capital!I149</f>
        <v>11761.696009112769</v>
      </c>
      <c r="I18" s="105">
        <f>+Capital!J149</f>
        <v>11747.557526252644</v>
      </c>
      <c r="J18" s="105">
        <f>+Capital!K149</f>
        <v>12502.713178263308</v>
      </c>
      <c r="K18" s="105">
        <f>+Capital!M149</f>
        <v>12429.915615890972</v>
      </c>
      <c r="L18" s="105">
        <f>+Capital!N149</f>
        <v>3949.7945033645224</v>
      </c>
      <c r="M18" s="105">
        <f>+Capital!O149</f>
        <v>7575.5336560034993</v>
      </c>
      <c r="N18" s="105">
        <f>+Capital!P149</f>
        <v>5991.4750971259746</v>
      </c>
      <c r="O18" s="105">
        <f t="shared" si="0"/>
        <v>5991.4750971259746</v>
      </c>
      <c r="P18" s="105">
        <f>+Capital!Q149</f>
        <v>8138.1733375353506</v>
      </c>
      <c r="Q18" s="105">
        <f>+Capital!R149</f>
        <v>7771.3898583185073</v>
      </c>
      <c r="R18" s="105">
        <f>+Capital!S149</f>
        <v>10123.517692576199</v>
      </c>
      <c r="S18" s="105">
        <f>+Capital!T149</f>
        <v>9866.9440131814408</v>
      </c>
      <c r="T18" s="105">
        <f>+Capital!U149</f>
        <v>9045.4894620742034</v>
      </c>
      <c r="U18" s="105">
        <f>+Capital!V149</f>
        <v>5681.1877908624829</v>
      </c>
      <c r="V18" s="105">
        <f>+Capital!W149</f>
        <v>2984.9122828726181</v>
      </c>
      <c r="W18" s="105">
        <f>+Capital!X149</f>
        <v>3768.321033861871</v>
      </c>
      <c r="X18" s="105">
        <f>+Capital!Y149</f>
        <v>1811.2294640134996</v>
      </c>
      <c r="Y18" s="105">
        <f>+Capital!Z149</f>
        <v>501.40401717435446</v>
      </c>
      <c r="Z18" s="105">
        <f>+Capital!AA149</f>
        <v>390.1427734237281</v>
      </c>
      <c r="AA18" s="105">
        <f>+Capital!AB149</f>
        <v>416.38114937786997</v>
      </c>
      <c r="AB18" s="105">
        <f>+Capital!AC149</f>
        <v>491.10565522127501</v>
      </c>
      <c r="AC18" s="105">
        <f>+Capital!AD149</f>
        <v>661.50161550099619</v>
      </c>
      <c r="AD18" s="105">
        <f>+Capital!AE149</f>
        <v>912.88680626502389</v>
      </c>
      <c r="AE18" s="105">
        <f>+Capital!AF149</f>
        <v>1578.9220400910633</v>
      </c>
      <c r="AF18" s="105">
        <f>+Capital!AG149</f>
        <v>1898.387872107314</v>
      </c>
      <c r="AG18" s="105">
        <f>+Capital!AH149</f>
        <v>1431.6479113118</v>
      </c>
      <c r="AH18" s="105">
        <f>+Capital!AI149</f>
        <v>896.49614322217303</v>
      </c>
      <c r="AI18" s="155">
        <f>+Capital!AJ149</f>
        <v>582.93290518365518</v>
      </c>
      <c r="AJ18" s="8"/>
      <c r="AK18" s="8"/>
      <c r="AL18" s="8"/>
      <c r="AM18" s="8"/>
      <c r="AN18" s="8"/>
    </row>
    <row r="19" spans="2:40">
      <c r="B19" s="173" t="s">
        <v>65</v>
      </c>
      <c r="C19" s="105">
        <f>+Capital!D150</f>
        <v>9446.1139985093705</v>
      </c>
      <c r="D19" s="105">
        <f>+Capital!E150</f>
        <v>7742.9490520442259</v>
      </c>
      <c r="E19" s="105">
        <f>+Capital!F150</f>
        <v>5350.618536570365</v>
      </c>
      <c r="F19" s="105">
        <f>+Capital!G150</f>
        <v>3124.2256359576013</v>
      </c>
      <c r="G19" s="105">
        <f>+Capital!H150</f>
        <v>2886.837943895599</v>
      </c>
      <c r="H19" s="105">
        <f>+Capital!I150</f>
        <v>3036.4831242999144</v>
      </c>
      <c r="I19" s="105">
        <f>+Capital!J150</f>
        <v>3165.1098524565032</v>
      </c>
      <c r="J19" s="105">
        <f>+Capital!K150</f>
        <v>3807.7086621219082</v>
      </c>
      <c r="K19" s="105">
        <f>+Capital!M150</f>
        <v>3799.3440175713549</v>
      </c>
      <c r="L19" s="105">
        <f>+Capital!N150</f>
        <v>2850.1128975411739</v>
      </c>
      <c r="M19" s="105">
        <f>+Capital!O150</f>
        <v>3180.726268550497</v>
      </c>
      <c r="N19" s="105">
        <f>+Capital!P150</f>
        <v>2203.5116328774197</v>
      </c>
      <c r="O19" s="105">
        <f t="shared" si="0"/>
        <v>2203.5116328774197</v>
      </c>
      <c r="P19" s="105">
        <f>+Capital!Q150</f>
        <v>1191.8763334599992</v>
      </c>
      <c r="Q19" s="105">
        <f>+Capital!R150</f>
        <v>865.5539673976167</v>
      </c>
      <c r="R19" s="105">
        <f>+Capital!S150</f>
        <v>3197.7224292667647</v>
      </c>
      <c r="S19" s="105">
        <f>+Capital!T150</f>
        <v>3112.7725020538983</v>
      </c>
      <c r="T19" s="105">
        <f>+Capital!U150</f>
        <v>3993.2868401233791</v>
      </c>
      <c r="U19" s="105">
        <f>+Capital!V150</f>
        <v>100.83517350219526</v>
      </c>
      <c r="V19" s="105">
        <f>+Capital!W150</f>
        <v>16.467528110687006</v>
      </c>
      <c r="W19" s="105">
        <f>+Capital!X150</f>
        <v>50.473920584727267</v>
      </c>
      <c r="X19" s="105">
        <f>+Capital!Y150</f>
        <v>12.896595595089989</v>
      </c>
      <c r="Y19" s="105">
        <f>+Capital!Z150</f>
        <v>5.4694307085966409</v>
      </c>
      <c r="Z19" s="105">
        <f>+Capital!AA150</f>
        <v>0</v>
      </c>
      <c r="AA19" s="105">
        <f>+Capital!AB150</f>
        <v>0</v>
      </c>
      <c r="AB19" s="105">
        <f>+Capital!AC150</f>
        <v>0</v>
      </c>
      <c r="AC19" s="105">
        <f>+Capital!AD150</f>
        <v>0</v>
      </c>
      <c r="AD19" s="105">
        <f>+Capital!AE150</f>
        <v>0</v>
      </c>
      <c r="AE19" s="105">
        <f>+Capital!AF150</f>
        <v>0</v>
      </c>
      <c r="AF19" s="105">
        <f>+Capital!AG150</f>
        <v>0</v>
      </c>
      <c r="AG19" s="105">
        <f>+Capital!AH150</f>
        <v>28.514137829275214</v>
      </c>
      <c r="AH19" s="105">
        <f>+Capital!AI150</f>
        <v>45.361119879679237</v>
      </c>
      <c r="AI19" s="155">
        <f>+Capital!AJ150</f>
        <v>16.834691795263748</v>
      </c>
      <c r="AJ19" s="8"/>
      <c r="AK19" s="8"/>
      <c r="AL19" s="8"/>
      <c r="AM19" s="8"/>
      <c r="AN19" s="8"/>
    </row>
    <row r="20" spans="2:40" ht="13.5" thickBot="1">
      <c r="B20" s="211" t="s">
        <v>63</v>
      </c>
      <c r="C20" s="137">
        <f>+Capital!D151</f>
        <v>44056.190106282396</v>
      </c>
      <c r="D20" s="137">
        <f>+Capital!E151</f>
        <v>51660.476210118897</v>
      </c>
      <c r="E20" s="137">
        <f>+Capital!F151</f>
        <v>39067.648876892054</v>
      </c>
      <c r="F20" s="137">
        <f>+Capital!G151</f>
        <v>39441.424592534073</v>
      </c>
      <c r="G20" s="137">
        <f>+Capital!H151</f>
        <v>67043.010261658856</v>
      </c>
      <c r="H20" s="137">
        <f>+Capital!I151</f>
        <v>118686.6583393078</v>
      </c>
      <c r="I20" s="137">
        <f>+Capital!J151</f>
        <v>143701.80721233427</v>
      </c>
      <c r="J20" s="137">
        <f>+Capital!K151</f>
        <v>144076.68142949388</v>
      </c>
      <c r="K20" s="137">
        <f>+Capital!M151</f>
        <v>143025.8307128993</v>
      </c>
      <c r="L20" s="137">
        <f>+Capital!N151</f>
        <v>78425.864421006496</v>
      </c>
      <c r="M20" s="137">
        <f>+Capital!O151</f>
        <v>103702.5813319539</v>
      </c>
      <c r="N20" s="137">
        <f>+Capital!P151</f>
        <v>68265.780991142485</v>
      </c>
      <c r="O20" s="137">
        <f t="shared" si="0"/>
        <v>68265.780991142485</v>
      </c>
      <c r="P20" s="137">
        <f>+Capital!Q151</f>
        <v>55632.233572815392</v>
      </c>
      <c r="Q20" s="137">
        <f>+Capital!R151</f>
        <v>63368.611575476818</v>
      </c>
      <c r="R20" s="137">
        <f>+Capital!S151</f>
        <v>62822.031068604381</v>
      </c>
      <c r="S20" s="137">
        <f>+Capital!T151</f>
        <v>62369.653223456051</v>
      </c>
      <c r="T20" s="137">
        <f>+Capital!U151</f>
        <v>56141.449284033908</v>
      </c>
      <c r="U20" s="137">
        <f>+Capital!V151</f>
        <v>4151.6774537553974</v>
      </c>
      <c r="V20" s="137">
        <f>+Capital!W151</f>
        <v>2195.3351425388119</v>
      </c>
      <c r="W20" s="137">
        <f>+Capital!X151</f>
        <v>2926.4591040755372</v>
      </c>
      <c r="X20" s="137">
        <f>+Capital!Y151</f>
        <v>4171.6543474324963</v>
      </c>
      <c r="Y20" s="137">
        <f>+Capital!Z151</f>
        <v>9007.3344917073427</v>
      </c>
      <c r="Z20" s="137">
        <f>+Capital!AA151</f>
        <v>6446.4305898255843</v>
      </c>
      <c r="AA20" s="137">
        <f>+Capital!AB151</f>
        <v>4197.9818871020652</v>
      </c>
      <c r="AB20" s="137">
        <f>+Capital!AC151</f>
        <v>3521.0070842706309</v>
      </c>
      <c r="AC20" s="137">
        <f>+Capital!AD151</f>
        <v>2566.3307580196556</v>
      </c>
      <c r="AD20" s="137">
        <f>+Capital!AE151</f>
        <v>2001.3286060897162</v>
      </c>
      <c r="AE20" s="137">
        <f>+Capital!AF151</f>
        <v>2886.8899069147387</v>
      </c>
      <c r="AF20" s="137">
        <f>+Capital!AG151</f>
        <v>3449.140042917802</v>
      </c>
      <c r="AG20" s="137">
        <f>+Capital!AH151</f>
        <v>3313.6510560048341</v>
      </c>
      <c r="AH20" s="137">
        <f>+Capital!AI151</f>
        <v>3240.1351259932953</v>
      </c>
      <c r="AI20" s="156">
        <f>+Capital!AJ151</f>
        <v>2256.672516811077</v>
      </c>
      <c r="AJ20" s="8"/>
      <c r="AK20" s="8"/>
      <c r="AL20" s="8"/>
      <c r="AM20" s="8"/>
      <c r="AN20" s="8"/>
    </row>
    <row r="21" spans="2:40" ht="13.5" thickBot="1">
      <c r="B21" s="183" t="s">
        <v>67</v>
      </c>
      <c r="C21" s="141">
        <f t="shared" ref="C21:V21" si="1">SUM(C10:C20)</f>
        <v>1670537.9093508841</v>
      </c>
      <c r="D21" s="141">
        <f t="shared" si="1"/>
        <v>2352797.6593270828</v>
      </c>
      <c r="E21" s="141">
        <f t="shared" si="1"/>
        <v>3110293.8599475562</v>
      </c>
      <c r="F21" s="141">
        <f t="shared" si="1"/>
        <v>3457450.9960771264</v>
      </c>
      <c r="G21" s="141">
        <f t="shared" si="1"/>
        <v>3764818.0674519599</v>
      </c>
      <c r="H21" s="141">
        <f t="shared" si="1"/>
        <v>4287853.5682094991</v>
      </c>
      <c r="I21" s="141">
        <f t="shared" si="1"/>
        <v>3663738.3092382713</v>
      </c>
      <c r="J21" s="141">
        <f t="shared" si="1"/>
        <v>3633378.1876978497</v>
      </c>
      <c r="K21" s="141">
        <f t="shared" si="1"/>
        <v>3608732.8945902796</v>
      </c>
      <c r="L21" s="141">
        <f t="shared" si="1"/>
        <v>3093761.2401772207</v>
      </c>
      <c r="M21" s="141">
        <f t="shared" si="1"/>
        <v>3151051.5974249556</v>
      </c>
      <c r="N21" s="141">
        <f t="shared" si="1"/>
        <v>3088801.3381109531</v>
      </c>
      <c r="O21" s="141">
        <f t="shared" si="1"/>
        <v>3088801.948110953</v>
      </c>
      <c r="P21" s="141">
        <f t="shared" si="1"/>
        <v>3086421.7384707755</v>
      </c>
      <c r="Q21" s="141">
        <f t="shared" si="1"/>
        <v>3073686.9923925777</v>
      </c>
      <c r="R21" s="141">
        <f>SUM(R10:R20)</f>
        <v>2928275.5241852244</v>
      </c>
      <c r="S21" s="141">
        <f t="shared" si="1"/>
        <v>2958851.2344901646</v>
      </c>
      <c r="T21" s="141">
        <f t="shared" si="1"/>
        <v>3145957.1313244221</v>
      </c>
      <c r="U21" s="141">
        <f t="shared" si="1"/>
        <v>1631268.7861287387</v>
      </c>
      <c r="V21" s="141">
        <f t="shared" si="1"/>
        <v>1487407.6446895462</v>
      </c>
      <c r="W21" s="141">
        <f t="shared" ref="W21:AD21" si="2">SUM(W10:W20)</f>
        <v>1524404.1491598464</v>
      </c>
      <c r="X21" s="141">
        <f t="shared" si="2"/>
        <v>1377917.9070398954</v>
      </c>
      <c r="Y21" s="141">
        <f t="shared" si="2"/>
        <v>1416422.1292116297</v>
      </c>
      <c r="Z21" s="141">
        <f t="shared" si="2"/>
        <v>869869.30470049859</v>
      </c>
      <c r="AA21" s="141">
        <f t="shared" si="2"/>
        <v>1288375.7195226706</v>
      </c>
      <c r="AB21" s="141">
        <f t="shared" si="2"/>
        <v>1256686.212034526</v>
      </c>
      <c r="AC21" s="141">
        <f t="shared" si="2"/>
        <v>1335543.6542835149</v>
      </c>
      <c r="AD21" s="141">
        <f t="shared" si="2"/>
        <v>1278925.157996377</v>
      </c>
      <c r="AE21" s="141">
        <f t="shared" ref="AE21:AG21" si="3">SUM(AE10:AE20)</f>
        <v>871883.63233835017</v>
      </c>
      <c r="AF21" s="141">
        <f t="shared" si="3"/>
        <v>947498.97191110416</v>
      </c>
      <c r="AG21" s="141">
        <f t="shared" si="3"/>
        <v>802289.25706388173</v>
      </c>
      <c r="AH21" s="141">
        <f t="shared" ref="AH21:AI21" si="4">SUM(AH10:AH20)</f>
        <v>837577.48181331123</v>
      </c>
      <c r="AI21" s="366">
        <f t="shared" si="4"/>
        <v>781599.31529904425</v>
      </c>
      <c r="AK21" s="8"/>
      <c r="AL21" s="8"/>
      <c r="AM21" s="8"/>
      <c r="AN21" s="8"/>
    </row>
    <row r="22" spans="2:40" ht="13.5" thickBot="1">
      <c r="B22" s="10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59"/>
      <c r="U22" s="159"/>
      <c r="V22" s="159"/>
      <c r="W22" s="159"/>
      <c r="X22" s="159"/>
      <c r="Y22" s="159"/>
      <c r="Z22" s="99"/>
      <c r="AA22" s="99"/>
      <c r="AB22" s="99"/>
      <c r="AC22" s="99"/>
      <c r="AD22" s="99"/>
      <c r="AE22" s="99"/>
      <c r="AF22" s="99"/>
      <c r="AG22" s="100"/>
      <c r="AH22" s="100"/>
      <c r="AI22" s="100"/>
      <c r="AK22" s="8"/>
    </row>
    <row r="23" spans="2:40" ht="13.5" thickBot="1">
      <c r="B23" s="362" t="s">
        <v>94</v>
      </c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59"/>
      <c r="U23" s="159"/>
      <c r="V23" s="159"/>
      <c r="W23" s="159"/>
      <c r="X23" s="159"/>
      <c r="Y23" s="159"/>
      <c r="Z23" s="99"/>
      <c r="AA23" s="99"/>
      <c r="AB23" s="99"/>
      <c r="AC23" s="99"/>
      <c r="AD23" s="99"/>
      <c r="AE23" s="99"/>
      <c r="AF23" s="99"/>
      <c r="AG23" s="100"/>
      <c r="AH23" s="100"/>
      <c r="AI23" s="100"/>
      <c r="AK23" s="8"/>
    </row>
    <row r="24" spans="2:40">
      <c r="B24" s="363" t="s">
        <v>70</v>
      </c>
      <c r="C24" s="367">
        <f>Trabajo!D54</f>
        <v>6136.2998082774611</v>
      </c>
      <c r="D24" s="367">
        <f>Trabajo!E54</f>
        <v>4504.4097713668507</v>
      </c>
      <c r="E24" s="367">
        <f>Trabajo!F54</f>
        <v>4676.8461214396175</v>
      </c>
      <c r="F24" s="367">
        <f>Trabajo!G54</f>
        <v>4534.5355388453254</v>
      </c>
      <c r="G24" s="367">
        <f>Trabajo!H54</f>
        <v>4643.2426901642311</v>
      </c>
      <c r="H24" s="367">
        <f>Trabajo!I54</f>
        <v>4461.425297767777</v>
      </c>
      <c r="I24" s="367">
        <f>Trabajo!J54</f>
        <v>3935.304697327254</v>
      </c>
      <c r="J24" s="367">
        <f>Trabajo!K54</f>
        <v>3965.8530825713783</v>
      </c>
      <c r="K24" s="367">
        <f>Trabajo!L54</f>
        <v>3805.160290328291</v>
      </c>
      <c r="L24" s="367">
        <f>Trabajo!M54</f>
        <v>4314.4117116092084</v>
      </c>
      <c r="M24" s="367">
        <f>+L24</f>
        <v>4314.4117116092084</v>
      </c>
      <c r="N24" s="367">
        <f>Trabajo!N54</f>
        <v>4488.167746405682</v>
      </c>
      <c r="O24" s="367">
        <f>Trabajo!O54</f>
        <v>4488.1736226878184</v>
      </c>
      <c r="P24" s="367">
        <f>Trabajo!P54</f>
        <v>5014.1667800771193</v>
      </c>
      <c r="Q24" s="367">
        <f>Trabajo!Q54</f>
        <v>5102.2688423492409</v>
      </c>
      <c r="R24" s="367">
        <v>5414.9321893283313</v>
      </c>
      <c r="S24" s="367">
        <f>Trabajo!S54</f>
        <v>5489.0392767820413</v>
      </c>
      <c r="T24" s="367">
        <f>Trabajo!T54</f>
        <v>6396.9218293299336</v>
      </c>
      <c r="U24" s="367">
        <f>Trabajo!U54</f>
        <v>2126.3870999058317</v>
      </c>
      <c r="V24" s="367">
        <f>W24</f>
        <v>2095.4691476262142</v>
      </c>
      <c r="W24" s="367">
        <f>Trabajo!V54</f>
        <v>2095.4691476262142</v>
      </c>
      <c r="X24" s="367">
        <f>Trabajo!W54</f>
        <v>2137.0189288562924</v>
      </c>
      <c r="Y24" s="367">
        <f>Trabajo!X54</f>
        <v>2223.8950368400483</v>
      </c>
      <c r="Z24" s="367">
        <f>Trabajo!Y54</f>
        <v>1162.9018264840183</v>
      </c>
      <c r="AA24" s="367">
        <f>Trabajo!Z54</f>
        <v>1640.4126983292779</v>
      </c>
      <c r="AB24" s="367">
        <f>Trabajo!AA54</f>
        <v>1126.7015446501471</v>
      </c>
      <c r="AC24" s="367">
        <f>Trabajo!AB54</f>
        <v>1085.1209032460404</v>
      </c>
      <c r="AD24" s="367">
        <f>Trabajo!AC54</f>
        <v>1158.2196634750139</v>
      </c>
      <c r="AE24" s="367">
        <f>Trabajo!AD54</f>
        <v>2357.1007324512493</v>
      </c>
      <c r="AF24" s="367">
        <f>Trabajo!AE54</f>
        <v>2307.6427750111147</v>
      </c>
      <c r="AG24" s="367">
        <f>Trabajo!AF54</f>
        <v>2292.2957762057636</v>
      </c>
      <c r="AH24" s="367">
        <f>Trabajo!AG54</f>
        <v>2297.9095617801449</v>
      </c>
      <c r="AI24" s="255">
        <f>+Trabajo!AH54</f>
        <v>2324.1072277939252</v>
      </c>
      <c r="AK24" s="8"/>
      <c r="AL24" s="8"/>
      <c r="AM24" s="8"/>
      <c r="AN24" s="8"/>
    </row>
    <row r="25" spans="2:40">
      <c r="B25" s="124" t="s">
        <v>93</v>
      </c>
      <c r="C25" s="356">
        <f>Materiales!C39</f>
        <v>351222.60099774902</v>
      </c>
      <c r="D25" s="356">
        <f>Materiales!D39</f>
        <v>478818.32178985199</v>
      </c>
      <c r="E25" s="356">
        <f>Materiales!E39</f>
        <v>602226.59963398101</v>
      </c>
      <c r="F25" s="356">
        <f>Materiales!F39</f>
        <v>955172.27828575484</v>
      </c>
      <c r="G25" s="356">
        <f>Materiales!G39</f>
        <v>826007.81499602972</v>
      </c>
      <c r="H25" s="356">
        <f>Materiales!H39</f>
        <v>887718.81885283778</v>
      </c>
      <c r="I25" s="356">
        <f>Materiales!I39</f>
        <v>752211.36203237309</v>
      </c>
      <c r="J25" s="356">
        <f>Materiales!J39</f>
        <v>726313.15705079085</v>
      </c>
      <c r="K25" s="356">
        <f>Materiales!K39</f>
        <v>704427.15049082378</v>
      </c>
      <c r="L25" s="356">
        <f>Materiales!L39</f>
        <v>695659.73118060699</v>
      </c>
      <c r="M25" s="356">
        <f>+L25</f>
        <v>695659.73118060699</v>
      </c>
      <c r="N25" s="356">
        <f>Materiales!M39</f>
        <v>707670.46416027436</v>
      </c>
      <c r="O25" s="356">
        <f>Materiales!N39</f>
        <v>707670.50149894354</v>
      </c>
      <c r="P25" s="356">
        <f>Materiales!O39</f>
        <v>655995.95221214881</v>
      </c>
      <c r="Q25" s="356">
        <f>Materiales!P39</f>
        <v>657858.95491915301</v>
      </c>
      <c r="R25" s="356">
        <v>677851.47490951896</v>
      </c>
      <c r="S25" s="356">
        <f>Materiales!R39</f>
        <v>699260.28674688132</v>
      </c>
      <c r="T25" s="356">
        <f>Materiales!S39</f>
        <v>687178.62518561503</v>
      </c>
      <c r="U25" s="356">
        <f>Materiales!T39</f>
        <v>638838.13432964368</v>
      </c>
      <c r="V25" s="356">
        <f>W25</f>
        <v>606930</v>
      </c>
      <c r="W25" s="356">
        <f>Materiales!U39</f>
        <v>606930</v>
      </c>
      <c r="X25" s="356">
        <f>Materiales!V39</f>
        <v>733607.28475075052</v>
      </c>
      <c r="Y25" s="356">
        <f>Materiales!W39</f>
        <v>681901.10768994037</v>
      </c>
      <c r="Z25" s="356">
        <f>Materiales!X39</f>
        <v>388478.90226832125</v>
      </c>
      <c r="AA25" s="356">
        <f>Materiales!Y39</f>
        <v>617936.39177336812</v>
      </c>
      <c r="AB25" s="356">
        <f>Materiales!Z39</f>
        <v>637996.41623124748</v>
      </c>
      <c r="AC25" s="356">
        <f>Materiales!AA39</f>
        <v>706732.94364109705</v>
      </c>
      <c r="AD25" s="356">
        <f>Materiales!AB39</f>
        <v>565859.96468649863</v>
      </c>
      <c r="AE25" s="356">
        <f>Materiales!AC39</f>
        <v>331619.43050276942</v>
      </c>
      <c r="AF25" s="356">
        <f>Materiales!AD39</f>
        <v>302021.26033865131</v>
      </c>
      <c r="AG25" s="356">
        <f>Materiales!AE39</f>
        <v>252717.30168595511</v>
      </c>
      <c r="AH25" s="356">
        <f>Materiales!AF39</f>
        <v>258320.91252907328</v>
      </c>
      <c r="AI25" s="257">
        <f>+Materiales!AG39</f>
        <v>217988.69497119292</v>
      </c>
      <c r="AK25" s="8"/>
      <c r="AL25" s="8"/>
      <c r="AM25" s="8"/>
      <c r="AN25" s="8"/>
    </row>
    <row r="26" spans="2:40">
      <c r="B26" s="173" t="s">
        <v>57</v>
      </c>
      <c r="C26" s="105">
        <f>+Capital!D156</f>
        <v>90639.98529411765</v>
      </c>
      <c r="D26" s="105">
        <f>+Capital!E156</f>
        <v>94888.416444707342</v>
      </c>
      <c r="E26" s="105">
        <f>+Capital!F156</f>
        <v>97606.511111495085</v>
      </c>
      <c r="F26" s="105">
        <f>+Capital!G156</f>
        <v>100779.97755323624</v>
      </c>
      <c r="G26" s="105">
        <f>+Capital!H156</f>
        <v>105167.38705552049</v>
      </c>
      <c r="H26" s="105">
        <f>+Capital!I156</f>
        <v>107118.8926300163</v>
      </c>
      <c r="I26" s="105">
        <f>+Capital!J156</f>
        <v>96567.231780648304</v>
      </c>
      <c r="J26" s="105">
        <f>+Capital!K156</f>
        <v>102852.82648710435</v>
      </c>
      <c r="K26" s="105">
        <f>+Capital!M156</f>
        <v>102853.51543824266</v>
      </c>
      <c r="L26" s="105">
        <f>+Capital!N156</f>
        <v>102875.74743040434</v>
      </c>
      <c r="M26" s="105">
        <f>+Capital!O156</f>
        <v>102864.6314343235</v>
      </c>
      <c r="N26" s="105">
        <f>+Capital!P156</f>
        <v>100879.5046556758</v>
      </c>
      <c r="O26" s="105">
        <f>+N26</f>
        <v>100879.5046556758</v>
      </c>
      <c r="P26" s="105">
        <f>+Capital!Q156</f>
        <v>95995.399784573863</v>
      </c>
      <c r="Q26" s="105">
        <f>+Capital!R156</f>
        <v>93107.537688200464</v>
      </c>
      <c r="R26" s="105">
        <f>+Capital!S156</f>
        <v>93055.570848398915</v>
      </c>
      <c r="S26" s="105">
        <f>+Capital!T156</f>
        <v>93055.570848398915</v>
      </c>
      <c r="T26" s="105">
        <f>+Capital!U156</f>
        <v>89884.496828077798</v>
      </c>
      <c r="U26" s="105">
        <f>+Capital!V156</f>
        <v>34860.92129222957</v>
      </c>
      <c r="V26" s="105">
        <f>+Capital!W156</f>
        <v>34829.399723293085</v>
      </c>
      <c r="W26" s="105">
        <f>+Capital!X156</f>
        <v>34845.160507761328</v>
      </c>
      <c r="X26" s="105">
        <f>+Capital!Y156</f>
        <v>34539.286982741469</v>
      </c>
      <c r="Y26" s="105">
        <f>+Capital!Z156</f>
        <v>32631.61922644014</v>
      </c>
      <c r="Z26" s="105">
        <f>+Capital!AA156</f>
        <v>27689.631425065716</v>
      </c>
      <c r="AA26" s="105">
        <f>+Capital!AB156</f>
        <v>24174.217683356801</v>
      </c>
      <c r="AB26" s="105">
        <f>+Capital!AC156</f>
        <v>22957.560161930865</v>
      </c>
      <c r="AC26" s="105">
        <f>+Capital!AD156</f>
        <v>21894.322682974325</v>
      </c>
      <c r="AD26" s="105">
        <f>+Capital!AE156</f>
        <v>21752.686955269921</v>
      </c>
      <c r="AE26" s="105">
        <f>+Capital!AF156</f>
        <v>11723.552389010214</v>
      </c>
      <c r="AF26" s="105">
        <f>+Capital!AG156</f>
        <v>11577.039157170533</v>
      </c>
      <c r="AG26" s="356">
        <f>+Capital!AH156</f>
        <v>12906.82285745306</v>
      </c>
      <c r="AH26" s="356">
        <f>+Capital!AI156</f>
        <v>13322.567369682172</v>
      </c>
      <c r="AI26" s="257">
        <f>+Capital!AJ156</f>
        <v>11456.181598191692</v>
      </c>
      <c r="AK26" s="8"/>
      <c r="AL26" s="8"/>
      <c r="AM26" s="8"/>
      <c r="AN26" s="8"/>
    </row>
    <row r="27" spans="2:40">
      <c r="B27" s="173" t="s">
        <v>58</v>
      </c>
      <c r="C27" s="105">
        <f>+Capital!D157</f>
        <v>152789.6213235294</v>
      </c>
      <c r="D27" s="105">
        <f>+Capital!E157</f>
        <v>204190.86466636509</v>
      </c>
      <c r="E27" s="105">
        <f>+Capital!F157</f>
        <v>248252.15002888377</v>
      </c>
      <c r="F27" s="105">
        <f>+Capital!G157</f>
        <v>296776.03835428029</v>
      </c>
      <c r="G27" s="105">
        <f>+Capital!H157</f>
        <v>355311.30022055114</v>
      </c>
      <c r="H27" s="105">
        <f>+Capital!I157</f>
        <v>401982.11445358692</v>
      </c>
      <c r="I27" s="105">
        <f>+Capital!J157</f>
        <v>390688.42134882841</v>
      </c>
      <c r="J27" s="105">
        <f>+Capital!K157</f>
        <v>397387.70552812517</v>
      </c>
      <c r="K27" s="105">
        <f>+Capital!M157</f>
        <v>397387.70552812517</v>
      </c>
      <c r="L27" s="105">
        <f>+Capital!N157</f>
        <v>393240.4252929436</v>
      </c>
      <c r="M27" s="105">
        <f>+Capital!O157</f>
        <v>395314.06541053439</v>
      </c>
      <c r="N27" s="105">
        <f>+Capital!P157</f>
        <v>363539.02761907445</v>
      </c>
      <c r="O27" s="105">
        <f t="shared" ref="O27:O34" si="5">+N27</f>
        <v>363539.02761907445</v>
      </c>
      <c r="P27" s="105">
        <f>+Capital!Q157</f>
        <v>329579.12166184571</v>
      </c>
      <c r="Q27" s="105">
        <f>+Capital!R157</f>
        <v>325627.15693247388</v>
      </c>
      <c r="R27" s="105">
        <f>+Capital!S157</f>
        <v>318151.4538641299</v>
      </c>
      <c r="S27" s="105">
        <f>+Capital!T157</f>
        <v>318162.33795867104</v>
      </c>
      <c r="T27" s="105">
        <f>+Capital!U157</f>
        <v>299932.19974800904</v>
      </c>
      <c r="U27" s="105">
        <f>+Capital!V157</f>
        <v>102995.51746231831</v>
      </c>
      <c r="V27" s="105">
        <f>+Capital!W157</f>
        <v>93509.180209406535</v>
      </c>
      <c r="W27" s="105">
        <f>+Capital!X157</f>
        <v>98252.348835862416</v>
      </c>
      <c r="X27" s="105">
        <f>+Capital!Y157</f>
        <v>95156.255446982279</v>
      </c>
      <c r="Y27" s="105">
        <f>+Capital!Z157</f>
        <v>95634.462368815904</v>
      </c>
      <c r="Z27" s="105">
        <f>+Capital!AA157</f>
        <v>86576.200590765715</v>
      </c>
      <c r="AA27" s="105">
        <f>+Capital!AB157</f>
        <v>68985.129469585547</v>
      </c>
      <c r="AB27" s="105">
        <f>+Capital!AC157</f>
        <v>56861.04325980501</v>
      </c>
      <c r="AC27" s="105">
        <f>+Capital!AD157</f>
        <v>54085.197735163063</v>
      </c>
      <c r="AD27" s="105">
        <f>+Capital!AE157</f>
        <v>55452.179914545639</v>
      </c>
      <c r="AE27" s="105">
        <f>+Capital!AF157</f>
        <v>49921.030290080562</v>
      </c>
      <c r="AF27" s="105">
        <f>+Capital!AG157</f>
        <v>49310.634078363932</v>
      </c>
      <c r="AG27" s="356">
        <f>+Capital!AH157</f>
        <v>49385.80775695006</v>
      </c>
      <c r="AH27" s="356">
        <f>+Capital!AI157</f>
        <v>46352.447876179598</v>
      </c>
      <c r="AI27" s="257">
        <f>+Capital!AJ157</f>
        <v>39550.915219787872</v>
      </c>
      <c r="AK27" s="8"/>
      <c r="AL27" s="8"/>
      <c r="AM27" s="8"/>
      <c r="AN27" s="8"/>
    </row>
    <row r="28" spans="2:40">
      <c r="B28" s="361" t="s">
        <v>60</v>
      </c>
      <c r="C28" s="105">
        <f>+Capital!D159</f>
        <v>617000.38950995612</v>
      </c>
      <c r="D28" s="105">
        <f>+Capital!E159</f>
        <v>969550.62442565151</v>
      </c>
      <c r="E28" s="105">
        <f>+Capital!F159</f>
        <v>1140306.0820753952</v>
      </c>
      <c r="F28" s="105">
        <f>+Capital!G159</f>
        <v>1299212.2939195456</v>
      </c>
      <c r="G28" s="105">
        <f>+Capital!H159</f>
        <v>1522692.2444120734</v>
      </c>
      <c r="H28" s="105">
        <f>+Capital!I159</f>
        <v>1656454.084868612</v>
      </c>
      <c r="I28" s="105">
        <f>+Capital!J159</f>
        <v>1009104.7363342723</v>
      </c>
      <c r="J28" s="105">
        <f>+Capital!K159</f>
        <v>857580.88577569323</v>
      </c>
      <c r="K28" s="105">
        <f>+Capital!M159</f>
        <v>857580.88577569323</v>
      </c>
      <c r="L28" s="105">
        <f>+Capital!N159</f>
        <v>849972.58602568076</v>
      </c>
      <c r="M28" s="105">
        <f>+Capital!O159</f>
        <v>853776.73590068705</v>
      </c>
      <c r="N28" s="105">
        <f>+Capital!P159</f>
        <v>855325.31603323878</v>
      </c>
      <c r="O28" s="105">
        <f t="shared" si="5"/>
        <v>855325.31603323878</v>
      </c>
      <c r="P28" s="105">
        <f>+Capital!Q159</f>
        <v>835343.54318833468</v>
      </c>
      <c r="Q28" s="105">
        <f>+Capital!R159</f>
        <v>816822.66751314769</v>
      </c>
      <c r="R28" s="105">
        <f>+Capital!S159</f>
        <v>824088.26676140667</v>
      </c>
      <c r="S28" s="105">
        <f>+Capital!T159</f>
        <v>824522.87462191726</v>
      </c>
      <c r="T28" s="105">
        <f>+Capital!U159</f>
        <v>716341.47210551042</v>
      </c>
      <c r="U28" s="105">
        <f>+Capital!V159</f>
        <v>489958.39990787063</v>
      </c>
      <c r="V28" s="105">
        <f>+Capital!W159</f>
        <v>389192.77860771766</v>
      </c>
      <c r="W28" s="105">
        <f>+Capital!X159</f>
        <v>439575.58925779414</v>
      </c>
      <c r="X28" s="105">
        <f>+Capital!Y159</f>
        <v>326514.46049112699</v>
      </c>
      <c r="Y28" s="105">
        <f>+Capital!Z159</f>
        <v>220772.32278532471</v>
      </c>
      <c r="Z28" s="105">
        <f>+Capital!AA159</f>
        <v>149511.62260504495</v>
      </c>
      <c r="AA28" s="105">
        <f>+Capital!AB159</f>
        <v>105984.95361510037</v>
      </c>
      <c r="AB28" s="105">
        <f>+Capital!AC159</f>
        <v>82453.82992844074</v>
      </c>
      <c r="AC28" s="105">
        <f>+Capital!AD159</f>
        <v>70643.41011236253</v>
      </c>
      <c r="AD28" s="105">
        <f>+Capital!AE159</f>
        <v>65601.901010630449</v>
      </c>
      <c r="AE28" s="105">
        <f>+Capital!AF159</f>
        <v>84558.516556746545</v>
      </c>
      <c r="AF28" s="105">
        <f>+Capital!AG159</f>
        <v>72973.192755803248</v>
      </c>
      <c r="AG28" s="356">
        <f>+Capital!AH159</f>
        <v>65476.624177284029</v>
      </c>
      <c r="AH28" s="356">
        <f>+Capital!AI159</f>
        <v>68320.076945651585</v>
      </c>
      <c r="AI28" s="257">
        <f>+Capital!AJ159</f>
        <v>62689.470669680421</v>
      </c>
      <c r="AK28" s="8"/>
      <c r="AL28" s="8"/>
      <c r="AM28" s="8"/>
      <c r="AN28" s="8"/>
    </row>
    <row r="29" spans="2:40">
      <c r="B29" s="361" t="s">
        <v>61</v>
      </c>
      <c r="C29" s="105">
        <f>+Capital!D160</f>
        <v>195992.38182925229</v>
      </c>
      <c r="D29" s="105">
        <f>+Capital!E160</f>
        <v>287355.71174655569</v>
      </c>
      <c r="E29" s="105">
        <f>+Capital!F160</f>
        <v>383709.46035511419</v>
      </c>
      <c r="F29" s="105">
        <f>+Capital!G160</f>
        <v>517569.42305578082</v>
      </c>
      <c r="G29" s="105">
        <f>+Capital!H160</f>
        <v>669494.3857002547</v>
      </c>
      <c r="H29" s="105">
        <f>+Capital!I160</f>
        <v>749892.83240978955</v>
      </c>
      <c r="I29" s="105">
        <f>+Capital!J160</f>
        <v>757186.88201939664</v>
      </c>
      <c r="J29" s="105">
        <f>+Capital!K160</f>
        <v>709763.66324681183</v>
      </c>
      <c r="K29" s="105">
        <f>+Capital!M160</f>
        <v>709763.66324681183</v>
      </c>
      <c r="L29" s="105">
        <f>+Capital!N160</f>
        <v>687910.02957065718</v>
      </c>
      <c r="M29" s="105">
        <f>+Capital!O160</f>
        <v>698836.84640873456</v>
      </c>
      <c r="N29" s="105">
        <f>+Capital!P160</f>
        <v>672752.55586447404</v>
      </c>
      <c r="O29" s="105">
        <f t="shared" si="5"/>
        <v>672752.55586447404</v>
      </c>
      <c r="P29" s="105">
        <f>+Capital!Q160</f>
        <v>621197.97351258516</v>
      </c>
      <c r="Q29" s="105">
        <f>+Capital!R160</f>
        <v>608005.70522019779</v>
      </c>
      <c r="R29" s="105">
        <f>+Capital!S160</f>
        <v>504236.52012952371</v>
      </c>
      <c r="S29" s="105">
        <f>+Capital!T160</f>
        <v>505730.0079617179</v>
      </c>
      <c r="T29" s="105">
        <f>+Capital!U160</f>
        <v>417360.25321560429</v>
      </c>
      <c r="U29" s="105">
        <f>+Capital!V160</f>
        <v>24845.216512477604</v>
      </c>
      <c r="V29" s="105">
        <f>+Capital!W160</f>
        <v>18612.542366273043</v>
      </c>
      <c r="W29" s="105">
        <f>+Capital!X160</f>
        <v>21728.879439375323</v>
      </c>
      <c r="X29" s="105">
        <f>+Capital!Y160</f>
        <v>17451.198560570658</v>
      </c>
      <c r="Y29" s="105">
        <f>+Capital!Z160</f>
        <v>19936.533785001666</v>
      </c>
      <c r="Z29" s="105">
        <f>+Capital!AA160</f>
        <v>25126.378584235361</v>
      </c>
      <c r="AA29" s="105">
        <f>+Capital!AB160</f>
        <v>26595.813320592031</v>
      </c>
      <c r="AB29" s="105">
        <f>+Capital!AC160</f>
        <v>28021.485038120743</v>
      </c>
      <c r="AC29" s="105">
        <f>+Capital!AD160</f>
        <v>28635.085964408503</v>
      </c>
      <c r="AD29" s="105">
        <f>+Capital!AE160</f>
        <v>25954.099726804136</v>
      </c>
      <c r="AE29" s="105">
        <f>+Capital!AF160</f>
        <v>27512.754306498187</v>
      </c>
      <c r="AF29" s="105">
        <f>+Capital!AG160</f>
        <v>28221.155429725815</v>
      </c>
      <c r="AG29" s="356">
        <f>+Capital!AH160</f>
        <v>32368.850690194893</v>
      </c>
      <c r="AH29" s="356">
        <f>+Capital!AI160</f>
        <v>34457.40078793728</v>
      </c>
      <c r="AI29" s="257">
        <f>+Capital!AJ160</f>
        <v>38063.355357240682</v>
      </c>
      <c r="AK29" s="8"/>
      <c r="AL29" s="8"/>
      <c r="AM29" s="8"/>
      <c r="AN29" s="8"/>
    </row>
    <row r="30" spans="2:40">
      <c r="B30" s="361" t="s">
        <v>62</v>
      </c>
      <c r="C30" s="105">
        <f>+Capital!D161</f>
        <v>670842.8025088443</v>
      </c>
      <c r="D30" s="105">
        <f>+Capital!E161</f>
        <v>913259.07786222594</v>
      </c>
      <c r="E30" s="105">
        <f>+Capital!F161</f>
        <v>1164493.8057753551</v>
      </c>
      <c r="F30" s="105">
        <f>+Capital!G161</f>
        <v>1449965.5007142932</v>
      </c>
      <c r="G30" s="105">
        <f>+Capital!H161</f>
        <v>1573882.5598600814</v>
      </c>
      <c r="H30" s="105">
        <f>+Capital!I161</f>
        <v>1567495.6277228291</v>
      </c>
      <c r="I30" s="105">
        <f>+Capital!J161</f>
        <v>1542536.946033706</v>
      </c>
      <c r="J30" s="105">
        <f>+Capital!K161</f>
        <v>1434466.5429767293</v>
      </c>
      <c r="K30" s="105">
        <f>+Capital!M161</f>
        <v>1434466.5429767293</v>
      </c>
      <c r="L30" s="105">
        <f>+Capital!N161</f>
        <v>1290361.8827129002</v>
      </c>
      <c r="M30" s="105">
        <f>+Capital!O161</f>
        <v>1362414.2128448146</v>
      </c>
      <c r="N30" s="105">
        <f>+Capital!P161</f>
        <v>1259803.4034320097</v>
      </c>
      <c r="O30" s="105">
        <f t="shared" si="5"/>
        <v>1259803.4034320097</v>
      </c>
      <c r="P30" s="105">
        <f>+Capital!Q161</f>
        <v>1118804.9056614409</v>
      </c>
      <c r="Q30" s="105">
        <f>+Capital!R161</f>
        <v>1008447.2232503132</v>
      </c>
      <c r="R30" s="105">
        <f>+Capital!S161</f>
        <v>1002949.7761247337</v>
      </c>
      <c r="S30" s="105">
        <f>+Capital!T161</f>
        <v>1002953.5786412901</v>
      </c>
      <c r="T30" s="105">
        <f>+Capital!U161</f>
        <v>911068.2755702096</v>
      </c>
      <c r="U30" s="105">
        <f>+Capital!V161</f>
        <v>23394.902925115657</v>
      </c>
      <c r="V30" s="105">
        <f>+Capital!W161</f>
        <v>18712.255403321029</v>
      </c>
      <c r="W30" s="105">
        <f>+Capital!X161</f>
        <v>21053.579164218343</v>
      </c>
      <c r="X30" s="105">
        <f>+Capital!Y161</f>
        <v>21178.372231517998</v>
      </c>
      <c r="Y30" s="105">
        <f>+Capital!Z161</f>
        <v>18619.737510935549</v>
      </c>
      <c r="Z30" s="105">
        <f>+Capital!AA161</f>
        <v>11425.490191575031</v>
      </c>
      <c r="AA30" s="105">
        <f>+Capital!AB161</f>
        <v>8192.1183273676179</v>
      </c>
      <c r="AB30" s="105">
        <f>+Capital!AC161</f>
        <v>6890.3495294548884</v>
      </c>
      <c r="AC30" s="105">
        <f>+Capital!AD161</f>
        <v>5889.5489941482874</v>
      </c>
      <c r="AD30" s="105">
        <f>+Capital!AE161</f>
        <v>5790.9568900745962</v>
      </c>
      <c r="AE30" s="105">
        <f>+Capital!AF161</f>
        <v>66.300526523751756</v>
      </c>
      <c r="AF30" s="105">
        <f>+Capital!AG161</f>
        <v>33.150263261875878</v>
      </c>
      <c r="AG30" s="356">
        <f>+Capital!AH161</f>
        <v>0</v>
      </c>
      <c r="AH30" s="356">
        <f>+Capital!AI161</f>
        <v>13.177730003424761</v>
      </c>
      <c r="AI30" s="257">
        <f>+Capital!AJ161</f>
        <v>17.686949026462365</v>
      </c>
      <c r="AK30" s="8"/>
      <c r="AL30" s="8"/>
      <c r="AM30" s="8"/>
      <c r="AN30" s="8"/>
    </row>
    <row r="31" spans="2:40">
      <c r="B31" s="361" t="s">
        <v>63</v>
      </c>
      <c r="C31" s="105">
        <f>+Capital!D162</f>
        <v>180065.16326583648</v>
      </c>
      <c r="D31" s="105">
        <f>+Capital!E162</f>
        <v>247844.99544979213</v>
      </c>
      <c r="E31" s="105">
        <f>+Capital!F162</f>
        <v>278734.02457898983</v>
      </c>
      <c r="F31" s="105">
        <f>+Capital!G162</f>
        <v>366271.32920611615</v>
      </c>
      <c r="G31" s="105">
        <f>+Capital!H162</f>
        <v>516663.28576581413</v>
      </c>
      <c r="H31" s="105">
        <f>+Capital!I162</f>
        <v>599874.23735985789</v>
      </c>
      <c r="I31" s="105">
        <f>+Capital!J162</f>
        <v>554204.44800255937</v>
      </c>
      <c r="J31" s="105">
        <f>+Capital!K162</f>
        <v>553794.08189831267</v>
      </c>
      <c r="K31" s="105">
        <f>+Capital!M162</f>
        <v>596226.58250680193</v>
      </c>
      <c r="L31" s="105">
        <f>+Capital!N162</f>
        <v>593116.945807843</v>
      </c>
      <c r="M31" s="105">
        <f>+Capital!O162</f>
        <v>594671.76415732247</v>
      </c>
      <c r="N31" s="105">
        <f>+Capital!P162</f>
        <v>568192.15910381475</v>
      </c>
      <c r="O31" s="105">
        <f t="shared" si="5"/>
        <v>568192.15910381475</v>
      </c>
      <c r="P31" s="105">
        <f>+Capital!Q162</f>
        <v>565436.04870926682</v>
      </c>
      <c r="Q31" s="105">
        <f>+Capital!R162</f>
        <v>588777.06410641561</v>
      </c>
      <c r="R31" s="105">
        <f>+Capital!S162</f>
        <v>570105.10994153633</v>
      </c>
      <c r="S31" s="105">
        <f>+Capital!T162</f>
        <v>570180.36899754149</v>
      </c>
      <c r="T31" s="105">
        <f>+Capital!U162</f>
        <v>534870.14765375177</v>
      </c>
      <c r="U31" s="105">
        <f>+Capital!V162</f>
        <v>722338.59756185685</v>
      </c>
      <c r="V31" s="105">
        <f>+Capital!W162</f>
        <v>660564.81742443889</v>
      </c>
      <c r="W31" s="105">
        <f>+Capital!X162</f>
        <v>691451.70749314781</v>
      </c>
      <c r="X31" s="105">
        <f>+Capital!Y162</f>
        <v>633904.8215767697</v>
      </c>
      <c r="Y31" s="105">
        <f>+Capital!Z162</f>
        <v>573634.64512542496</v>
      </c>
      <c r="Z31" s="105">
        <f>+Capital!AA162</f>
        <v>530925.38055956236</v>
      </c>
      <c r="AA31" s="105">
        <f>+Capital!AB162</f>
        <v>496093.3354080572</v>
      </c>
      <c r="AB31" s="105">
        <f>+Capital!AC162</f>
        <v>487895.6473460861</v>
      </c>
      <c r="AC31" s="105">
        <f>+Capital!AD162</f>
        <v>502112.80802550347</v>
      </c>
      <c r="AD31" s="105">
        <f>+Capital!AE162</f>
        <v>495985.13662512484</v>
      </c>
      <c r="AE31" s="105">
        <f>+Capital!AF162</f>
        <v>491163.28888668359</v>
      </c>
      <c r="AF31" s="105">
        <f>+Capital!AG162</f>
        <v>482345.28556775011</v>
      </c>
      <c r="AG31" s="356">
        <f>+Capital!AH162</f>
        <v>457686.09231806308</v>
      </c>
      <c r="AH31" s="356">
        <f>+Capital!AI162</f>
        <v>424442.41494417313</v>
      </c>
      <c r="AI31" s="257">
        <f>+Capital!AJ162</f>
        <v>405256.5444476651</v>
      </c>
      <c r="AK31" s="8"/>
      <c r="AL31" s="8"/>
      <c r="AM31" s="8"/>
      <c r="AN31" s="8"/>
    </row>
    <row r="32" spans="2:40">
      <c r="B32" s="173" t="s">
        <v>64</v>
      </c>
      <c r="C32" s="105">
        <f>+Capital!D163</f>
        <v>3346.7095588235293</v>
      </c>
      <c r="D32" s="105">
        <f>+Capital!E163</f>
        <v>3860.8489474188873</v>
      </c>
      <c r="E32" s="105">
        <f>+Capital!F163</f>
        <v>4189.6192121542226</v>
      </c>
      <c r="F32" s="105">
        <f>+Capital!G163</f>
        <v>8213.2954894998038</v>
      </c>
      <c r="G32" s="105">
        <f>+Capital!H163</f>
        <v>14393.302250240706</v>
      </c>
      <c r="H32" s="105">
        <f>+Capital!I163</f>
        <v>16329.345821009101</v>
      </c>
      <c r="I32" s="105">
        <f>+Capital!J163</f>
        <v>16294.441595104339</v>
      </c>
      <c r="J32" s="105">
        <f>+Capital!K163</f>
        <v>17257.537063517586</v>
      </c>
      <c r="K32" s="105">
        <f>+Capital!M163</f>
        <v>17192.086705378173</v>
      </c>
      <c r="L32" s="105">
        <f>+Capital!N163</f>
        <v>6024.7285939422936</v>
      </c>
      <c r="M32" s="105">
        <f>+Capital!O163</f>
        <v>11608.407649660234</v>
      </c>
      <c r="N32" s="105">
        <f>+Capital!P163</f>
        <v>9122.9821214672465</v>
      </c>
      <c r="O32" s="105">
        <f t="shared" si="5"/>
        <v>9122.9821214672465</v>
      </c>
      <c r="P32" s="105">
        <f>+Capital!Q163</f>
        <v>11069.46649380957</v>
      </c>
      <c r="Q32" s="105">
        <f>+Capital!R163</f>
        <v>10466.182292663019</v>
      </c>
      <c r="R32" s="105">
        <f>+Capital!S163</f>
        <v>14924.147063924091</v>
      </c>
      <c r="S32" s="105">
        <f>+Capital!T163</f>
        <v>14927.770880532067</v>
      </c>
      <c r="T32" s="105">
        <f>+Capital!U163</f>
        <v>12238.437416524132</v>
      </c>
      <c r="U32" s="105">
        <f>+Capital!V163</f>
        <v>7932.8200485186298</v>
      </c>
      <c r="V32" s="105">
        <f>+Capital!W163</f>
        <v>5181.0583065692654</v>
      </c>
      <c r="W32" s="105">
        <f>+Capital!X163</f>
        <v>6556.9391775439472</v>
      </c>
      <c r="X32" s="105">
        <f>+Capital!Y163</f>
        <v>2923.7980279258227</v>
      </c>
      <c r="Y32" s="105">
        <f>+Capital!Z163</f>
        <v>537.67346759643635</v>
      </c>
      <c r="Z32" s="105">
        <f>+Capital!AA163</f>
        <v>514.49296206460201</v>
      </c>
      <c r="AA32" s="105">
        <f>+Capital!AB163</f>
        <v>567.28854180178826</v>
      </c>
      <c r="AB32" s="105">
        <f>+Capital!AC163</f>
        <v>604.62872378627696</v>
      </c>
      <c r="AC32" s="105">
        <f>+Capital!AD163</f>
        <v>753.92213361142035</v>
      </c>
      <c r="AD32" s="105">
        <f>+Capital!AE163</f>
        <v>1018.5283927723012</v>
      </c>
      <c r="AE32" s="105">
        <f>+Capital!AF163</f>
        <v>1674.0681351875223</v>
      </c>
      <c r="AF32" s="105">
        <f>+Capital!AG163</f>
        <v>1625.1709567134503</v>
      </c>
      <c r="AG32" s="356">
        <f>+Capital!AH163</f>
        <v>1288.3291806729846</v>
      </c>
      <c r="AH32" s="356">
        <f>+Capital!AI163</f>
        <v>827.35180855110934</v>
      </c>
      <c r="AI32" s="257">
        <f>+Capital!AJ163</f>
        <v>571.75018685030363</v>
      </c>
      <c r="AK32" s="8"/>
      <c r="AL32" s="8"/>
      <c r="AM32" s="8"/>
      <c r="AN32" s="8"/>
    </row>
    <row r="33" spans="2:40">
      <c r="B33" s="173" t="s">
        <v>65</v>
      </c>
      <c r="C33" s="105">
        <f>+Capital!D164</f>
        <v>11577.455882352941</v>
      </c>
      <c r="D33" s="105">
        <f>+Capital!E164</f>
        <v>8647.1119359835211</v>
      </c>
      <c r="E33" s="105">
        <f>+Capital!F164</f>
        <v>5589.0078095403214</v>
      </c>
      <c r="F33" s="105">
        <f>+Capital!G164</f>
        <v>3817.5984778648444</v>
      </c>
      <c r="G33" s="105">
        <f>+Capital!H164</f>
        <v>3438.1239391356467</v>
      </c>
      <c r="H33" s="105">
        <f>+Capital!I164</f>
        <v>3414.7420288878075</v>
      </c>
      <c r="I33" s="105">
        <f>+Capital!J164</f>
        <v>3556.058373517043</v>
      </c>
      <c r="J33" s="105">
        <f>+Capital!K164</f>
        <v>4322.4794417545345</v>
      </c>
      <c r="K33" s="105">
        <f>+Capital!M164</f>
        <v>4321.7904906162248</v>
      </c>
      <c r="L33" s="105">
        <f>+Capital!N164</f>
        <v>3478.9063773815919</v>
      </c>
      <c r="M33" s="105">
        <f>+Capital!O164</f>
        <v>3900.3484339989081</v>
      </c>
      <c r="N33" s="105">
        <f>+Capital!P164</f>
        <v>2673.7994375524322</v>
      </c>
      <c r="O33" s="105">
        <f t="shared" si="5"/>
        <v>2673.7994375524322</v>
      </c>
      <c r="P33" s="105">
        <f>+Capital!Q164</f>
        <v>1271.924170918483</v>
      </c>
      <c r="Q33" s="105">
        <f>+Capital!R164</f>
        <v>914.56382636038734</v>
      </c>
      <c r="R33" s="105">
        <f>+Capital!S164</f>
        <v>3697.2899338938555</v>
      </c>
      <c r="S33" s="105">
        <f>+Capital!T164</f>
        <v>3693.5531213417476</v>
      </c>
      <c r="T33" s="105">
        <f>+Capital!U164</f>
        <v>4306.9219488033868</v>
      </c>
      <c r="U33" s="105">
        <f>+Capital!V164</f>
        <v>112.71672111950434</v>
      </c>
      <c r="V33" s="105">
        <f>+Capital!W164</f>
        <v>21.907223283590973</v>
      </c>
      <c r="W33" s="105">
        <f>+Capital!X164</f>
        <v>67.311972201547661</v>
      </c>
      <c r="X33" s="105">
        <f>+Capital!Y164</f>
        <v>15.818850687652276</v>
      </c>
      <c r="Y33" s="105">
        <f>+Capital!Z164</f>
        <v>4.8652390458567885</v>
      </c>
      <c r="Z33" s="105">
        <f>+Capital!AA164</f>
        <v>0</v>
      </c>
      <c r="AA33" s="105">
        <f>+Capital!AB164</f>
        <v>0</v>
      </c>
      <c r="AB33" s="105">
        <f>+Capital!AC164</f>
        <v>0</v>
      </c>
      <c r="AC33" s="105">
        <f>+Capital!AD164</f>
        <v>0</v>
      </c>
      <c r="AD33" s="105">
        <f>+Capital!AE164</f>
        <v>0</v>
      </c>
      <c r="AE33" s="105">
        <f>+Capital!AF164</f>
        <v>0</v>
      </c>
      <c r="AF33" s="105">
        <f>+Capital!AG164</f>
        <v>0</v>
      </c>
      <c r="AG33" s="356">
        <f>+Capital!AH164</f>
        <v>20.530992993598087</v>
      </c>
      <c r="AH33" s="356">
        <f>+Capital!AI164</f>
        <v>33.434494910001817</v>
      </c>
      <c r="AI33" s="257">
        <f>+Capital!AJ164</f>
        <v>12.903501916403734</v>
      </c>
      <c r="AK33" s="8"/>
      <c r="AL33" s="8"/>
      <c r="AM33" s="8"/>
      <c r="AN33" s="8"/>
    </row>
    <row r="34" spans="2:40" ht="13.5" thickBot="1">
      <c r="B34" s="211" t="s">
        <v>63</v>
      </c>
      <c r="C34" s="137">
        <f>+Capital!D165</f>
        <v>67484.115827287125</v>
      </c>
      <c r="D34" s="137">
        <f>+Capital!E165</f>
        <v>70782.081892294736</v>
      </c>
      <c r="E34" s="137">
        <f>+Capital!F165</f>
        <v>48829.586018671078</v>
      </c>
      <c r="F34" s="137">
        <f>+Capital!G165</f>
        <v>59471.679906381083</v>
      </c>
      <c r="G34" s="137">
        <f>+Capital!H165</f>
        <v>98269.535957688378</v>
      </c>
      <c r="H34" s="137">
        <f>+Capital!I165</f>
        <v>162629.91038631316</v>
      </c>
      <c r="I34" s="137">
        <f>+Capital!J165</f>
        <v>196722.40074623789</v>
      </c>
      <c r="J34" s="137">
        <f>+Capital!K165</f>
        <v>196479.90828110461</v>
      </c>
      <c r="K34" s="137">
        <f>+Capital!M165</f>
        <v>195445.10367136358</v>
      </c>
      <c r="L34" s="137">
        <f>+Capital!N165</f>
        <v>117966.36780911258</v>
      </c>
      <c r="M34" s="137">
        <f>+Capital!O165</f>
        <v>156705.73574023807</v>
      </c>
      <c r="N34" s="137">
        <f>+Capital!P165</f>
        <v>102474.62689547167</v>
      </c>
      <c r="O34" s="137">
        <f t="shared" si="5"/>
        <v>102474.62689547167</v>
      </c>
      <c r="P34" s="137">
        <f>+Capital!Q165</f>
        <v>74517.894129301436</v>
      </c>
      <c r="Q34" s="137">
        <f>+Capital!R165</f>
        <v>84042.335439795876</v>
      </c>
      <c r="R34" s="137">
        <f>+Capital!S165</f>
        <v>91199.83946701391</v>
      </c>
      <c r="S34" s="137">
        <f>+Capital!T165</f>
        <v>92920.096669067701</v>
      </c>
      <c r="T34" s="137">
        <f>+Capital!U165</f>
        <v>74885.364087898735</v>
      </c>
      <c r="U34" s="137">
        <f>+Capital!V165</f>
        <v>5453.3560942048043</v>
      </c>
      <c r="V34" s="137">
        <f>+Capital!W165</f>
        <v>3260.3584406212499</v>
      </c>
      <c r="W34" s="137">
        <f>+Capital!X165</f>
        <v>4356.8572674130273</v>
      </c>
      <c r="X34" s="137">
        <f>+Capital!Y165</f>
        <v>7267.1122969898897</v>
      </c>
      <c r="Y34" s="137">
        <f>+Capital!Z165</f>
        <v>11864.721517827904</v>
      </c>
      <c r="Z34" s="137">
        <f>+Capital!AA165</f>
        <v>9388.3835225373041</v>
      </c>
      <c r="AA34" s="137">
        <f>+Capital!AB165</f>
        <v>6350.0818014365414</v>
      </c>
      <c r="AB34" s="137">
        <f>+Capital!AC165</f>
        <v>5696.1699882959238</v>
      </c>
      <c r="AC34" s="137">
        <f>+Capital!AD165</f>
        <v>4280.9141622572952</v>
      </c>
      <c r="AD34" s="137">
        <f>+Capital!AE165</f>
        <v>3188.0248920264717</v>
      </c>
      <c r="AE34" s="137">
        <f>+Capital!AF165</f>
        <v>4370.0837099453292</v>
      </c>
      <c r="AF34" s="137">
        <f>+Capital!AG165</f>
        <v>3975.5795166999742</v>
      </c>
      <c r="AG34" s="137">
        <f>+Capital!AH165</f>
        <v>3845.0630453206536</v>
      </c>
      <c r="AH34" s="137">
        <f>+Capital!AI165</f>
        <v>3874.8124020853347</v>
      </c>
      <c r="AI34" s="261">
        <f>+Capital!AJ165</f>
        <v>3028.52456311683</v>
      </c>
      <c r="AK34" s="8"/>
      <c r="AL34" s="8"/>
      <c r="AM34" s="8"/>
      <c r="AN34" s="8"/>
    </row>
    <row r="35" spans="2:40" ht="13.5" thickBot="1">
      <c r="B35" s="10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59"/>
      <c r="U35" s="159"/>
      <c r="V35" s="159"/>
      <c r="W35" s="159"/>
      <c r="X35" s="159"/>
      <c r="Y35" s="159"/>
      <c r="Z35" s="99"/>
      <c r="AA35" s="99"/>
      <c r="AB35" s="99"/>
      <c r="AC35" s="99"/>
      <c r="AD35" s="99"/>
      <c r="AE35" s="99"/>
      <c r="AF35" s="99"/>
      <c r="AG35" s="100"/>
      <c r="AH35" s="100"/>
      <c r="AI35" s="100"/>
      <c r="AK35" s="8"/>
    </row>
    <row r="36" spans="2:40" ht="13.5" thickBot="1">
      <c r="B36" s="368" t="s">
        <v>53</v>
      </c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59"/>
      <c r="U36" s="159"/>
      <c r="V36" s="159"/>
      <c r="W36" s="159"/>
      <c r="X36" s="159"/>
      <c r="Y36" s="159"/>
      <c r="Z36" s="99"/>
      <c r="AA36" s="99"/>
      <c r="AB36" s="99"/>
      <c r="AC36" s="99"/>
      <c r="AD36" s="99"/>
      <c r="AE36" s="99"/>
      <c r="AF36" s="99"/>
      <c r="AG36" s="100"/>
      <c r="AH36" s="100"/>
      <c r="AI36" s="100"/>
      <c r="AK36" s="8"/>
    </row>
    <row r="37" spans="2:40">
      <c r="B37" s="363" t="s">
        <v>70</v>
      </c>
      <c r="C37" s="369">
        <f t="shared" ref="C37:T37" si="6">+C10/C24</f>
        <v>90.06008780267166</v>
      </c>
      <c r="D37" s="369">
        <f t="shared" si="6"/>
        <v>119.38134405373884</v>
      </c>
      <c r="E37" s="369">
        <f t="shared" si="6"/>
        <v>119.79820992961848</v>
      </c>
      <c r="F37" s="369">
        <f t="shared" si="6"/>
        <v>113.77063885614821</v>
      </c>
      <c r="G37" s="369">
        <f t="shared" si="6"/>
        <v>124.47539124673172</v>
      </c>
      <c r="H37" s="369">
        <f t="shared" si="6"/>
        <v>122.71078282245237</v>
      </c>
      <c r="I37" s="369">
        <f t="shared" si="6"/>
        <v>110.29413104779108</v>
      </c>
      <c r="J37" s="369">
        <f t="shared" si="6"/>
        <v>116.60682112312637</v>
      </c>
      <c r="K37" s="369">
        <f t="shared" si="6"/>
        <v>119.10194720362225</v>
      </c>
      <c r="L37" s="369">
        <f t="shared" si="6"/>
        <v>96.807868121657762</v>
      </c>
      <c r="M37" s="369">
        <f t="shared" si="6"/>
        <v>96.807868121657762</v>
      </c>
      <c r="N37" s="369">
        <f t="shared" si="6"/>
        <v>94.830011721564816</v>
      </c>
      <c r="O37" s="369">
        <f t="shared" si="6"/>
        <v>94.830010106675459</v>
      </c>
      <c r="P37" s="369">
        <f t="shared" si="6"/>
        <v>94.483220199690592</v>
      </c>
      <c r="Q37" s="369">
        <f t="shared" si="6"/>
        <v>94.881786702775912</v>
      </c>
      <c r="R37" s="369">
        <f t="shared" si="6"/>
        <v>80.042184250097108</v>
      </c>
      <c r="S37" s="369">
        <f t="shared" si="6"/>
        <v>83.426888916062609</v>
      </c>
      <c r="T37" s="369">
        <f t="shared" si="6"/>
        <v>78.01173960136903</v>
      </c>
      <c r="U37" s="369">
        <f t="shared" ref="U37:AE37" si="7">U10/U24</f>
        <v>107.33746457082428</v>
      </c>
      <c r="V37" s="369">
        <f t="shared" ref="V37" si="8">V10/V24</f>
        <v>196.6614495216177</v>
      </c>
      <c r="W37" s="369">
        <f t="shared" si="7"/>
        <v>196.6614495216177</v>
      </c>
      <c r="X37" s="369">
        <f t="shared" si="7"/>
        <v>96.906020439805914</v>
      </c>
      <c r="Y37" s="369">
        <f t="shared" si="7"/>
        <v>101.04343787703775</v>
      </c>
      <c r="Z37" s="369">
        <f t="shared" si="7"/>
        <v>106.63926840233944</v>
      </c>
      <c r="AA37" s="369">
        <f t="shared" si="7"/>
        <v>129.65334895091627</v>
      </c>
      <c r="AB37" s="369">
        <f t="shared" si="7"/>
        <v>156.09013836455563</v>
      </c>
      <c r="AC37" s="369">
        <f t="shared" si="7"/>
        <v>166.02850379258641</v>
      </c>
      <c r="AD37" s="369">
        <f t="shared" si="7"/>
        <v>224.02313497382394</v>
      </c>
      <c r="AE37" s="369">
        <f t="shared" si="7"/>
        <v>51.601791259701045</v>
      </c>
      <c r="AF37" s="369">
        <f t="shared" ref="AF37:AG37" si="9">AF10/AF24</f>
        <v>42.726476055328021</v>
      </c>
      <c r="AG37" s="369">
        <f t="shared" si="9"/>
        <v>34.989106578173597</v>
      </c>
      <c r="AH37" s="369">
        <f t="shared" ref="AH37:AI37" si="10">AH10/AH24</f>
        <v>36.43291898937963</v>
      </c>
      <c r="AI37" s="370">
        <f t="shared" si="10"/>
        <v>43.545160440226617</v>
      </c>
      <c r="AK37" s="8"/>
      <c r="AL37" s="6"/>
      <c r="AM37" s="6"/>
      <c r="AN37" s="6"/>
    </row>
    <row r="38" spans="2:40">
      <c r="B38" s="124" t="s">
        <v>93</v>
      </c>
      <c r="C38" s="357">
        <f t="shared" ref="C38:T38" si="11">+C11/C25</f>
        <v>1.1291058059760544</v>
      </c>
      <c r="D38" s="357">
        <f t="shared" si="11"/>
        <v>1.2481149044969171</v>
      </c>
      <c r="E38" s="357">
        <f t="shared" si="11"/>
        <v>1.3417723988775572</v>
      </c>
      <c r="F38" s="357">
        <f t="shared" si="11"/>
        <v>1.425526008096601</v>
      </c>
      <c r="G38" s="357">
        <f t="shared" si="11"/>
        <v>1.4808950237714573</v>
      </c>
      <c r="H38" s="357">
        <f t="shared" si="11"/>
        <v>1.5344293429461995</v>
      </c>
      <c r="I38" s="357">
        <f t="shared" si="11"/>
        <v>1.5344293429461995</v>
      </c>
      <c r="J38" s="357">
        <f t="shared" si="11"/>
        <v>1.553781678115852</v>
      </c>
      <c r="K38" s="357">
        <f t="shared" si="11"/>
        <v>1.553781678115852</v>
      </c>
      <c r="L38" s="357">
        <f t="shared" si="11"/>
        <v>1.5624046517043817</v>
      </c>
      <c r="M38" s="357">
        <f t="shared" si="11"/>
        <v>1.5624046517043817</v>
      </c>
      <c r="N38" s="357">
        <f t="shared" si="11"/>
        <v>1.6069131857147185</v>
      </c>
      <c r="O38" s="357">
        <f t="shared" si="11"/>
        <v>1.6069131857147185</v>
      </c>
      <c r="P38" s="357">
        <f t="shared" si="11"/>
        <v>1.6973201316948301</v>
      </c>
      <c r="Q38" s="357">
        <f t="shared" si="11"/>
        <v>1.6973201316948301</v>
      </c>
      <c r="R38" s="357">
        <f t="shared" si="11"/>
        <v>1.7545111931175632</v>
      </c>
      <c r="S38" s="357">
        <f t="shared" si="11"/>
        <v>1.754511193117563</v>
      </c>
      <c r="T38" s="357">
        <f t="shared" si="11"/>
        <v>1.8983681275703741</v>
      </c>
      <c r="U38" s="357">
        <f t="shared" ref="U38:AE38" si="12">U11/U25</f>
        <v>0.98531218813433896</v>
      </c>
      <c r="V38" s="357">
        <f t="shared" ref="V38" si="13">V11/V25</f>
        <v>1</v>
      </c>
      <c r="W38" s="357">
        <f t="shared" si="12"/>
        <v>1</v>
      </c>
      <c r="X38" s="357">
        <f t="shared" si="12"/>
        <v>1.0110327629202855</v>
      </c>
      <c r="Y38" s="357">
        <f t="shared" si="12"/>
        <v>1.0318974292089722</v>
      </c>
      <c r="Z38" s="357">
        <f t="shared" si="12"/>
        <v>1.0908262907603361</v>
      </c>
      <c r="AA38" s="357">
        <f t="shared" si="12"/>
        <v>1.1644111102359103</v>
      </c>
      <c r="AB38" s="357">
        <f t="shared" si="12"/>
        <v>1.1784141428899417</v>
      </c>
      <c r="AC38" s="357">
        <f t="shared" si="12"/>
        <v>1.1890531035252754</v>
      </c>
      <c r="AD38" s="357">
        <f t="shared" si="12"/>
        <v>1.2280953652287623</v>
      </c>
      <c r="AE38" s="357">
        <f t="shared" si="12"/>
        <v>1.2280953652287621</v>
      </c>
      <c r="AF38" s="357">
        <f t="shared" ref="AF38:AG38" si="14">AF11/AF25</f>
        <v>1.2637847003197538</v>
      </c>
      <c r="AG38" s="357">
        <f t="shared" si="14"/>
        <v>1.307173979181212</v>
      </c>
      <c r="AH38" s="357">
        <f t="shared" ref="AH38:AI38" si="15">AH11/AH25</f>
        <v>1.3568223427913595</v>
      </c>
      <c r="AI38" s="371">
        <f t="shared" si="15"/>
        <v>1.3832381304607</v>
      </c>
      <c r="AK38" s="8"/>
      <c r="AL38" s="6"/>
      <c r="AM38" s="6"/>
      <c r="AN38" s="6"/>
    </row>
    <row r="39" spans="2:40">
      <c r="B39" s="173" t="s">
        <v>57</v>
      </c>
      <c r="C39" s="357">
        <f t="shared" ref="C39:T39" si="16">+C12/C26</f>
        <v>0.11009491005494601</v>
      </c>
      <c r="D39" s="357">
        <f t="shared" si="16"/>
        <v>0.17873136104145987</v>
      </c>
      <c r="E39" s="357">
        <f t="shared" si="16"/>
        <v>0.27665167463736645</v>
      </c>
      <c r="F39" s="357">
        <f t="shared" si="16"/>
        <v>0.1467144491131743</v>
      </c>
      <c r="G39" s="357">
        <f t="shared" si="16"/>
        <v>0.15829424629627722</v>
      </c>
      <c r="H39" s="357">
        <f t="shared" si="16"/>
        <v>0.19915561097574805</v>
      </c>
      <c r="I39" s="357">
        <f t="shared" si="16"/>
        <v>0.1993423075058976</v>
      </c>
      <c r="J39" s="357">
        <f t="shared" si="16"/>
        <v>0.24196631099280846</v>
      </c>
      <c r="K39" s="357">
        <f t="shared" si="16"/>
        <v>0.2414732555788387</v>
      </c>
      <c r="L39" s="357">
        <f t="shared" si="16"/>
        <v>0.15078910486513264</v>
      </c>
      <c r="M39" s="357">
        <f t="shared" si="16"/>
        <v>0.15009752481605598</v>
      </c>
      <c r="N39" s="357">
        <f t="shared" si="16"/>
        <v>0.14049688504331728</v>
      </c>
      <c r="O39" s="357">
        <f t="shared" si="16"/>
        <v>0.14049688504331728</v>
      </c>
      <c r="P39" s="357">
        <f t="shared" si="16"/>
        <v>0.11250461432831257</v>
      </c>
      <c r="Q39" s="357">
        <f t="shared" si="16"/>
        <v>0.11362672541351336</v>
      </c>
      <c r="R39" s="357">
        <f t="shared" si="16"/>
        <v>0.10290928302919582</v>
      </c>
      <c r="S39" s="357">
        <f t="shared" si="16"/>
        <v>0.1002767683835919</v>
      </c>
      <c r="T39" s="357">
        <f t="shared" si="16"/>
        <v>0.15898657869758981</v>
      </c>
      <c r="U39" s="357">
        <f t="shared" ref="U39:AE39" si="17">U12/U26</f>
        <v>0.31853944694928171</v>
      </c>
      <c r="V39" s="357">
        <f t="shared" ref="V39" si="18">V12/V26</f>
        <v>-7.8302875469116545E-2</v>
      </c>
      <c r="W39" s="357">
        <f t="shared" si="17"/>
        <v>-7.811084871414678E-2</v>
      </c>
      <c r="X39" s="357">
        <f t="shared" si="17"/>
        <v>-0.35473228492796177</v>
      </c>
      <c r="Y39" s="357">
        <f t="shared" si="17"/>
        <v>0.27861987596305959</v>
      </c>
      <c r="Z39" s="357">
        <f t="shared" si="17"/>
        <v>-0.15944648326307398</v>
      </c>
      <c r="AA39" s="357">
        <f t="shared" si="17"/>
        <v>-0.14107861175786557</v>
      </c>
      <c r="AB39" s="357">
        <f t="shared" si="17"/>
        <v>-0.26347628433031184</v>
      </c>
      <c r="AC39" s="357">
        <f t="shared" si="17"/>
        <v>-7.5608396746005252E-2</v>
      </c>
      <c r="AD39" s="357">
        <f t="shared" si="17"/>
        <v>0.1273068054871542</v>
      </c>
      <c r="AE39" s="357">
        <f t="shared" si="17"/>
        <v>0.13396624585339256</v>
      </c>
      <c r="AF39" s="357">
        <f t="shared" ref="AF39:AG39" si="19">AF12/AF26</f>
        <v>0.6371535750465086</v>
      </c>
      <c r="AG39" s="357">
        <f t="shared" si="19"/>
        <v>0.26708704895651092</v>
      </c>
      <c r="AH39" s="357">
        <f t="shared" ref="AH39:AI39" si="20">AH12/AH26</f>
        <v>1.0199539959241501</v>
      </c>
      <c r="AI39" s="371">
        <f t="shared" si="20"/>
        <v>0.41780002185727261</v>
      </c>
      <c r="AK39" s="8"/>
      <c r="AL39" s="6"/>
      <c r="AM39" s="6"/>
      <c r="AN39" s="6"/>
    </row>
    <row r="40" spans="2:40">
      <c r="B40" s="173" t="s">
        <v>58</v>
      </c>
      <c r="C40" s="357">
        <f t="shared" ref="C40:T40" si="21">+C13/C27</f>
        <v>0.2113095490998286</v>
      </c>
      <c r="D40" s="357">
        <f t="shared" si="21"/>
        <v>0.28150840483532802</v>
      </c>
      <c r="E40" s="357">
        <f t="shared" si="21"/>
        <v>0.37426465237063422</v>
      </c>
      <c r="F40" s="357">
        <f t="shared" si="21"/>
        <v>0.24303179981216469</v>
      </c>
      <c r="G40" s="357">
        <f t="shared" si="21"/>
        <v>0.25600268115880032</v>
      </c>
      <c r="H40" s="357">
        <f t="shared" si="21"/>
        <v>0.29811326529818538</v>
      </c>
      <c r="I40" s="357">
        <f t="shared" si="21"/>
        <v>0.29839272873860778</v>
      </c>
      <c r="J40" s="357">
        <f t="shared" si="21"/>
        <v>0.33359183577828477</v>
      </c>
      <c r="K40" s="357">
        <f t="shared" si="21"/>
        <v>0.33291207478175705</v>
      </c>
      <c r="L40" s="357">
        <f t="shared" si="21"/>
        <v>0.24664845276078817</v>
      </c>
      <c r="M40" s="357">
        <f t="shared" si="21"/>
        <v>0.24551722282731542</v>
      </c>
      <c r="N40" s="357">
        <f t="shared" si="21"/>
        <v>0.23852867686815687</v>
      </c>
      <c r="O40" s="357">
        <f t="shared" si="21"/>
        <v>0.23852867686815687</v>
      </c>
      <c r="P40" s="357">
        <f t="shared" si="21"/>
        <v>0.23074823090879837</v>
      </c>
      <c r="Q40" s="357">
        <f t="shared" si="21"/>
        <v>0.23304969338070758</v>
      </c>
      <c r="R40" s="357">
        <f t="shared" si="21"/>
        <v>0.21217774125125405</v>
      </c>
      <c r="S40" s="357">
        <f t="shared" si="21"/>
        <v>0.2067500383767075</v>
      </c>
      <c r="T40" s="357">
        <f t="shared" si="21"/>
        <v>0.26914681647288724</v>
      </c>
      <c r="U40" s="357">
        <f t="shared" ref="U40:AE40" si="22">U13/U27</f>
        <v>0.32650664439252985</v>
      </c>
      <c r="V40" s="357">
        <f t="shared" ref="V40" si="23">V13/V27</f>
        <v>6.4551427366626779E-2</v>
      </c>
      <c r="W40" s="357">
        <f t="shared" si="22"/>
        <v>6.4393124098047955E-2</v>
      </c>
      <c r="X40" s="357">
        <f t="shared" si="22"/>
        <v>-0.10445529028918098</v>
      </c>
      <c r="Y40" s="357">
        <f t="shared" si="22"/>
        <v>0.50670934761993869</v>
      </c>
      <c r="Z40" s="357">
        <f t="shared" si="22"/>
        <v>0.12185830268199681</v>
      </c>
      <c r="AA40" s="357">
        <f t="shared" si="22"/>
        <v>0.17128069173544858</v>
      </c>
      <c r="AB40" s="357">
        <f t="shared" si="22"/>
        <v>0.16259447648982367</v>
      </c>
      <c r="AC40" s="357">
        <f t="shared" si="22"/>
        <v>0.26625470698588327</v>
      </c>
      <c r="AD40" s="357">
        <f t="shared" si="22"/>
        <v>0.36157912679193471</v>
      </c>
      <c r="AE40" s="357">
        <f t="shared" si="22"/>
        <v>0.38049339161331092</v>
      </c>
      <c r="AF40" s="357">
        <f t="shared" ref="AF40:AG40" si="24">AF13/AF27</f>
        <v>0.69710063568731384</v>
      </c>
      <c r="AG40" s="357">
        <f t="shared" si="24"/>
        <v>0.51578092884852988</v>
      </c>
      <c r="AH40" s="357">
        <f t="shared" ref="AH40:AI40" si="25">AH13/AH27</f>
        <v>0.76826849132679031</v>
      </c>
      <c r="AI40" s="371">
        <f t="shared" si="25"/>
        <v>0.5045502231482929</v>
      </c>
      <c r="AK40" s="8"/>
      <c r="AL40" s="6"/>
      <c r="AM40" s="6"/>
      <c r="AN40" s="6"/>
    </row>
    <row r="41" spans="2:40">
      <c r="B41" s="361" t="s">
        <v>60</v>
      </c>
      <c r="C41" s="357">
        <f t="shared" ref="C41:T41" si="26">+C14/C28</f>
        <v>0.3673236350062199</v>
      </c>
      <c r="D41" s="357">
        <f t="shared" si="26"/>
        <v>0.43993080984485511</v>
      </c>
      <c r="E41" s="357">
        <f t="shared" si="26"/>
        <v>0.52472707201038193</v>
      </c>
      <c r="F41" s="357">
        <f t="shared" si="26"/>
        <v>0.39149711637141066</v>
      </c>
      <c r="G41" s="357">
        <f t="shared" si="26"/>
        <v>0.40661224015412484</v>
      </c>
      <c r="H41" s="357">
        <f t="shared" si="26"/>
        <v>0.45064839389464806</v>
      </c>
      <c r="I41" s="357">
        <f t="shared" si="26"/>
        <v>0.45107084993816776</v>
      </c>
      <c r="J41" s="357">
        <f t="shared" si="26"/>
        <v>0.47482508652139693</v>
      </c>
      <c r="K41" s="357">
        <f t="shared" si="26"/>
        <v>0.47385753414339254</v>
      </c>
      <c r="L41" s="357">
        <f t="shared" si="26"/>
        <v>0.39440779546705046</v>
      </c>
      <c r="M41" s="357">
        <f t="shared" si="26"/>
        <v>0.39259888120372033</v>
      </c>
      <c r="N41" s="357">
        <f t="shared" si="26"/>
        <v>0.38963666416766085</v>
      </c>
      <c r="O41" s="357">
        <f t="shared" si="26"/>
        <v>0.38963666416766085</v>
      </c>
      <c r="P41" s="357">
        <f t="shared" si="26"/>
        <v>0.41301109257735497</v>
      </c>
      <c r="Q41" s="357">
        <f t="shared" si="26"/>
        <v>0.41713042873133277</v>
      </c>
      <c r="R41" s="357">
        <f t="shared" si="26"/>
        <v>0.38060613055129999</v>
      </c>
      <c r="S41" s="357">
        <f t="shared" si="26"/>
        <v>0.37086987369098667</v>
      </c>
      <c r="T41" s="357">
        <f t="shared" si="26"/>
        <v>0.43894981099942559</v>
      </c>
      <c r="U41" s="357">
        <f t="shared" ref="U41:AE41" si="27">U14/U28</f>
        <v>0.47633393334326846</v>
      </c>
      <c r="V41" s="357">
        <f t="shared" ref="V41" si="28">V14/V28</f>
        <v>0.41922406342430063</v>
      </c>
      <c r="W41" s="357">
        <f t="shared" si="27"/>
        <v>0.41819597555367877</v>
      </c>
      <c r="X41" s="357">
        <f t="shared" si="27"/>
        <v>0.31125369104878231</v>
      </c>
      <c r="Y41" s="357">
        <f t="shared" si="27"/>
        <v>0.50167101465117303</v>
      </c>
      <c r="Z41" s="357">
        <f t="shared" si="27"/>
        <v>0.40461220850510538</v>
      </c>
      <c r="AA41" s="357">
        <f t="shared" si="27"/>
        <v>0.40044560291461928</v>
      </c>
      <c r="AB41" s="357">
        <f t="shared" si="27"/>
        <v>0.37199862077798423</v>
      </c>
      <c r="AC41" s="357">
        <f t="shared" si="27"/>
        <v>0.34969460301834177</v>
      </c>
      <c r="AD41" s="357">
        <f t="shared" si="27"/>
        <v>0.38459021336188054</v>
      </c>
      <c r="AE41" s="357">
        <f t="shared" si="27"/>
        <v>0.40470819198463992</v>
      </c>
      <c r="AF41" s="357">
        <f t="shared" ref="AF41:AG41" si="29">AF14/AF28</f>
        <v>0.56622219931642737</v>
      </c>
      <c r="AG41" s="357">
        <f t="shared" si="29"/>
        <v>0.55314946274607724</v>
      </c>
      <c r="AH41" s="357">
        <f t="shared" ref="AH41:AI41" si="30">AH14/AH28</f>
        <v>0.54649646337823987</v>
      </c>
      <c r="AI41" s="371">
        <f t="shared" si="30"/>
        <v>0.45343585911585521</v>
      </c>
      <c r="AK41" s="8"/>
      <c r="AL41" s="6"/>
      <c r="AM41" s="6"/>
      <c r="AN41" s="6"/>
    </row>
    <row r="42" spans="2:40">
      <c r="B42" s="361" t="s">
        <v>61</v>
      </c>
      <c r="C42" s="357">
        <f t="shared" ref="C42:T42" si="31">+C15/C29</f>
        <v>0.36276547819478983</v>
      </c>
      <c r="D42" s="357">
        <f t="shared" si="31"/>
        <v>0.43530229082183192</v>
      </c>
      <c r="E42" s="357">
        <f t="shared" si="31"/>
        <v>0.52033111443411117</v>
      </c>
      <c r="F42" s="357">
        <f t="shared" si="31"/>
        <v>0.3871595067895317</v>
      </c>
      <c r="G42" s="357">
        <f t="shared" si="31"/>
        <v>0.40221198370796707</v>
      </c>
      <c r="H42" s="357">
        <f t="shared" si="31"/>
        <v>0.44619187939882554</v>
      </c>
      <c r="I42" s="357">
        <f t="shared" si="31"/>
        <v>0.44661015772528856</v>
      </c>
      <c r="J42" s="357">
        <f t="shared" si="31"/>
        <v>0.4706987712586751</v>
      </c>
      <c r="K42" s="357">
        <f t="shared" si="31"/>
        <v>0.46973962708457179</v>
      </c>
      <c r="L42" s="357">
        <f t="shared" si="31"/>
        <v>0.39009081184024463</v>
      </c>
      <c r="M42" s="357">
        <f t="shared" si="31"/>
        <v>0.38830169701634448</v>
      </c>
      <c r="N42" s="357">
        <f t="shared" si="31"/>
        <v>0.3852218454827378</v>
      </c>
      <c r="O42" s="357">
        <f t="shared" si="31"/>
        <v>0.3852218454827378</v>
      </c>
      <c r="P42" s="357">
        <f t="shared" si="31"/>
        <v>0.40768604324249075</v>
      </c>
      <c r="Q42" s="357">
        <f t="shared" si="31"/>
        <v>0.41175226782479157</v>
      </c>
      <c r="R42" s="357">
        <f t="shared" si="31"/>
        <v>0.37568527353082032</v>
      </c>
      <c r="S42" s="357">
        <f t="shared" si="31"/>
        <v>0.36607489674462679</v>
      </c>
      <c r="T42" s="357">
        <f t="shared" si="31"/>
        <v>0.43398879307847482</v>
      </c>
      <c r="U42" s="357">
        <f t="shared" ref="U42:AE43" si="32">U15/U29</f>
        <v>0.47644498645615546</v>
      </c>
      <c r="V42" s="357">
        <f t="shared" ref="V42" si="33">V15/V29</f>
        <v>0.4217373339291135</v>
      </c>
      <c r="W42" s="357">
        <f t="shared" si="32"/>
        <v>0.4207030826171555</v>
      </c>
      <c r="X42" s="357">
        <f t="shared" si="32"/>
        <v>0.3049258420508405</v>
      </c>
      <c r="Y42" s="357">
        <f t="shared" si="32"/>
        <v>0.50694351663888593</v>
      </c>
      <c r="Z42" s="357">
        <f t="shared" si="32"/>
        <v>0.39607230068869537</v>
      </c>
      <c r="AA42" s="357">
        <f t="shared" si="32"/>
        <v>0.39958922031081939</v>
      </c>
      <c r="AB42" s="357">
        <f t="shared" si="32"/>
        <v>0.36931650510445552</v>
      </c>
      <c r="AC42" s="357">
        <f t="shared" si="32"/>
        <v>0.33550276574550092</v>
      </c>
      <c r="AD42" s="357">
        <f t="shared" si="32"/>
        <v>0.37129532857059455</v>
      </c>
      <c r="AE42" s="357">
        <f t="shared" si="32"/>
        <v>0.39071784953808741</v>
      </c>
      <c r="AF42" s="357">
        <f t="shared" ref="AF42:AG43" si="34">AF15/AF29</f>
        <v>0.55230989871490954</v>
      </c>
      <c r="AG42" s="357">
        <f t="shared" si="34"/>
        <v>0.5368541380623697</v>
      </c>
      <c r="AH42" s="357">
        <f t="shared" ref="AH42:AI43" si="35">AH15/AH29</f>
        <v>0.52938212888773228</v>
      </c>
      <c r="AI42" s="371">
        <f t="shared" si="35"/>
        <v>0.43458086742839336</v>
      </c>
      <c r="AK42" s="8"/>
      <c r="AL42" s="6"/>
      <c r="AM42" s="6"/>
      <c r="AN42" s="6"/>
    </row>
    <row r="43" spans="2:40">
      <c r="B43" s="361" t="s">
        <v>62</v>
      </c>
      <c r="C43" s="357">
        <f t="shared" ref="C43:T43" si="36">+C16/C30</f>
        <v>0.36262273630539321</v>
      </c>
      <c r="D43" s="357">
        <f t="shared" si="36"/>
        <v>0.43515734549024571</v>
      </c>
      <c r="E43" s="357">
        <f t="shared" si="36"/>
        <v>0.52019345192794852</v>
      </c>
      <c r="F43" s="357">
        <f t="shared" si="36"/>
        <v>0.38702367149188921</v>
      </c>
      <c r="G43" s="357">
        <f t="shared" si="36"/>
        <v>0.40207418657966743</v>
      </c>
      <c r="H43" s="357">
        <f t="shared" si="36"/>
        <v>0.44605232051009625</v>
      </c>
      <c r="I43" s="357">
        <f t="shared" si="36"/>
        <v>0.44647046800840867</v>
      </c>
      <c r="J43" s="357">
        <f t="shared" si="36"/>
        <v>0.4705695527913839</v>
      </c>
      <c r="K43" s="357">
        <f t="shared" si="36"/>
        <v>0.46961067192610495</v>
      </c>
      <c r="L43" s="357">
        <f t="shared" si="36"/>
        <v>0.38995562245890536</v>
      </c>
      <c r="M43" s="357">
        <f t="shared" si="36"/>
        <v>0.38816712766838934</v>
      </c>
      <c r="N43" s="357">
        <f t="shared" si="36"/>
        <v>0.38508359232767986</v>
      </c>
      <c r="O43" s="357">
        <f t="shared" si="36"/>
        <v>0.38508359232767986</v>
      </c>
      <c r="P43" s="357">
        <f t="shared" si="36"/>
        <v>0.40751928557384676</v>
      </c>
      <c r="Q43" s="357">
        <f t="shared" si="36"/>
        <v>0.41158384692989103</v>
      </c>
      <c r="R43" s="357">
        <f t="shared" si="36"/>
        <v>0.37553117342904402</v>
      </c>
      <c r="S43" s="357">
        <f t="shared" si="36"/>
        <v>0.36592473866598851</v>
      </c>
      <c r="T43" s="357">
        <f t="shared" si="36"/>
        <v>0.43383343530982782</v>
      </c>
      <c r="U43" s="357">
        <f t="shared" ref="U43:AD43" si="37">U16/U30</f>
        <v>0.71328626671905793</v>
      </c>
      <c r="V43" s="357">
        <f>V16/V30</f>
        <v>0.29053311944825644</v>
      </c>
      <c r="W43" s="357">
        <f t="shared" si="37"/>
        <v>0.28982062796177321</v>
      </c>
      <c r="X43" s="357">
        <f t="shared" si="37"/>
        <v>0.69799387654408174</v>
      </c>
      <c r="Y43" s="357">
        <f t="shared" si="37"/>
        <v>0.25925380448350865</v>
      </c>
      <c r="Z43" s="357">
        <f t="shared" si="37"/>
        <v>0.12599967196366699</v>
      </c>
      <c r="AA43" s="357">
        <f t="shared" si="37"/>
        <v>0.44658488782649514</v>
      </c>
      <c r="AB43" s="357">
        <f t="shared" si="37"/>
        <v>0.42730030276061481</v>
      </c>
      <c r="AC43" s="357">
        <f t="shared" si="37"/>
        <v>0.35069421731501654</v>
      </c>
      <c r="AD43" s="357">
        <f t="shared" si="37"/>
        <v>0.34239852908287643</v>
      </c>
      <c r="AE43" s="357">
        <f t="shared" si="32"/>
        <v>0.36030945361821298</v>
      </c>
      <c r="AF43" s="357">
        <f t="shared" si="34"/>
        <v>0.62954759993841103</v>
      </c>
      <c r="AG43" s="357"/>
      <c r="AH43" s="357">
        <f t="shared" si="35"/>
        <v>0.33816228581158392</v>
      </c>
      <c r="AI43" s="371">
        <f t="shared" ref="AI43" si="38">AI16/AI30</f>
        <v>0.62479363964345258</v>
      </c>
      <c r="AK43" s="8"/>
      <c r="AL43" s="6"/>
      <c r="AM43" s="6"/>
      <c r="AN43" s="6"/>
    </row>
    <row r="44" spans="2:40">
      <c r="B44" s="361" t="s">
        <v>63</v>
      </c>
      <c r="C44" s="357">
        <f t="shared" ref="C44:T44" si="39">+C17/C31</f>
        <v>0.4576914623191326</v>
      </c>
      <c r="D44" s="357">
        <f t="shared" si="39"/>
        <v>0.53169360456447468</v>
      </c>
      <c r="E44" s="357">
        <f t="shared" si="39"/>
        <v>0.61187921520369548</v>
      </c>
      <c r="F44" s="357">
        <f t="shared" si="39"/>
        <v>0.47749248025690477</v>
      </c>
      <c r="G44" s="357">
        <f t="shared" si="39"/>
        <v>0.49384961067674293</v>
      </c>
      <c r="H44" s="357">
        <f t="shared" si="39"/>
        <v>0.53900110948488422</v>
      </c>
      <c r="I44" s="357">
        <f t="shared" si="39"/>
        <v>0.53950639093989583</v>
      </c>
      <c r="J44" s="357">
        <f t="shared" si="39"/>
        <v>0.55663143073606391</v>
      </c>
      <c r="K44" s="357">
        <f t="shared" si="39"/>
        <v>0.55549718134661763</v>
      </c>
      <c r="L44" s="357">
        <f t="shared" si="39"/>
        <v>0.47999423907548622</v>
      </c>
      <c r="M44" s="357">
        <f t="shared" si="39"/>
        <v>0.47779279063719721</v>
      </c>
      <c r="N44" s="357">
        <f t="shared" si="39"/>
        <v>0.47716273864068376</v>
      </c>
      <c r="O44" s="357">
        <f t="shared" si="39"/>
        <v>0.47716273864068376</v>
      </c>
      <c r="P44" s="357">
        <f t="shared" si="39"/>
        <v>0.51858296266287973</v>
      </c>
      <c r="Q44" s="357">
        <f t="shared" si="39"/>
        <v>0.52375526332338551</v>
      </c>
      <c r="R44" s="357">
        <f t="shared" si="39"/>
        <v>0.47816467797624818</v>
      </c>
      <c r="S44" s="357">
        <f t="shared" si="39"/>
        <v>0.46593278323623871</v>
      </c>
      <c r="T44" s="357">
        <f t="shared" si="39"/>
        <v>0.53730456914476732</v>
      </c>
      <c r="U44" s="357">
        <f t="shared" ref="U44:AE44" si="40">U17/U31</f>
        <v>0.63266359330000033</v>
      </c>
      <c r="V44" s="357">
        <f t="shared" ref="V44" si="41">V17/V31</f>
        <v>0.42907054890262303</v>
      </c>
      <c r="W44" s="357">
        <f t="shared" si="40"/>
        <v>0.42801831391552653</v>
      </c>
      <c r="X44" s="357">
        <f t="shared" si="40"/>
        <v>0.51047154641821502</v>
      </c>
      <c r="Y44" s="357">
        <f t="shared" si="40"/>
        <v>0.51479843578115292</v>
      </c>
      <c r="Z44" s="357">
        <f t="shared" si="40"/>
        <v>0.44683872180821471</v>
      </c>
      <c r="AA44" s="357">
        <f t="shared" si="40"/>
        <v>0.57733473767355081</v>
      </c>
      <c r="AB44" s="357">
        <f t="shared" si="40"/>
        <v>0.56942673196632332</v>
      </c>
      <c r="AC44" s="357">
        <f t="shared" si="40"/>
        <v>0.52317043760599824</v>
      </c>
      <c r="AD44" s="357">
        <f t="shared" si="40"/>
        <v>0.52812878279691566</v>
      </c>
      <c r="AE44" s="357">
        <f t="shared" si="40"/>
        <v>0.55575528808288044</v>
      </c>
      <c r="AF44" s="357">
        <f t="shared" ref="AF44:AG44" si="42">AF17/AF31</f>
        <v>0.75295976139149701</v>
      </c>
      <c r="AG44" s="357">
        <f t="shared" si="42"/>
        <v>0.66519252615474167</v>
      </c>
      <c r="AH44" s="357">
        <f t="shared" ref="AH44:AI44" si="43">AH17/AH31</f>
        <v>0.69361246796055143</v>
      </c>
      <c r="AI44" s="371">
        <f t="shared" si="43"/>
        <v>0.75579001913553634</v>
      </c>
      <c r="AK44" s="8"/>
      <c r="AL44" s="6"/>
      <c r="AM44" s="6"/>
      <c r="AN44" s="6"/>
    </row>
    <row r="45" spans="2:40">
      <c r="B45" s="173" t="s">
        <v>64</v>
      </c>
      <c r="C45" s="357">
        <f t="shared" ref="C45:T45" si="44">+C18/C32</f>
        <v>0.64310456018847617</v>
      </c>
      <c r="D45" s="357">
        <f t="shared" si="44"/>
        <v>0.71996884082969492</v>
      </c>
      <c r="E45" s="357">
        <f t="shared" si="44"/>
        <v>0.79069450086361603</v>
      </c>
      <c r="F45" s="357">
        <f t="shared" si="44"/>
        <v>0.65393433234658738</v>
      </c>
      <c r="G45" s="357">
        <f t="shared" si="44"/>
        <v>0.67283976236608334</v>
      </c>
      <c r="H45" s="357">
        <f t="shared" si="44"/>
        <v>0.7202796816257232</v>
      </c>
      <c r="I45" s="357">
        <f t="shared" si="44"/>
        <v>0.72095490095114367</v>
      </c>
      <c r="J45" s="357">
        <f t="shared" si="44"/>
        <v>0.72447841961724824</v>
      </c>
      <c r="K45" s="357">
        <f t="shared" si="44"/>
        <v>0.72300214795930162</v>
      </c>
      <c r="L45" s="357">
        <f t="shared" si="44"/>
        <v>0.65559708487714075</v>
      </c>
      <c r="M45" s="357">
        <f t="shared" si="44"/>
        <v>0.65259025050048336</v>
      </c>
      <c r="N45" s="357">
        <f t="shared" si="44"/>
        <v>0.65674524156168879</v>
      </c>
      <c r="O45" s="357">
        <f t="shared" si="44"/>
        <v>0.65674524156168879</v>
      </c>
      <c r="P45" s="357">
        <f t="shared" si="44"/>
        <v>0.73519110808876831</v>
      </c>
      <c r="Q45" s="357">
        <f t="shared" si="44"/>
        <v>0.7425238392576432</v>
      </c>
      <c r="R45" s="357">
        <f t="shared" si="44"/>
        <v>0.67833140810087711</v>
      </c>
      <c r="S45" s="357">
        <f t="shared" si="44"/>
        <v>0.66097906326049904</v>
      </c>
      <c r="T45" s="357">
        <f t="shared" si="44"/>
        <v>0.7391049326167356</v>
      </c>
      <c r="U45" s="357">
        <f t="shared" ref="U45:AD45" si="45">U18/U32</f>
        <v>0.71616244363483128</v>
      </c>
      <c r="V45" s="357">
        <f t="shared" ref="V45" si="46">V18/V32</f>
        <v>0.57612018746979388</v>
      </c>
      <c r="W45" s="357">
        <f t="shared" si="45"/>
        <v>0.57470733399015339</v>
      </c>
      <c r="X45" s="357">
        <f t="shared" si="45"/>
        <v>0.61947831098935635</v>
      </c>
      <c r="Y45" s="357">
        <f t="shared" si="45"/>
        <v>0.93254372289520382</v>
      </c>
      <c r="Z45" s="357">
        <f t="shared" si="45"/>
        <v>0.75830536506880353</v>
      </c>
      <c r="AA45" s="357">
        <f t="shared" si="45"/>
        <v>0.7339847691183482</v>
      </c>
      <c r="AB45" s="357">
        <f t="shared" si="45"/>
        <v>0.81224334190723979</v>
      </c>
      <c r="AC45" s="357">
        <f t="shared" si="45"/>
        <v>0.87741370893607606</v>
      </c>
      <c r="AD45" s="357">
        <f t="shared" si="45"/>
        <v>0.89628017514589386</v>
      </c>
      <c r="AE45" s="357">
        <f>AE18/AE32</f>
        <v>0.94316474156782082</v>
      </c>
      <c r="AF45" s="357">
        <f>AF18/AF32</f>
        <v>1.1681157999195264</v>
      </c>
      <c r="AG45" s="357">
        <f t="shared" ref="AG45:AG46" si="47">AG18/AG32</f>
        <v>1.1112438752368785</v>
      </c>
      <c r="AH45" s="357">
        <f t="shared" ref="AH45:AI46" si="48">AH18/AH32</f>
        <v>1.0835730749077008</v>
      </c>
      <c r="AI45" s="371">
        <f t="shared" si="48"/>
        <v>1.0195587488916369</v>
      </c>
      <c r="AK45" s="8"/>
      <c r="AL45" s="6"/>
      <c r="AM45" s="6"/>
      <c r="AN45" s="6"/>
    </row>
    <row r="46" spans="2:40">
      <c r="B46" s="173" t="s">
        <v>65</v>
      </c>
      <c r="C46" s="357">
        <f t="shared" ref="C46:T46" si="49">+C19/C33</f>
        <v>0.81590585138032867</v>
      </c>
      <c r="D46" s="357">
        <f t="shared" si="49"/>
        <v>0.89543758764394255</v>
      </c>
      <c r="E46" s="357">
        <f t="shared" si="49"/>
        <v>0.95734676330868052</v>
      </c>
      <c r="F46" s="357">
        <f t="shared" si="49"/>
        <v>0.81837460227220082</v>
      </c>
      <c r="G46" s="357">
        <f t="shared" si="49"/>
        <v>0.83965499644592734</v>
      </c>
      <c r="H46" s="357">
        <f t="shared" si="49"/>
        <v>0.88922767770217381</v>
      </c>
      <c r="I46" s="357">
        <f t="shared" si="49"/>
        <v>0.89006127571694482</v>
      </c>
      <c r="J46" s="357">
        <f t="shared" si="49"/>
        <v>0.88090844928954104</v>
      </c>
      <c r="K46" s="357">
        <f t="shared" si="49"/>
        <v>0.87911341973211277</v>
      </c>
      <c r="L46" s="357">
        <f t="shared" si="49"/>
        <v>0.81925541775755373</v>
      </c>
      <c r="M46" s="357">
        <f t="shared" si="49"/>
        <v>0.81549797982776517</v>
      </c>
      <c r="N46" s="357">
        <f t="shared" si="49"/>
        <v>0.82411253511762683</v>
      </c>
      <c r="O46" s="357">
        <f t="shared" si="49"/>
        <v>0.82411253511762683</v>
      </c>
      <c r="P46" s="357">
        <f t="shared" si="49"/>
        <v>0.9370655583967088</v>
      </c>
      <c r="Q46" s="357">
        <f t="shared" si="49"/>
        <v>0.94641176750034928</v>
      </c>
      <c r="R46" s="357">
        <f t="shared" si="49"/>
        <v>0.8648827888645011</v>
      </c>
      <c r="S46" s="357">
        <f t="shared" si="49"/>
        <v>0.84275828715389622</v>
      </c>
      <c r="T46" s="357">
        <f t="shared" si="49"/>
        <v>0.92717882691903752</v>
      </c>
      <c r="U46" s="357">
        <f t="shared" ref="U46:Y47" si="50">U19/U33</f>
        <v>0.89458930760847766</v>
      </c>
      <c r="V46" s="357">
        <f t="shared" ref="V46" si="51">V19/V33</f>
        <v>0.75169399140700655</v>
      </c>
      <c r="W46" s="357">
        <f t="shared" si="50"/>
        <v>0.74985056794349514</v>
      </c>
      <c r="X46" s="357">
        <f t="shared" si="50"/>
        <v>0.81526754691203251</v>
      </c>
      <c r="Y46" s="357">
        <f t="shared" si="50"/>
        <v>1.1241854011786696</v>
      </c>
      <c r="Z46" s="357"/>
      <c r="AA46" s="357"/>
      <c r="AB46" s="357"/>
      <c r="AC46" s="357"/>
      <c r="AD46" s="357"/>
      <c r="AE46" s="357"/>
      <c r="AF46" s="357"/>
      <c r="AG46" s="357">
        <f t="shared" si="47"/>
        <v>1.3888338395598503</v>
      </c>
      <c r="AH46" s="357">
        <f t="shared" si="48"/>
        <v>1.3567161699849579</v>
      </c>
      <c r="AI46" s="371">
        <f t="shared" ref="AI46" si="52">AI19/AI33</f>
        <v>1.3046606963232548</v>
      </c>
      <c r="AK46" s="8"/>
      <c r="AL46" s="6"/>
      <c r="AM46" s="6"/>
      <c r="AN46" s="6"/>
    </row>
    <row r="47" spans="2:40" ht="13.5" thickBot="1">
      <c r="B47" s="211" t="s">
        <v>63</v>
      </c>
      <c r="C47" s="372">
        <f t="shared" ref="C47:T47" si="53">+C20/C34</f>
        <v>0.65283792439447397</v>
      </c>
      <c r="D47" s="372">
        <f t="shared" si="53"/>
        <v>0.72985245459052539</v>
      </c>
      <c r="E47" s="372">
        <f t="shared" si="53"/>
        <v>0.80008150922995069</v>
      </c>
      <c r="F47" s="372">
        <f t="shared" si="53"/>
        <v>0.66319674599106393</v>
      </c>
      <c r="G47" s="372">
        <f t="shared" si="53"/>
        <v>0.68223595042237062</v>
      </c>
      <c r="H47" s="372">
        <f t="shared" si="53"/>
        <v>0.72979600159268365</v>
      </c>
      <c r="I47" s="372">
        <f t="shared" si="53"/>
        <v>0.73048014190159494</v>
      </c>
      <c r="J47" s="372">
        <f t="shared" si="53"/>
        <v>0.73328964111364903</v>
      </c>
      <c r="K47" s="372">
        <f t="shared" si="53"/>
        <v>0.73179541480555033</v>
      </c>
      <c r="L47" s="372">
        <f t="shared" si="53"/>
        <v>0.6648154544175795</v>
      </c>
      <c r="M47" s="372">
        <f t="shared" si="53"/>
        <v>0.66176634085593145</v>
      </c>
      <c r="N47" s="372">
        <f t="shared" si="53"/>
        <v>0.66617252542696637</v>
      </c>
      <c r="O47" s="372">
        <f t="shared" si="53"/>
        <v>0.66617252542696637</v>
      </c>
      <c r="P47" s="372">
        <f t="shared" si="53"/>
        <v>0.74656207375216277</v>
      </c>
      <c r="Q47" s="372">
        <f t="shared" si="53"/>
        <v>0.75400821792810868</v>
      </c>
      <c r="R47" s="372">
        <f t="shared" si="53"/>
        <v>0.68883927247839616</v>
      </c>
      <c r="S47" s="372">
        <f t="shared" si="53"/>
        <v>0.67121812674801462</v>
      </c>
      <c r="T47" s="372">
        <f t="shared" si="53"/>
        <v>0.74969855548991327</v>
      </c>
      <c r="U47" s="372">
        <f t="shared" si="50"/>
        <v>0.7613068690246213</v>
      </c>
      <c r="V47" s="372">
        <f t="shared" ref="V47" si="54">V20/V34</f>
        <v>0.67334165323261153</v>
      </c>
      <c r="W47" s="372">
        <f t="shared" si="50"/>
        <v>0.67169037782437657</v>
      </c>
      <c r="X47" s="372">
        <f t="shared" si="50"/>
        <v>0.57404566999197704</v>
      </c>
      <c r="Y47" s="372">
        <f t="shared" si="50"/>
        <v>0.75916948224810354</v>
      </c>
      <c r="Z47" s="372">
        <f t="shared" ref="Z47:AE47" si="55">Z20/Z34</f>
        <v>0.68663903368994161</v>
      </c>
      <c r="AA47" s="372">
        <f t="shared" si="55"/>
        <v>0.6610909935289937</v>
      </c>
      <c r="AB47" s="372">
        <f t="shared" si="55"/>
        <v>0.61813588630699934</v>
      </c>
      <c r="AC47" s="372">
        <f t="shared" si="55"/>
        <v>0.59948194725456672</v>
      </c>
      <c r="AD47" s="372">
        <f t="shared" si="55"/>
        <v>0.62776442276069222</v>
      </c>
      <c r="AE47" s="372">
        <f t="shared" si="55"/>
        <v>0.6606028850991631</v>
      </c>
      <c r="AF47" s="372">
        <f t="shared" ref="AF47:AG47" si="56">AF20/AF34</f>
        <v>0.86758170184477756</v>
      </c>
      <c r="AG47" s="372">
        <f t="shared" si="56"/>
        <v>0.86179368633174047</v>
      </c>
      <c r="AH47" s="372">
        <f t="shared" ref="AH47:AI47" si="57">AH20/AH34</f>
        <v>0.83620438611415848</v>
      </c>
      <c r="AI47" s="373">
        <f t="shared" si="57"/>
        <v>0.74513924842947443</v>
      </c>
      <c r="AK47" s="8"/>
      <c r="AL47" s="6"/>
      <c r="AM47" s="6"/>
      <c r="AN47" s="6"/>
    </row>
    <row r="48" spans="2:40" ht="13.5" thickBot="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100"/>
      <c r="AH48" s="100"/>
      <c r="AI48" s="100"/>
      <c r="AK48" s="8"/>
    </row>
    <row r="49" spans="2:40" ht="13.5" thickBot="1">
      <c r="B49" s="209" t="s">
        <v>54</v>
      </c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100"/>
      <c r="AH49" s="100"/>
      <c r="AI49" s="100"/>
      <c r="AK49" s="8"/>
    </row>
    <row r="50" spans="2:40">
      <c r="B50" s="129" t="s">
        <v>41</v>
      </c>
      <c r="C50" s="374"/>
      <c r="D50" s="375">
        <f>SUMPRODUCT(C37:C47,D24:D34)/SUMPRODUCT(C37:C47,C24:C34)</f>
        <v>1.1736532940346793</v>
      </c>
      <c r="E50" s="375">
        <f>SUMPRODUCT(D37:D47,E24:E34)/SUMPRODUCT(D37:D47,D24:D34)</f>
        <v>1.1750226306978599</v>
      </c>
      <c r="F50" s="375">
        <f>SUMPRODUCT(E37:E47,F24:F34)/SUMPRODUCT(E37:E47,E24:E34)</f>
        <v>1.2702830737186355</v>
      </c>
      <c r="G50" s="375">
        <f>SUMPRODUCT(F37:F47,G24:G34)/SUMPRODUCT(F37:F47,F24:F34)</f>
        <v>1.0401024333728095</v>
      </c>
      <c r="H50" s="375">
        <f>SUMPRODUCT(G37:G47,H24:H34)/SUMPRODUCT(G37:G47,G24:G34)</f>
        <v>1.0667911596412427</v>
      </c>
      <c r="I50" s="374"/>
      <c r="J50" s="375">
        <f>SUMPRODUCT(I37:I47,J24:J34)/SUMPRODUCT(I37:I47,I24:I34)</f>
        <v>0.95362179590223728</v>
      </c>
      <c r="K50" s="375"/>
      <c r="L50" s="375">
        <f>SUMPRODUCT(K37:K47,L24:L34)/SUMPRODUCT(K37:K47,K24:K34)</f>
        <v>0.97142210831898101</v>
      </c>
      <c r="M50" s="375"/>
      <c r="N50" s="375">
        <f>SUMPRODUCT(M37:M47,N24:N34)/SUMPRODUCT(M37:M47,M24:M34)</f>
        <v>0.97682495853304363</v>
      </c>
      <c r="O50" s="375"/>
      <c r="P50" s="375">
        <f>SUMPRODUCT(O37:O47,P24:P34)/SUMPRODUCT(O37:O47,O24:O34)</f>
        <v>0.95347676434321182</v>
      </c>
      <c r="Q50" s="375"/>
      <c r="R50" s="375">
        <f>SUMPRODUCT(Q37:Q47,R24:R34)/SUMPRODUCT(Q37:Q47,Q24:Q34)</f>
        <v>1.0069797366560305</v>
      </c>
      <c r="S50" s="375"/>
      <c r="T50" s="375">
        <f>SUMPRODUCT(S37:S47,T24:T34)/SUMPRODUCT(S37:S47,S24:S34)</f>
        <v>0.97111884590987574</v>
      </c>
      <c r="U50" s="375"/>
      <c r="V50" s="375">
        <f>SUMPRODUCT(U37:U47,V24:V34)/SUMPRODUCT(U37:U47,U24:U34)</f>
        <v>0.91725660836148348</v>
      </c>
      <c r="W50" s="375"/>
      <c r="X50" s="375">
        <f>SUMPRODUCT(W37:W47,X24:X34)/SUMPRODUCT(W37:W47,W24:W34)</f>
        <v>1.0399007960868836</v>
      </c>
      <c r="Y50" s="375">
        <f t="shared" ref="Y50:AD50" si="58">SUMPRODUCT(X37:X47,Y24:Y34)/SUMPRODUCT(X37:X47,X24:X34)</f>
        <v>0.92250204845183936</v>
      </c>
      <c r="Z50" s="375">
        <f t="shared" si="58"/>
        <v>0.66476647899827035</v>
      </c>
      <c r="AA50" s="375">
        <f t="shared" si="58"/>
        <v>1.3041712841972779</v>
      </c>
      <c r="AB50" s="375">
        <f t="shared" si="58"/>
        <v>0.95364431885990297</v>
      </c>
      <c r="AC50" s="375">
        <f t="shared" si="58"/>
        <v>1.0613408121596513</v>
      </c>
      <c r="AD50" s="375">
        <f t="shared" si="58"/>
        <v>0.87921011979610431</v>
      </c>
      <c r="AE50" s="375"/>
      <c r="AF50" s="375">
        <f>SUMPRODUCT(AE37:AE47,AF24:AF34)/SUMPRODUCT(AE37:AE47,AE24:AE34)</f>
        <v>0.94404690252991907</v>
      </c>
      <c r="AG50" s="375">
        <f>SUMPRODUCT(AF37:AF47,AG24:AG34)/SUMPRODUCT(AF37:AF47,AF24:AF34)</f>
        <v>0.9122801201591354</v>
      </c>
      <c r="AH50" s="375">
        <f>SUMPRODUCT(AG37:AG47,AH24:AH34)/SUMPRODUCT(AG37:AG47,AG24:AG34)</f>
        <v>0.98277399615452543</v>
      </c>
      <c r="AI50" s="376">
        <f>SUMPRODUCT(AH37:AH47,AI24:AI34)/SUMPRODUCT(AH37:AH47,AH24:AH34)</f>
        <v>0.90880255378704577</v>
      </c>
      <c r="AK50" s="8"/>
      <c r="AL50" s="19"/>
      <c r="AM50" s="19"/>
      <c r="AN50" s="19"/>
    </row>
    <row r="51" spans="2:40" ht="13.5" thickBot="1">
      <c r="B51" s="352" t="s">
        <v>42</v>
      </c>
      <c r="C51" s="377"/>
      <c r="D51" s="378">
        <f>SUMPRODUCT(D37:D47,D24:D34)/SUMPRODUCT(D37:D47,C24:C34)</f>
        <v>1.1552674864638783</v>
      </c>
      <c r="E51" s="378">
        <f>SUMPRODUCT(E37:E47,E24:E34)/SUMPRODUCT(E37:E47,D24:D34)</f>
        <v>1.1791633134759323</v>
      </c>
      <c r="F51" s="378">
        <f>SUMPRODUCT(F37:F47,F24:F34)/SUMPRODUCT(F37:F47,E24:E34)</f>
        <v>1.2883190718788566</v>
      </c>
      <c r="G51" s="378">
        <f>SUMPRODUCT(G37:G47,G24:G34)/SUMPRODUCT(G37:G47,F24:F34)</f>
        <v>1.0398594609842846</v>
      </c>
      <c r="H51" s="378">
        <f>SUMPRODUCT(H37:H47,H24:H34)/SUMPRODUCT(H37:H47,G24:G34)</f>
        <v>1.0680454598800926</v>
      </c>
      <c r="I51" s="377"/>
      <c r="J51" s="378">
        <f>SUMPRODUCT(J37:J47,J24:J34)/SUMPRODUCT(J37:J47,I24:I34)</f>
        <v>0.95352798691268359</v>
      </c>
      <c r="K51" s="378"/>
      <c r="L51" s="378">
        <f>SUMPRODUCT(L37:L47,L24:L34)/SUMPRODUCT(L37:L47,K24:K34)</f>
        <v>0.97046598594815503</v>
      </c>
      <c r="M51" s="378"/>
      <c r="N51" s="378">
        <f>SUMPRODUCT(N37:N47,N24:N34)/SUMPRODUCT(N37:N47,M24:M34)</f>
        <v>0.97708349055265231</v>
      </c>
      <c r="O51" s="378"/>
      <c r="P51" s="378">
        <f>SUMPRODUCT(P37:P47,P24:P34)/SUMPRODUCT(P37:P47,O24:O34)</f>
        <v>0.95209039192573319</v>
      </c>
      <c r="Q51" s="378"/>
      <c r="R51" s="378">
        <f>SUMPRODUCT(R37:R47,R24:R34)/SUMPRODUCT(R37:R47,Q24:Q34)</f>
        <v>1.007452297397988</v>
      </c>
      <c r="S51" s="378"/>
      <c r="T51" s="378">
        <f>SUMPRODUCT(T37:T47,T24:T34)/SUMPRODUCT(T37:T47,S24:S34)</f>
        <v>0.96410358535455987</v>
      </c>
      <c r="U51" s="378"/>
      <c r="V51" s="378">
        <f>SUMPRODUCT(V37:V47,V24:V34)/SUMPRODUCT(V37:V47,U24:U34)</f>
        <v>0.92854223539787606</v>
      </c>
      <c r="W51" s="378"/>
      <c r="X51" s="378">
        <f>SUMPRODUCT(X37:X47,X24:X34)/SUMPRODUCT(X37:X47,W24:W34)</f>
        <v>1.0504098627858314</v>
      </c>
      <c r="Y51" s="378">
        <f t="shared" ref="Y51:AD51" si="59">SUMPRODUCT(Y37:Y47,Y24:Y34)/SUMPRODUCT(Y37:Y47,X24:X34)</f>
        <v>0.9176607979169612</v>
      </c>
      <c r="Z51" s="378">
        <f t="shared" si="59"/>
        <v>0.64344809650484602</v>
      </c>
      <c r="AA51" s="378">
        <f t="shared" si="59"/>
        <v>1.2855917613073591</v>
      </c>
      <c r="AB51" s="378">
        <f t="shared" si="59"/>
        <v>0.94579539837169246</v>
      </c>
      <c r="AC51" s="378">
        <f t="shared" si="59"/>
        <v>1.0608569108266475</v>
      </c>
      <c r="AD51" s="378">
        <f t="shared" si="59"/>
        <v>0.88707565031214708</v>
      </c>
      <c r="AE51" s="378"/>
      <c r="AF51" s="378">
        <f>SUMPRODUCT(AF37:AF47,AF24:AF34)/SUMPRODUCT(AF37:AF47,AE24:AE34)</f>
        <v>0.94677452478163582</v>
      </c>
      <c r="AG51" s="378">
        <f>SUMPRODUCT(AG37:AG47,AG24:AG34)/SUMPRODUCT(AG37:AG47,AF24:AF34)</f>
        <v>0.90586336461129824</v>
      </c>
      <c r="AH51" s="378">
        <f>SUMPRODUCT(AH37:AH47,AH24:AH34)/SUMPRODUCT(AH37:AH47,AG24:AG34)</f>
        <v>0.98246381828565732</v>
      </c>
      <c r="AI51" s="379">
        <f>SUMPRODUCT(AI37:AI47,AI24:AI34)/SUMPRODUCT(AI37:AI47,AH24:AH34)</f>
        <v>0.91216604518891875</v>
      </c>
      <c r="AK51" s="8"/>
      <c r="AL51" s="19"/>
      <c r="AM51" s="19"/>
      <c r="AN51" s="19"/>
    </row>
    <row r="52" spans="2:40" ht="15" thickBot="1">
      <c r="B52" s="208" t="s">
        <v>241</v>
      </c>
      <c r="C52" s="380">
        <v>1</v>
      </c>
      <c r="D52" s="380">
        <f>SQRT(D50*D51)</f>
        <v>1.1644241027132232</v>
      </c>
      <c r="E52" s="380">
        <f>SQRT(E50*E51)</f>
        <v>1.1770911513654732</v>
      </c>
      <c r="F52" s="380">
        <f>SQRT(F50*F51)</f>
        <v>1.2792692877407061</v>
      </c>
      <c r="G52" s="380">
        <f>SQRT(G50*G51)</f>
        <v>1.0399809400827942</v>
      </c>
      <c r="H52" s="380">
        <f>SQRT(H50*H51)</f>
        <v>1.0674181255230062</v>
      </c>
      <c r="I52" s="381"/>
      <c r="J52" s="380">
        <f>SQRT(J50*J51)</f>
        <v>0.95357489025388997</v>
      </c>
      <c r="K52" s="380"/>
      <c r="L52" s="380">
        <f>SQRT(L50*L51)</f>
        <v>0.97094392944269203</v>
      </c>
      <c r="M52" s="380"/>
      <c r="N52" s="380">
        <f>SQRT(N50*N51)</f>
        <v>0.97695421599091126</v>
      </c>
      <c r="O52" s="380"/>
      <c r="P52" s="380">
        <f>SQRT(P50*P51)</f>
        <v>0.95278332597480342</v>
      </c>
      <c r="Q52" s="380"/>
      <c r="R52" s="380">
        <f>SQRT(R50*R51)</f>
        <v>1.0072159893127883</v>
      </c>
      <c r="S52" s="380"/>
      <c r="T52" s="380">
        <f>SQRT(T50*T51)</f>
        <v>0.96760485795963913</v>
      </c>
      <c r="U52" s="380"/>
      <c r="V52" s="380">
        <f>SQRT(V50*V51)</f>
        <v>0.92288217100637826</v>
      </c>
      <c r="W52" s="380"/>
      <c r="X52" s="380">
        <f t="shared" ref="X52:AD52" si="60">SQRT(X50*X51)</f>
        <v>1.0451421207321521</v>
      </c>
      <c r="Y52" s="380">
        <f t="shared" si="60"/>
        <v>0.92007823898967755</v>
      </c>
      <c r="Z52" s="380">
        <f t="shared" si="60"/>
        <v>0.65402043204449334</v>
      </c>
      <c r="AA52" s="380">
        <f t="shared" si="60"/>
        <v>1.2948481989398057</v>
      </c>
      <c r="AB52" s="380">
        <f t="shared" si="60"/>
        <v>0.94971175019634413</v>
      </c>
      <c r="AC52" s="380">
        <f t="shared" si="60"/>
        <v>1.0610988339084784</v>
      </c>
      <c r="AD52" s="380">
        <f t="shared" si="60"/>
        <v>0.88313412841943206</v>
      </c>
      <c r="AE52" s="380"/>
      <c r="AF52" s="380">
        <f t="shared" ref="AF52:AG52" si="61">SQRT(AF50*AF51)</f>
        <v>0.94540972996597583</v>
      </c>
      <c r="AG52" s="380">
        <f t="shared" si="61"/>
        <v>0.90906608071985273</v>
      </c>
      <c r="AH52" s="380">
        <f t="shared" ref="AH52:AI52" si="62">SQRT(AH50*AH51)</f>
        <v>0.98261889498107502</v>
      </c>
      <c r="AI52" s="382">
        <f t="shared" si="62"/>
        <v>0.91048274631951109</v>
      </c>
      <c r="AK52" s="8"/>
      <c r="AL52" s="19"/>
      <c r="AM52" s="19"/>
      <c r="AN52" s="19"/>
    </row>
    <row r="53" spans="2:40" ht="13.5" thickBot="1">
      <c r="B53" s="208" t="s">
        <v>56</v>
      </c>
      <c r="C53" s="383"/>
      <c r="D53" s="384">
        <f>LN(D52)</f>
        <v>0.15222663236010345</v>
      </c>
      <c r="E53" s="384">
        <f>LN(E52)</f>
        <v>0.1630462690904598</v>
      </c>
      <c r="F53" s="384">
        <f>LN(F52)</f>
        <v>0.24628904597123163</v>
      </c>
      <c r="G53" s="384">
        <f>LN(G52)</f>
        <v>3.9202386141875517E-2</v>
      </c>
      <c r="H53" s="384">
        <f>LN(H52)</f>
        <v>6.524276577691028E-2</v>
      </c>
      <c r="I53" s="384"/>
      <c r="J53" s="384">
        <f>LN(J52)</f>
        <v>-4.7537314546790867E-2</v>
      </c>
      <c r="K53" s="384"/>
      <c r="L53" s="384">
        <f>LN(L52)</f>
        <v>-2.9486557525283969E-2</v>
      </c>
      <c r="M53" s="384"/>
      <c r="N53" s="384">
        <f>LN(N52)</f>
        <v>-2.331548986861072E-2</v>
      </c>
      <c r="O53" s="384"/>
      <c r="P53" s="384">
        <f>LN(P52)</f>
        <v>-4.8367761120618726E-2</v>
      </c>
      <c r="Q53" s="384"/>
      <c r="R53" s="384">
        <f>LN(R52)</f>
        <v>7.1900786346905891E-3</v>
      </c>
      <c r="S53" s="384"/>
      <c r="T53" s="384">
        <f>LN(T52)</f>
        <v>-3.2931479630882297E-2</v>
      </c>
      <c r="U53" s="384"/>
      <c r="V53" s="384">
        <f>LN(V52)</f>
        <v>-8.0253711343001924E-2</v>
      </c>
      <c r="W53" s="384"/>
      <c r="X53" s="384">
        <f t="shared" ref="X53:AD53" si="63">LN(X52)</f>
        <v>4.4152876870141446E-2</v>
      </c>
      <c r="Y53" s="384">
        <f t="shared" si="63"/>
        <v>-8.329657017486497E-2</v>
      </c>
      <c r="Z53" s="384">
        <f t="shared" si="63"/>
        <v>-0.42461668635470212</v>
      </c>
      <c r="AA53" s="384">
        <f t="shared" si="63"/>
        <v>0.25839346738469199</v>
      </c>
      <c r="AB53" s="384">
        <f t="shared" si="63"/>
        <v>-5.1596761274922479E-2</v>
      </c>
      <c r="AC53" s="384">
        <f t="shared" si="63"/>
        <v>5.9305006950878154E-2</v>
      </c>
      <c r="AD53" s="384">
        <f t="shared" si="63"/>
        <v>-0.12427818909917877</v>
      </c>
      <c r="AE53" s="384"/>
      <c r="AF53" s="384">
        <f t="shared" ref="AF53:AG53" si="64">LN(AF52)</f>
        <v>-5.613686877203191E-2</v>
      </c>
      <c r="AG53" s="384">
        <f t="shared" si="64"/>
        <v>-9.5337491385444686E-2</v>
      </c>
      <c r="AH53" s="384">
        <f t="shared" ref="AH53:AI53" si="65">LN(AH52)</f>
        <v>-1.7533929856783044E-2</v>
      </c>
      <c r="AI53" s="385">
        <f t="shared" si="65"/>
        <v>-9.3780329670560963E-2</v>
      </c>
      <c r="AK53" s="8"/>
      <c r="AL53" s="19"/>
      <c r="AM53" s="19"/>
      <c r="AN53" s="19"/>
    </row>
    <row r="54" spans="2:40" ht="13.5" thickBot="1">
      <c r="B54" s="100"/>
      <c r="C54" s="358"/>
      <c r="D54" s="358"/>
      <c r="E54" s="358"/>
      <c r="F54" s="358"/>
      <c r="G54" s="358"/>
      <c r="H54" s="358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9"/>
      <c r="U54" s="359"/>
      <c r="V54" s="359"/>
      <c r="W54" s="359"/>
      <c r="X54" s="359"/>
      <c r="Y54" s="359"/>
      <c r="Z54" s="359"/>
      <c r="AA54" s="359"/>
      <c r="AB54" s="359"/>
      <c r="AC54" s="359"/>
      <c r="AD54" s="359"/>
      <c r="AE54" s="359"/>
      <c r="AF54" s="359"/>
      <c r="AG54" s="358"/>
      <c r="AH54" s="358"/>
      <c r="AI54" s="100"/>
      <c r="AK54" s="19"/>
      <c r="AL54" s="19"/>
      <c r="AM54" s="19"/>
      <c r="AN54" s="19"/>
    </row>
    <row r="55" spans="2:40" ht="13.5" thickBot="1">
      <c r="B55" s="209" t="s">
        <v>55</v>
      </c>
      <c r="C55" s="360"/>
      <c r="D55" s="360"/>
      <c r="E55" s="360"/>
      <c r="F55" s="360"/>
      <c r="G55" s="360"/>
      <c r="H55" s="360"/>
      <c r="I55" s="360"/>
      <c r="J55" s="360"/>
      <c r="K55" s="360"/>
      <c r="L55" s="360"/>
      <c r="M55" s="360"/>
      <c r="N55" s="360"/>
      <c r="O55" s="360"/>
      <c r="P55" s="360"/>
      <c r="Q55" s="360"/>
      <c r="R55" s="360"/>
      <c r="S55" s="360"/>
      <c r="T55" s="360"/>
      <c r="U55" s="360"/>
      <c r="V55" s="359"/>
      <c r="W55" s="360"/>
      <c r="X55" s="359"/>
      <c r="Y55" s="359"/>
      <c r="Z55" s="359"/>
      <c r="AA55" s="359"/>
      <c r="AB55" s="359"/>
      <c r="AC55" s="359"/>
      <c r="AD55" s="359"/>
      <c r="AE55" s="359"/>
      <c r="AF55" s="359"/>
      <c r="AG55" s="358"/>
      <c r="AH55" s="358"/>
      <c r="AI55" s="100"/>
      <c r="AK55" s="19"/>
      <c r="AL55" s="19"/>
      <c r="AM55" s="19"/>
      <c r="AN55" s="19"/>
    </row>
    <row r="56" spans="2:40">
      <c r="B56" s="129" t="s">
        <v>41</v>
      </c>
      <c r="C56" s="374"/>
      <c r="D56" s="374">
        <f>SUMPRODUCT(C24:C34,D37:D47)/SUMPRODUCT(C24:C34,C37:C47)</f>
        <v>1.2191178583325737</v>
      </c>
      <c r="E56" s="374">
        <f>SUMPRODUCT(D24:D34,E37:E47)/SUMPRODUCT(D24:D34,D37:D47)</f>
        <v>1.121096210986299</v>
      </c>
      <c r="F56" s="374">
        <f>SUMPRODUCT(E24:E34,F37:F47)/SUMPRODUCT(E24:E34,E37:E47)</f>
        <v>0.86284179644700754</v>
      </c>
      <c r="G56" s="374">
        <f>SUMPRODUCT(F24:F34,G37:G47)/SUMPRODUCT(F24:F34,F37:F47)</f>
        <v>1.0471606478303079</v>
      </c>
      <c r="H56" s="374">
        <f>SUMPRODUCT(G24:G34,H37:H47)/SUMPRODUCT(G24:G34,G37:G47)</f>
        <v>1.0663658128398454</v>
      </c>
      <c r="I56" s="374"/>
      <c r="J56" s="374">
        <f>SUMPRODUCT(I24:I34,J37:J47)/SUMPRODUCT(I24:I34,I37:I47)</f>
        <v>1.0400463986254986</v>
      </c>
      <c r="K56" s="374"/>
      <c r="L56" s="374">
        <f>SUMPRODUCT(K24:K34,L37:L47)/SUMPRODUCT(K24:K34,K37:K47)</f>
        <v>0.88338849227831673</v>
      </c>
      <c r="M56" s="374"/>
      <c r="N56" s="374">
        <f>SUMPRODUCT(M24:M34,N37:N47)/SUMPRODUCT(M24:M34,M37:M47)</f>
        <v>1.0032352583408501</v>
      </c>
      <c r="O56" s="374"/>
      <c r="P56" s="374">
        <f>SUMPRODUCT(O24:O34,P37:P47)/SUMPRODUCT(O24:O34,O37:O47)</f>
        <v>1.0495110709218847</v>
      </c>
      <c r="Q56" s="374"/>
      <c r="R56" s="374">
        <f>SUMPRODUCT(Q24:Q34,R37:R47)/SUMPRODUCT(Q24:Q34,Q37:Q47)</f>
        <v>0.94564429468487066</v>
      </c>
      <c r="S56" s="374"/>
      <c r="T56" s="375">
        <f>SUMPRODUCT(S24:S34,T37:T47)/SUMPRODUCT(S24:S34,S37:S47)</f>
        <v>1.1028233993208008</v>
      </c>
      <c r="U56" s="374"/>
      <c r="V56" s="374">
        <f>SUMPRODUCT(U24:U34,V37:V47)/SUMPRODUCT(U24:U34,U37:U47)</f>
        <v>0.98198040199050851</v>
      </c>
      <c r="W56" s="374"/>
      <c r="X56" s="374">
        <f>SUMPRODUCT(W24:W34,X37:X47)/SUMPRODUCT(W24:W34,W37:W47)</f>
        <v>0.86052686075116447</v>
      </c>
      <c r="Y56" s="374">
        <f t="shared" ref="Y56:AD56" si="66">SUMPRODUCT(X24:X34,Y37:Y47)/SUMPRODUCT(X24:X34,X37:X47)</f>
        <v>1.1201783634329963</v>
      </c>
      <c r="Z56" s="374">
        <f t="shared" si="66"/>
        <v>0.95443813258696764</v>
      </c>
      <c r="AA56" s="374">
        <f t="shared" si="66"/>
        <v>1.1520874478321832</v>
      </c>
      <c r="AB56" s="374">
        <f t="shared" si="66"/>
        <v>1.0313049965984802</v>
      </c>
      <c r="AC56" s="374">
        <f t="shared" si="66"/>
        <v>1.0017847774579685</v>
      </c>
      <c r="AD56" s="374">
        <f t="shared" si="66"/>
        <v>1.0795092899184531</v>
      </c>
      <c r="AE56" s="374"/>
      <c r="AF56" s="374">
        <f>SUMPRODUCT(AE24:AE34,AF37:AF47)/SUMPRODUCT(AE24:AE34,AE37:AE47)</f>
        <v>1.1478196593603325</v>
      </c>
      <c r="AG56" s="374">
        <f t="shared" ref="AG56:AH56" si="67">SUMPRODUCT(AF24:AF34,AG37:AG47)/SUMPRODUCT(AF24:AF34,AF37:AF47)</f>
        <v>0.93473721431467027</v>
      </c>
      <c r="AH56" s="374">
        <f t="shared" si="67"/>
        <v>1.0626186908476407</v>
      </c>
      <c r="AI56" s="386">
        <f>SUMPRODUCT(AH24:AH34,AI37:AI47)/SUMPRODUCT(AH24:AH34,AH37:AH47)</f>
        <v>1.0230227119804112</v>
      </c>
      <c r="AK56" s="19"/>
      <c r="AL56" s="19"/>
      <c r="AM56" s="19"/>
      <c r="AN56" s="19"/>
    </row>
    <row r="57" spans="2:40" ht="13.5" thickBot="1">
      <c r="B57" s="352" t="s">
        <v>42</v>
      </c>
      <c r="C57" s="377"/>
      <c r="D57" s="377">
        <f>SUMPRODUCT(D24:D34,D37:D47)/SUMPRODUCT(D24:D34,C37:C47)</f>
        <v>1.2000198278806884</v>
      </c>
      <c r="E57" s="377">
        <f>SUMPRODUCT(E24:E34,E37:E47)/SUMPRODUCT(E24:E34,D37:D47)</f>
        <v>1.1250468615117581</v>
      </c>
      <c r="F57" s="377">
        <f>SUMPRODUCT(F24:F34,F37:F47)/SUMPRODUCT(F24:F34,E37:E47)</f>
        <v>0.875092776858581</v>
      </c>
      <c r="G57" s="377">
        <f>SUMPRODUCT(G24:G34,G37:G47)/SUMPRODUCT(G24:G34,F37:F47)</f>
        <v>1.0469160266126192</v>
      </c>
      <c r="H57" s="377">
        <f>SUMPRODUCT(H24:H34,H37:H47)/SUMPRODUCT(H24:H34,G37:G47)</f>
        <v>1.067619612969007</v>
      </c>
      <c r="I57" s="377"/>
      <c r="J57" s="377">
        <f>SUMPRODUCT(J24:J34,J37:J47)/SUMPRODUCT(J24:J34,I37:I47)</f>
        <v>1.0399440879377992</v>
      </c>
      <c r="K57" s="377"/>
      <c r="L57" s="377">
        <f>SUMPRODUCT(L24:L34,L37:L47)/SUMPRODUCT(L24:L34,K37:K47)</f>
        <v>0.8825190170086431</v>
      </c>
      <c r="M57" s="377"/>
      <c r="N57" s="377">
        <f>SUMPRODUCT(N24:N34,N37:N47)/SUMPRODUCT(N24:N34,M37:M47)</f>
        <v>1.0035007802598142</v>
      </c>
      <c r="O57" s="377"/>
      <c r="P57" s="377">
        <f>SUMPRODUCT(P24:P34,P37:P47)/SUMPRODUCT(P24:P34,O37:O47)</f>
        <v>1.0479850628900405</v>
      </c>
      <c r="Q57" s="377"/>
      <c r="R57" s="377">
        <f>SUMPRODUCT(R24:R34,R37:R47)/SUMPRODUCT(R24:R34,Q37:Q47)</f>
        <v>0.94608807160833508</v>
      </c>
      <c r="S57" s="377"/>
      <c r="T57" s="378">
        <f>SUMPRODUCT(T24:T34,T37:T47)/SUMPRODUCT(T24:T34,S37:S47)</f>
        <v>1.0948567189033427</v>
      </c>
      <c r="U57" s="377"/>
      <c r="V57" s="377">
        <f>SUMPRODUCT(V24:V34,V37:V47)/SUMPRODUCT(V24:V34,U37:U47)</f>
        <v>0.99406236953687288</v>
      </c>
      <c r="W57" s="377"/>
      <c r="X57" s="377">
        <f>SUMPRODUCT(X24:X34,X37:X47)/SUMPRODUCT(X24:X34,W37:W47)</f>
        <v>0.86922320391187746</v>
      </c>
      <c r="Y57" s="377">
        <f t="shared" ref="Y57:AD57" si="68">SUMPRODUCT(Y24:Y34,Y37:Y47)/SUMPRODUCT(Y24:Y34,X37:X47)</f>
        <v>1.1142997162145645</v>
      </c>
      <c r="Z57" s="377">
        <f t="shared" si="68"/>
        <v>0.92383027581377508</v>
      </c>
      <c r="AA57" s="377">
        <f t="shared" si="68"/>
        <v>1.135674546116316</v>
      </c>
      <c r="AB57" s="377">
        <f t="shared" si="68"/>
        <v>1.0228168938988564</v>
      </c>
      <c r="AC57" s="377">
        <f t="shared" si="68"/>
        <v>1.0013280297444715</v>
      </c>
      <c r="AD57" s="377">
        <f t="shared" si="68"/>
        <v>1.089166723415891</v>
      </c>
      <c r="AE57" s="377"/>
      <c r="AF57" s="377">
        <f>SUMPRODUCT(AF24:AF34,AF37:AF47)/SUMPRODUCT(AF24:AF34,AE37:AE47)</f>
        <v>1.151136039548053</v>
      </c>
      <c r="AG57" s="377">
        <f t="shared" ref="AG57:AH57" si="69">SUMPRODUCT(AG24:AG34,AG37:AG47)/SUMPRODUCT(AG24:AG34,AF37:AF47)</f>
        <v>0.92816250105151465</v>
      </c>
      <c r="AH57" s="377">
        <f t="shared" si="69"/>
        <v>1.0622833128235618</v>
      </c>
      <c r="AI57" s="387">
        <f>SUMPRODUCT(AI24:AI34,AI37:AI47)/SUMPRODUCT(AI24:AI34,AH37:AH47)</f>
        <v>1.0268089338405153</v>
      </c>
      <c r="AK57" s="19"/>
      <c r="AL57" s="19"/>
      <c r="AM57" s="19"/>
      <c r="AN57" s="19"/>
    </row>
    <row r="58" spans="2:40" ht="15" thickBot="1">
      <c r="B58" s="208" t="s">
        <v>241</v>
      </c>
      <c r="C58" s="380">
        <v>1</v>
      </c>
      <c r="D58" s="381">
        <f>SQRT(D56*D57)</f>
        <v>1.209531149876897</v>
      </c>
      <c r="E58" s="381">
        <f>SQRT(E56*E57)</f>
        <v>1.1230697990876879</v>
      </c>
      <c r="F58" s="381">
        <f>SQRT(F56*F57)</f>
        <v>0.86894569660161058</v>
      </c>
      <c r="G58" s="381">
        <f>SQRT(G56*G57)</f>
        <v>1.0470383300775585</v>
      </c>
      <c r="H58" s="381">
        <f>SQRT(H56*H57)</f>
        <v>1.0669925287402233</v>
      </c>
      <c r="I58" s="381"/>
      <c r="J58" s="381">
        <f>SQRT(J56*J57)</f>
        <v>1.039995242023533</v>
      </c>
      <c r="K58" s="381"/>
      <c r="L58" s="381">
        <f>SQRT(L56*L57)</f>
        <v>0.88295364761815631</v>
      </c>
      <c r="M58" s="381"/>
      <c r="N58" s="381">
        <f>SQRT(N56*N57)</f>
        <v>1.0033680105171778</v>
      </c>
      <c r="O58" s="381"/>
      <c r="P58" s="381">
        <f>SQRT(P56*P57)</f>
        <v>1.048747789348738</v>
      </c>
      <c r="Q58" s="381"/>
      <c r="R58" s="381">
        <f>SQRT(R56*R57)</f>
        <v>0.94586615712046362</v>
      </c>
      <c r="S58" s="381"/>
      <c r="T58" s="380">
        <f>SQRT(T56*T57)</f>
        <v>1.0988328392026709</v>
      </c>
      <c r="U58" s="381"/>
      <c r="V58" s="381">
        <f>SQRT(V56*V57)</f>
        <v>0.98800291762800774</v>
      </c>
      <c r="W58" s="381"/>
      <c r="X58" s="381">
        <f t="shared" ref="X58:AD58" si="70">SQRT(X56*X57)</f>
        <v>0.86486410201508379</v>
      </c>
      <c r="Y58" s="381">
        <f t="shared" si="70"/>
        <v>1.1172351733109207</v>
      </c>
      <c r="Z58" s="381">
        <f t="shared" si="70"/>
        <v>0.93900950116332838</v>
      </c>
      <c r="AA58" s="381">
        <f t="shared" si="70"/>
        <v>1.1438515591645271</v>
      </c>
      <c r="AB58" s="381">
        <f t="shared" si="70"/>
        <v>1.0270521765145275</v>
      </c>
      <c r="AC58" s="381">
        <f t="shared" si="70"/>
        <v>1.0015563775644341</v>
      </c>
      <c r="AD58" s="381">
        <f t="shared" si="70"/>
        <v>1.0843272551206562</v>
      </c>
      <c r="AE58" s="381"/>
      <c r="AF58" s="381">
        <f t="shared" ref="AF58:AG58" si="71">SQRT(AF56*AF57)</f>
        <v>1.1494766534347047</v>
      </c>
      <c r="AG58" s="381">
        <f t="shared" si="71"/>
        <v>0.93144405664764973</v>
      </c>
      <c r="AH58" s="381">
        <f t="shared" ref="AH58:AI58" si="72">SQRT(AH56*AH57)</f>
        <v>1.0624509886022357</v>
      </c>
      <c r="AI58" s="388">
        <f t="shared" si="72"/>
        <v>1.0249140745366114</v>
      </c>
      <c r="AK58" s="19"/>
      <c r="AL58" s="19"/>
      <c r="AM58" s="19"/>
      <c r="AN58" s="19"/>
    </row>
    <row r="59" spans="2:40" ht="13.5" thickBot="1">
      <c r="B59" s="208" t="s">
        <v>56</v>
      </c>
      <c r="C59" s="383"/>
      <c r="D59" s="384">
        <f>LN(D58)</f>
        <v>0.19023280507851259</v>
      </c>
      <c r="E59" s="384">
        <f>LN(E58)</f>
        <v>0.11606582795454923</v>
      </c>
      <c r="F59" s="384">
        <f>LN(F58)</f>
        <v>-0.14047464519563677</v>
      </c>
      <c r="G59" s="384">
        <f>LN(G58)</f>
        <v>4.5965540652444146E-2</v>
      </c>
      <c r="H59" s="384">
        <f>LN(H58)</f>
        <v>6.4843970177222571E-2</v>
      </c>
      <c r="I59" s="384"/>
      <c r="J59" s="384">
        <f>LN(J58)</f>
        <v>3.9216138165443934E-2</v>
      </c>
      <c r="K59" s="384"/>
      <c r="L59" s="384">
        <f>LN(L58)</f>
        <v>-0.12448257395971946</v>
      </c>
      <c r="M59" s="384"/>
      <c r="N59" s="384">
        <f>LN(N58)</f>
        <v>3.3623514726769488E-3</v>
      </c>
      <c r="O59" s="384"/>
      <c r="P59" s="384">
        <f>LN(P58)</f>
        <v>4.7596870905508314E-2</v>
      </c>
      <c r="Q59" s="384"/>
      <c r="R59" s="384">
        <f>LN(R58)</f>
        <v>-5.5654202899257585E-2</v>
      </c>
      <c r="S59" s="384"/>
      <c r="T59" s="384">
        <f>LN(T58)</f>
        <v>9.4248561216373039E-2</v>
      </c>
      <c r="U59" s="384"/>
      <c r="V59" s="384">
        <f>LN(V58)</f>
        <v>-1.2069628173844365E-2</v>
      </c>
      <c r="W59" s="384"/>
      <c r="X59" s="384">
        <f t="shared" ref="X59:AD59" si="73">LN(X58)</f>
        <v>-0.14518289188994626</v>
      </c>
      <c r="Y59" s="384">
        <f t="shared" si="73"/>
        <v>0.110857038043811</v>
      </c>
      <c r="Z59" s="384">
        <f t="shared" si="73"/>
        <v>-6.2929681440263396E-2</v>
      </c>
      <c r="AA59" s="384">
        <f t="shared" si="73"/>
        <v>0.13440112856350758</v>
      </c>
      <c r="AB59" s="384">
        <f t="shared" si="73"/>
        <v>2.6692734441225555E-2</v>
      </c>
      <c r="AC59" s="384">
        <f t="shared" si="73"/>
        <v>1.5551676640843375E-3</v>
      </c>
      <c r="AD59" s="384">
        <f t="shared" si="73"/>
        <v>8.0959753323830638E-2</v>
      </c>
      <c r="AE59" s="384"/>
      <c r="AF59" s="384">
        <f t="shared" ref="AF59:AG59" si="74">LN(AF58)</f>
        <v>0.13930675482320001</v>
      </c>
      <c r="AG59" s="384">
        <f t="shared" si="74"/>
        <v>-7.1019148019742642E-2</v>
      </c>
      <c r="AH59" s="384">
        <f t="shared" ref="AH59:AI59" si="75">LN(AH58)</f>
        <v>6.0578492378122309E-2</v>
      </c>
      <c r="AI59" s="385">
        <f t="shared" si="75"/>
        <v>2.4608779356085016E-2</v>
      </c>
      <c r="AK59" s="19"/>
      <c r="AL59" s="19"/>
      <c r="AM59" s="19"/>
      <c r="AN59" s="19"/>
    </row>
    <row r="60" spans="2:40">
      <c r="B60" s="100" t="s">
        <v>207</v>
      </c>
      <c r="C60" s="170"/>
      <c r="D60" s="170"/>
      <c r="E60" s="170"/>
      <c r="F60" s="170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59"/>
      <c r="U60" s="159"/>
      <c r="V60" s="159"/>
      <c r="W60" s="159"/>
      <c r="X60" s="170"/>
      <c r="Y60" s="17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</row>
    <row r="61" spans="2:40">
      <c r="B61" s="100" t="s">
        <v>209</v>
      </c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59"/>
      <c r="U61" s="159"/>
      <c r="V61" s="159"/>
      <c r="W61" s="159"/>
      <c r="X61" s="170"/>
      <c r="Y61" s="170"/>
      <c r="Z61" s="100"/>
      <c r="AA61" s="100"/>
      <c r="AB61" s="100"/>
      <c r="AC61" s="100"/>
      <c r="AD61" s="100"/>
      <c r="AE61" s="100"/>
      <c r="AF61" s="100"/>
      <c r="AG61" s="100"/>
      <c r="AH61" s="100"/>
      <c r="AI61" s="100"/>
    </row>
    <row r="62" spans="2:40">
      <c r="B62" s="100" t="s">
        <v>210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70"/>
      <c r="Q62" s="170"/>
      <c r="R62" s="170"/>
      <c r="S62" s="170"/>
      <c r="T62" s="159"/>
      <c r="U62" s="99"/>
      <c r="V62" s="99"/>
      <c r="W62" s="99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</row>
    <row r="63" spans="2:4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70"/>
      <c r="Q63" s="170"/>
      <c r="R63" s="170"/>
      <c r="S63" s="170"/>
      <c r="T63" s="159"/>
      <c r="U63" s="99"/>
      <c r="V63" s="99"/>
      <c r="W63" s="99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  <c r="AH63" s="100"/>
      <c r="AI63" s="100"/>
    </row>
    <row r="64" spans="2:4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70"/>
      <c r="Q64" s="170"/>
      <c r="R64" s="170"/>
      <c r="S64" s="170"/>
      <c r="T64" s="159"/>
      <c r="U64" s="99"/>
      <c r="V64" s="99"/>
      <c r="W64" s="99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</row>
    <row r="65" spans="2:35">
      <c r="B65" s="117" t="s">
        <v>227</v>
      </c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70"/>
      <c r="Q65" s="170"/>
      <c r="R65" s="170"/>
      <c r="S65" s="170"/>
      <c r="T65" s="159"/>
      <c r="U65" s="99"/>
      <c r="V65" s="99"/>
      <c r="W65" s="99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  <c r="AH65" s="100"/>
      <c r="AI65" s="100"/>
    </row>
    <row r="66" spans="2:35">
      <c r="B66" s="100" t="s">
        <v>228</v>
      </c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70"/>
      <c r="Q66" s="170"/>
      <c r="R66" s="170"/>
      <c r="S66" s="170"/>
      <c r="T66" s="159"/>
      <c r="U66" s="99"/>
      <c r="V66" s="99"/>
      <c r="W66" s="99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  <c r="AH66" s="100"/>
      <c r="AI66" s="100"/>
    </row>
    <row r="67" spans="2:3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70"/>
      <c r="Q67" s="170"/>
      <c r="R67" s="170"/>
      <c r="S67" s="170"/>
      <c r="T67" s="159"/>
      <c r="U67" s="99"/>
      <c r="V67" s="99"/>
      <c r="W67" s="99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</row>
    <row r="68" spans="2:3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70"/>
      <c r="Q68" s="170"/>
      <c r="R68" s="170"/>
      <c r="S68" s="170"/>
      <c r="T68" s="159"/>
      <c r="U68" s="99"/>
      <c r="V68" s="99"/>
      <c r="W68" s="99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  <c r="AH68" s="100"/>
      <c r="AI68" s="100"/>
    </row>
    <row r="69" spans="2:3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70"/>
      <c r="Q69" s="170"/>
      <c r="R69" s="170"/>
      <c r="S69" s="170"/>
      <c r="T69" s="159"/>
      <c r="U69" s="99"/>
      <c r="V69" s="99"/>
      <c r="W69" s="99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  <c r="AH69" s="100"/>
      <c r="AI69" s="100"/>
    </row>
    <row r="70" spans="2:3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70"/>
      <c r="Q70" s="170"/>
      <c r="R70" s="170"/>
      <c r="S70" s="170"/>
      <c r="T70" s="159"/>
      <c r="U70" s="99"/>
      <c r="V70" s="99"/>
      <c r="W70" s="99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  <c r="AH70" s="100"/>
      <c r="AI70" s="100"/>
    </row>
    <row r="71" spans="2:3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70"/>
      <c r="Q71" s="170"/>
      <c r="R71" s="170"/>
      <c r="S71" s="170"/>
      <c r="T71" s="159"/>
      <c r="U71" s="99"/>
      <c r="V71" s="99"/>
      <c r="W71" s="99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</row>
    <row r="72" spans="2:35">
      <c r="P72" s="7"/>
      <c r="Q72" s="7"/>
      <c r="R72" s="7"/>
      <c r="S72" s="7"/>
      <c r="T72" s="4"/>
      <c r="U72" s="1"/>
      <c r="V72" s="1"/>
      <c r="W72" s="1"/>
    </row>
    <row r="73" spans="2:35">
      <c r="P73" s="7"/>
      <c r="Q73" s="7"/>
      <c r="R73" s="7"/>
      <c r="S73" s="7"/>
      <c r="T73" s="4"/>
    </row>
    <row r="74" spans="2:35">
      <c r="P74" s="7"/>
      <c r="Q74" s="7"/>
      <c r="R74" s="7"/>
      <c r="S74" s="7"/>
      <c r="T74" s="4"/>
    </row>
    <row r="75" spans="2:35">
      <c r="P75" s="7"/>
      <c r="Q75" s="7"/>
      <c r="R75" s="7"/>
      <c r="S75" s="7"/>
      <c r="T75" s="4"/>
    </row>
    <row r="76" spans="2:35">
      <c r="P76" s="7"/>
      <c r="Q76" s="7"/>
      <c r="R76" s="7"/>
      <c r="S76" s="7"/>
      <c r="T76" s="4"/>
    </row>
    <row r="77" spans="2:35">
      <c r="P77" s="7"/>
      <c r="Q77" s="7"/>
      <c r="R77" s="7"/>
      <c r="S77" s="7"/>
      <c r="T77" s="7"/>
      <c r="U77" s="7"/>
    </row>
  </sheetData>
  <phoneticPr fontId="0" type="noConversion"/>
  <pageMargins left="0.75" right="0.75" top="1" bottom="1" header="0" footer="0"/>
  <pageSetup paperSize="9" orientation="landscape" horizontalDpi="300" verticalDpi="300" r:id="rId1"/>
  <headerFooter alignWithMargins="0"/>
  <ignoredErrors>
    <ignoredError sqref="W24:AD25 C24:U25 AE24:AH25 AG26:AH3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Índice</vt:lpstr>
      <vt:lpstr>Trabajo</vt:lpstr>
      <vt:lpstr>Materiales</vt:lpstr>
      <vt:lpstr>Activos fijos</vt:lpstr>
      <vt:lpstr>Depreciación</vt:lpstr>
      <vt:lpstr>Capital</vt:lpstr>
      <vt:lpstr>Ing. y prod.</vt:lpstr>
      <vt:lpstr>Sueldos y salarios (Eco)</vt:lpstr>
      <vt:lpstr>I. de Insumos</vt:lpstr>
      <vt:lpstr>I. de Producción</vt:lpstr>
      <vt:lpstr>I. de Insumos Eco.</vt:lpstr>
      <vt:lpstr>Factor X</vt:lpstr>
      <vt:lpstr>'Factor X'!Área_de_impresión</vt:lpstr>
      <vt:lpstr>Índice!Área_de_impresión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2010-04-22T17:21:21Z</cp:lastPrinted>
  <dcterms:created xsi:type="dcterms:W3CDTF">2007-05-09T05:09:12Z</dcterms:created>
  <dcterms:modified xsi:type="dcterms:W3CDTF">2019-05-27T16:55:27Z</dcterms:modified>
</cp:coreProperties>
</file>