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05" windowWidth="22815" windowHeight="12150" firstSheet="1" activeTab="1"/>
  </bookViews>
  <sheets>
    <sheet name="Resumen TdP" sheetId="12" r:id="rId1"/>
    <sheet name="Modelo completo" sheetId="13" r:id="rId2"/>
    <sheet name="Abonados y Tiraje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PRINCIPAL" localSheetId="2" hidden="1">'[1]Herramientas para análisis-VBA'!#REF!</definedName>
    <definedName name="__123Graph_APRINCIPAL" hidden="1">'[2]Herramientas para análisis-VBA'!#REF!</definedName>
    <definedName name="__123Graph_LBL_APRINCIPAL" localSheetId="2" hidden="1">'[1]Herramientas para análisis-VBA'!#REF!</definedName>
    <definedName name="__123Graph_LBL_APRINCIPAL" hidden="1">'[2]Herramientas para análisis-VBA'!#REF!</definedName>
    <definedName name="__a12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123456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3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4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456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567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67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789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890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eee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4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5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6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mi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t1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ll1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mac2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4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5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6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q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rr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rr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rty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rty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1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et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0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4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5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6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set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set17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8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19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set1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set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0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set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set5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6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7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8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9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set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w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w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wsd2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123" localSheetId="2" hidden="1">'[1]Herramientas para análisis-VBA'!#REF!</definedName>
    <definedName name="_123" hidden="1">'[2]Herramientas para análisis-VBA'!#REF!</definedName>
    <definedName name="_Fill" localSheetId="2" hidden="1">#REF!</definedName>
    <definedName name="_Fill" hidden="1">#REF!</definedName>
    <definedName name="_xlnm._FilterDatabase" localSheetId="2" hidden="1">'[3]1Q'!#REF!</definedName>
    <definedName name="_xlnm._FilterDatabase" hidden="1">'[4]1Q'!#REF!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A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A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aaaaa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aaaa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bc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b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bri" localSheetId="2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bri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da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a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d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d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dj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sdsf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dsds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dsfeartew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dsfeartew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F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F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gost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gost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hahah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hahah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xlnm.Print_Area" localSheetId="2">'Abonados y Tiraje'!#REF!,'Abonados y Tiraje'!$A$3:$O$19</definedName>
    <definedName name="_xlnm.Print_Area" localSheetId="1">'Modelo completo'!$B$1:$R$1</definedName>
    <definedName name="a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asdsad" localSheetId="2" hidden="1">{#N/A,#N/A,FALSE,"PERSONAL";#N/A,#N/A,FALSE,"explotación";#N/A,#N/A,FALSE,"generales"}</definedName>
    <definedName name="asasdsad" hidden="1">{#N/A,#N/A,FALSE,"PERSONAL";#N/A,#N/A,FALSE,"explotación";#N/A,#N/A,FALSE,"generales"}</definedName>
    <definedName name="as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asd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sdas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sd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sad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sdsa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sp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rrrr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rrr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sssssssss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sssssssss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we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arátul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arátu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ARLA" localSheetId="2" hidden="1">{#N/A,#N/A,FALSE,"PERSONAL";#N/A,#N/A,FALSE,"explotación";#N/A,#N/A,FALSE,"generales"}</definedName>
    <definedName name="CARLA" hidden="1">{#N/A,#N/A,FALSE,"PERSONAL";#N/A,#N/A,FALSE,"explotación";#N/A,#N/A,FALSE,"generales"}</definedName>
    <definedName name="CARLA1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A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rla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arla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arla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arla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C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mparatEU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etenci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mpetenc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mtenci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mtenc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s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U_LIma">#REF!</definedName>
    <definedName name="CVB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ED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gvcbncvnb" localSheetId="2" hidden="1">{#N/A,#N/A,FALSE,"PERSONAL";#N/A,#N/A,FALSE,"explotación";#N/A,#N/A,FALSE,"generales"}</definedName>
    <definedName name="dfgvcbncvnb" hidden="1">{#N/A,#N/A,FALSE,"PERSONAL";#N/A,#N/A,FALSE,"explotación";#N/A,#N/A,FALSE,"generales"}</definedName>
    <definedName name="dfgyhdfytre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gyhdfytre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hgfdh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hgfdh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" localSheetId="2" hidden="1">{#N/A,#N/A,FALSE,"PERSONAL";#N/A,#N/A,FALSE,"explotación";#N/A,#N/A,FALSE,"generales"}</definedName>
    <definedName name="dfs" hidden="1">{#N/A,#N/A,FALSE,"PERSONAL";#N/A,#N/A,FALSE,"explotación";#N/A,#N/A,FALSE,"generales"}</definedName>
    <definedName name="dfsg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g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g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afasdf" localSheetId="2" hidden="1">{#N/A,#N/A,FALSE,"PERSONAL";#N/A,#N/A,FALSE,"explotación";#N/A,#N/A,FALSE,"generales"}</definedName>
    <definedName name="dsafasdf" hidden="1">{#N/A,#N/A,FALSE,"PERSONAL";#N/A,#N/A,FALSE,"explotación";#N/A,#N/A,FALSE,"generales"}</definedName>
    <definedName name="dsafdsa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safdsa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saff" localSheetId="2" hidden="1">{#N/A,#N/A,FALSE,"PERSONAL";#N/A,#N/A,FALSE,"explotación";#N/A,#N/A,FALSE,"generales"}</definedName>
    <definedName name="dsaff" hidden="1">{#N/A,#N/A,FALSE,"PERSONAL";#N/A,#N/A,FALSE,"explotación";#N/A,#N/A,FALSE,"generales"}</definedName>
    <definedName name="dsafgh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safg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sdsafads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dsafa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ad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ghd" localSheetId="2" hidden="1">{#N/A,#N/A,FALSE,"PERSONAL";#N/A,#N/A,FALSE,"explotación";#N/A,#N/A,FALSE,"generales"}</definedName>
    <definedName name="dsfghd" hidden="1">{#N/A,#N/A,FALSE,"PERSONAL";#N/A,#N/A,FALSE,"explotación";#N/A,#N/A,FALSE,"generales"}</definedName>
    <definedName name="dsfsadf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sfsad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sfsadfdsa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sadfds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ee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htlkhjldhjoúfjhioúdhf" localSheetId="2" hidden="1">{#N/A,#N/A,FALSE,"PERSONAL";#N/A,#N/A,FALSE,"explotación";#N/A,#N/A,FALSE,"generales"}</definedName>
    <definedName name="ehtlkhjldhjoúfjhioúdhf" hidden="1">{#N/A,#N/A,FALSE,"PERSONAL";#N/A,#N/A,FALSE,"explotación";#N/A,#N/A,FALSE,"generales"}</definedName>
    <definedName name="emi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m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teytuyteu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rteytuyteu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rtherth" localSheetId="2" hidden="1">{#N/A,#N/A,FALSE,"PERSONAL";#N/A,#N/A,FALSE,"explotación";#N/A,#N/A,FALSE,"generales"}</definedName>
    <definedName name="ertherth" hidden="1">{#N/A,#N/A,FALSE,"PERSONAL";#N/A,#N/A,FALSE,"explotación";#N/A,#N/A,FALSE,"generales"}</definedName>
    <definedName name="ertyerthghr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tyerthgh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wtwyw" localSheetId="2" hidden="1">{#N/A,#N/A,FALSE,"PERSONAL";#N/A,#N/A,FALSE,"explotación";#N/A,#N/A,FALSE,"generales"}</definedName>
    <definedName name="erwtwyw" hidden="1">{#N/A,#N/A,FALSE,"PERSONAL";#N/A,#N/A,FALSE,"explotación";#N/A,#N/A,FALSE,"generales"}</definedName>
    <definedName name="et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wqtrew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wqtre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wrqwer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wrq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wrtte" localSheetId="2" hidden="1">{#N/A,#N/A,FALSE,"PERSONAL";#N/A,#N/A,FALSE,"explotación";#N/A,#N/A,FALSE,"generales"}</definedName>
    <definedName name="ewrtte" hidden="1">{#N/A,#N/A,FALSE,"PERSONAL";#N/A,#N/A,FALSE,"explotación";#N/A,#N/A,FALSE,"generales"}</definedName>
    <definedName name="ewrtwuyturytuiitr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wrtwuyturytuiitr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wtt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wt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asdff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asd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cmensual" localSheetId="2" hidden="1">{#N/A,#N/A,FALSE,"PERSONAL";#N/A,#N/A,FALSE,"explotación";#N/A,#N/A,FALSE,"generales"}</definedName>
    <definedName name="fcmensual" hidden="1">{#N/A,#N/A,FALSE,"PERSONAL";#N/A,#N/A,FALSE,"explotación";#N/A,#N/A,FALSE,"generales"}</definedName>
    <definedName name="fcmensualw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cmensual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ggf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gg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ghet" localSheetId="2" hidden="1">{#N/A,#N/A,FALSE,"PERSONAL";#N/A,#N/A,FALSE,"explotación";#N/A,#N/A,FALSE,"generales"}</definedName>
    <definedName name="fdghet" hidden="1">{#N/A,#N/A,FALSE,"PERSONAL";#N/A,#N/A,FALSE,"explotación";#N/A,#N/A,FALSE,"generales"}</definedName>
    <definedName name="ff" localSheetId="2" hidden="1">{#N/A,#N/A,FALSE,"PERSONAL";#N/A,#N/A,FALSE,"explotación";#N/A,#N/A,FALSE,"generales"}</definedName>
    <definedName name="ff" hidden="1">{#N/A,#N/A,FALSE,"PERSONAL";#N/A,#N/A,FALSE,"explotación";#N/A,#N/A,FALSE,"generales"}</definedName>
    <definedName name="ffdsghretye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dsghrety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ff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ff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ffff" localSheetId="2" hidden="1">{#N/A,#N/A,FALSE,"PERSONAL";#N/A,#N/A,FALSE,"explotación";#N/A,#N/A,FALSE,"generales"}</definedName>
    <definedName name="ffffffffff" hidden="1">{#N/A,#N/A,FALSE,"PERSONAL";#N/A,#N/A,FALSE,"explotación";#N/A,#N/A,FALSE,"generales"}</definedName>
    <definedName name="fg" localSheetId="2" hidden="1">{#N/A,#N/A,FALSE,"PERSONAL";#N/A,#N/A,FALSE,"explotación";#N/A,#N/A,FALSE,"generales"}</definedName>
    <definedName name="fg" hidden="1">{#N/A,#N/A,FALSE,"PERSONAL";#N/A,#N/A,FALSE,"explotación";#N/A,#N/A,FALSE,"generales"}</definedName>
    <definedName name="fgdyyertyre" localSheetId="2" hidden="1">{#N/A,#N/A,FALSE,"PERSONAL";#N/A,#N/A,FALSE,"explotación";#N/A,#N/A,FALSE,"generales"}</definedName>
    <definedName name="fgdyyertyre" hidden="1">{#N/A,#N/A,FALSE,"PERSONAL";#N/A,#N/A,FALSE,"explotación";#N/A,#N/A,FALSE,"generales"}</definedName>
    <definedName name="ga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dgfasd" localSheetId="2" hidden="1">{#N/A,#N/A,FALSE,"PERSONAL";#N/A,#N/A,FALSE,"explotación";#N/A,#N/A,FALSE,"generales"}</definedName>
    <definedName name="gasdgfasd" hidden="1">{#N/A,#N/A,FALSE,"PERSONAL";#N/A,#N/A,FALSE,"explotación";#N/A,#N/A,FALSE,"generales"}</definedName>
    <definedName name="gasdgwe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asdgw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astosgescop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dfg" localSheetId="2" hidden="1">{#N/A,#N/A,FALSE,"PERSONAL";#N/A,#N/A,FALSE,"explotación";#N/A,#N/A,FALSE,"generales"}</definedName>
    <definedName name="gdfg" hidden="1">{#N/A,#N/A,FALSE,"PERSONAL";#N/A,#N/A,FALSE,"explotación";#N/A,#N/A,FALSE,"generales"}</definedName>
    <definedName name="GF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F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fddyery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dyery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fgyreyt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fgyrey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gfugfu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gfugfu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ytreye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dytrey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hdytry" localSheetId="2" hidden="1">{#N/A,#N/A,FALSE,"PERSONAL";#N/A,#N/A,FALSE,"explotación";#N/A,#N/A,FALSE,"generales"}</definedName>
    <definedName name="gfhdytry" hidden="1">{#N/A,#N/A,FALSE,"PERSONAL";#N/A,#N/A,FALSE,"explotación";#N/A,#N/A,FALSE,"generales"}</definedName>
    <definedName name="gfhetyetr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fhetyetr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gh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herhert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herhe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hfghg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fghg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S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S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g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g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ghjgr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ghjgr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H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oja2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hoja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hol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LLLLLLLLLLLLLLLLLLLLLLLLLLLLLLLLLLLLLLLLL" localSheetId="2" hidden="1">{"'Plan1'!$A$1:$G$94"}</definedName>
    <definedName name="HOLLLLLLLLLLLLLLLLLLLLLLLLLLLLLLLLLLLLLLLLL" hidden="1">{"'Plan1'!$A$1:$G$94"}</definedName>
    <definedName name="HO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TML_CodePage" hidden="1">1252</definedName>
    <definedName name="HTML_Control" localSheetId="2" hidden="1">{"'Plan1'!$A$1:$G$94"}</definedName>
    <definedName name="HTML_Control" hidden="1">{"'Plan1'!$A$1:$G$94"}</definedName>
    <definedName name="HTML_Description" hidden="1">""</definedName>
    <definedName name="HTML_Email" hidden="1">""</definedName>
    <definedName name="HTML_Header" hidden="1">"Plan1"</definedName>
    <definedName name="HTML_LastUpdate" hidden="1">"11/1/00"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" hidden="1">"C:\mesa\mesabuena\HTML.htm"</definedName>
    <definedName name="HTML_PathFileMac" hidden="1">"G4:Desktop Folder:MyHTML.html"</definedName>
    <definedName name="HTML_Title" hidden="1">"cantidad de páginas_model2"</definedName>
    <definedName name="III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I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j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gresos_Operativos" localSheetId="2" hidden="1">[5]Desp_Op!$AD$11</definedName>
    <definedName name="Ingresos_Operativos" hidden="1">[6]Desp_Op!$AD$11</definedName>
    <definedName name="j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ajaaaj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jajaaaj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jh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h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L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tjmmjytmtym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jtjmmjytmtym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Juli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li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j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j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OK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" localSheetId="2" hidden="1">{#N/A,#N/A,FALSE,"PERSONAL";#N/A,#N/A,FALSE,"explotación";#N/A,#N/A,FALSE,"generales"}</definedName>
    <definedName name="l" hidden="1">{#N/A,#N/A,FALSE,"PERSONAL";#N/A,#N/A,FALSE,"explotación";#N/A,#N/A,FALSE,"generales"}</definedName>
    <definedName name="lkjh" localSheetId="2" hidden="1">{#N/A,#N/A,FALSE,"PERSONAL";#N/A,#N/A,FALSE,"explotación";#N/A,#N/A,FALSE,"generales"}</definedName>
    <definedName name="lkjh" hidden="1">{#N/A,#N/A,FALSE,"PERSONAL";#N/A,#N/A,FALSE,"explotación";#N/A,#N/A,FALSE,"generales"}</definedName>
    <definedName name="l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o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localSheetId="2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3" localSheetId="2" hidden="1">{#N/A,#N/A,FALSE,"PERSONAL";#N/A,#N/A,FALSE,"explotación";#N/A,#N/A,FALSE,"generales"}</definedName>
    <definedName name="lola3" hidden="1">{#N/A,#N/A,FALSE,"PERSONAL";#N/A,#N/A,FALSE,"explotación";#N/A,#N/A,FALSE,"generales"}</definedName>
    <definedName name="lolas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mac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m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m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orosida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orosida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" localSheetId="2" hidden="1">{#N/A,#N/A,FALSE,"Balances";#N/A,#N/A,FALSE,"ANEX-1";#N/A,#N/A,FALSE,"ANEX.2";#N/A,#N/A,FALSE,"ANEX-3";#N/A,#N/A,FALSE,"ANEX.4";#N/A,#N/A,FALSE,"ANEX-5";#N/A,#N/A,FALSE,"ANEX-7 (último)";#N/A,#N/A,FALSE,"ANEX-6"}</definedName>
    <definedName name="n" hidden="1">{#N/A,#N/A,FALSE,"Balances";#N/A,#N/A,FALSE,"ANEX-1";#N/A,#N/A,FALSE,"ANEX.2";#N/A,#N/A,FALSE,"ANEX-3";#N/A,#N/A,FALSE,"ANEX.4";#N/A,#N/A,FALSE,"ANEX-5";#N/A,#N/A,FALSE,"ANEX-7 (último)";#N/A,#N/A,FALSE,"ANEX-6"}</definedName>
    <definedName name="nbvcncv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bvcncv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bvmbvnm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bvmbvnm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i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is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noepossivei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noepossiveis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is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l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ll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epossive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p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viembr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uev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ii" localSheetId="2" hidden="1">#REF!</definedName>
    <definedName name="nuevoii" hidden="1">#REF!</definedName>
    <definedName name="ññ" localSheetId="2" hidden="1">{#N/A,#N/A,FALSE,"PERSONAL";#N/A,#N/A,FALSE,"explotación";#N/A,#N/A,FALSE,"generales"}</definedName>
    <definedName name="ññ" hidden="1">{#N/A,#N/A,FALSE,"PERSONAL";#N/A,#N/A,FALSE,"explotación";#N/A,#N/A,FALSE,"generales"}</definedName>
    <definedName name="ÑÑÑ" localSheetId="2" hidden="1">#REF!</definedName>
    <definedName name="ÑÑÑ" hidden="1">#REF!</definedName>
    <definedName name="ññññ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Octubr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ctu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iuytuy" localSheetId="2" hidden="1">{#N/A,#N/A,FALSE,"PERSONAL";#N/A,#N/A,FALSE,"explotación";#N/A,#N/A,FALSE,"generales"}</definedName>
    <definedName name="oiuytuy" hidden="1">{#N/A,#N/A,FALSE,"PERSONAL";#N/A,#N/A,FALSE,"explotación";#N/A,#N/A,FALSE,"generales"}</definedName>
    <definedName name="OKIK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KI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OOOOOOOOOOOOOOOOOOOOOOOOOOOOOOOOOOOOOOOOOOOOOOOOOOOOOOOOOOOOOO" localSheetId="2" hidden="1">{"'Plan1'!$A$1:$G$94"}</definedName>
    <definedName name="OOOOOOOOOOOOOOOOOOOOOOOOOOOOOOOOOOOOOOOOOOOOOOOOOOOOOOOOOOOOOOOOO" hidden="1">{"'Plan1'!$A$1:$G$94"}</definedName>
    <definedName name="p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r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r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PPP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PP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fg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fg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z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z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zxc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zx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q" localSheetId="2" hidden="1">{#N/A,#N/A,FALSE,"PERSONAL";#N/A,#N/A,FALSE,"explotación";#N/A,#N/A,FALSE,"generales"}</definedName>
    <definedName name="qq" hidden="1">{#N/A,#N/A,FALSE,"PERSONAL";#N/A,#N/A,FALSE,"explotación";#N/A,#N/A,FALSE,"generales"}</definedName>
    <definedName name="qqq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q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qqqq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qqqq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qqqqqq" localSheetId="2" hidden="1">{#N/A,#N/A,FALSE,"PERSONAL";#N/A,#N/A,FALSE,"explotación";#N/A,#N/A,FALSE,"generales"}</definedName>
    <definedName name="qqqqqqq" hidden="1">{#N/A,#N/A,FALSE,"PERSONAL";#N/A,#N/A,FALSE,"explotación";#N/A,#N/A,FALSE,"generales"}</definedName>
    <definedName name="qqqqqqqqq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re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r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we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w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weqwe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qw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qwewqe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qwewq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e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1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y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wqewqe" localSheetId="2" hidden="1">{#N/A,#N/A,FALSE,"PERSONAL";#N/A,#N/A,FALSE,"explotación";#N/A,#N/A,FALSE,"generales"}</definedName>
    <definedName name="qwewqewqe" hidden="1">{#N/A,#N/A,FALSE,"PERSONAL";#N/A,#N/A,FALSE,"explotación";#N/A,#N/A,FALSE,"generales"}</definedName>
    <definedName name="qwtt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tt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retret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etretre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etyfgdhdfgh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etyfgdhdfg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etyrethgfreh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etyrethgfre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r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ru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r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th" localSheetId="2" hidden="1">{#N/A,#N/A,FALSE,"PERSONAL";#N/A,#N/A,FALSE,"explotación";#N/A,#N/A,FALSE,"generales"}</definedName>
    <definedName name="rth" hidden="1">{#N/A,#N/A,FALSE,"PERSONAL";#N/A,#N/A,FALSE,"explotación";#N/A,#N/A,FALSE,"generales"}</definedName>
    <definedName name="rti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UTH" localSheetId="2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UTH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wh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h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t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yry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yr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dsf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adfds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adsadsadsad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adsadsadsad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afsaf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afsa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alva" localSheetId="2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lva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d" localSheetId="2" hidden="1">{#N/A,#N/A,FALSE,"PERSONAL";#N/A,#N/A,FALSE,"explotación";#N/A,#N/A,FALSE,"generales"}</definedName>
    <definedName name="sd" hidden="1">{#N/A,#N/A,FALSE,"PERSONAL";#N/A,#N/A,FALSE,"explotación";#N/A,#N/A,FALSE,"generales"}</definedName>
    <definedName name="sdafdsaf" localSheetId="2" hidden="1">{#N/A,#N/A,FALSE,"PERSONAL";#N/A,#N/A,FALSE,"explotación";#N/A,#N/A,FALSE,"generales"}</definedName>
    <definedName name="sdafdsaf" hidden="1">{#N/A,#N/A,FALSE,"PERSONAL";#N/A,#N/A,FALSE,"explotación";#N/A,#N/A,FALSE,"generales"}</definedName>
    <definedName name="sdas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a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asdsadsad" localSheetId="2" hidden="1">{#N/A,#N/A,FALSE,"PERSONAL";#N/A,#N/A,FALSE,"explotación";#N/A,#N/A,FALSE,"generales"}</definedName>
    <definedName name="sdasdsadsad" hidden="1">{#N/A,#N/A,FALSE,"PERSONAL";#N/A,#N/A,FALSE,"explotación";#N/A,#N/A,FALSE,"generales"}</definedName>
    <definedName name="sdff" localSheetId="2" hidden="1">{#N/A,#N/A,FALSE,"PERSONAL";#N/A,#N/A,FALSE,"explotación";#N/A,#N/A,FALSE,"generales"}</definedName>
    <definedName name="sdff" hidden="1">{#N/A,#N/A,FALSE,"PERSONAL";#N/A,#N/A,FALSE,"explotación";#N/A,#N/A,FALSE,"generales"}</definedName>
    <definedName name="sdfg" localSheetId="2" hidden="1">{#N/A,#N/A,FALSE,"Balances";#N/A,#N/A,FALSE,"ANEX-1";#N/A,#N/A,FALSE,"ANEX.2";#N/A,#N/A,FALSE,"ANEX-3";#N/A,#N/A,FALSE,"ANEX.4";#N/A,#N/A,FALSE,"ANEX-5";#N/A,#N/A,FALSE,"ANEX-7 (último)";#N/A,#N/A,FALSE,"ANEX-6"}</definedName>
    <definedName name="sdfg" hidden="1">{#N/A,#N/A,FALSE,"Balances";#N/A,#N/A,FALSE,"ANEX-1";#N/A,#N/A,FALSE,"ANEX.2";#N/A,#N/A,FALSE,"ANEX-3";#N/A,#N/A,FALSE,"ANEX.4";#N/A,#N/A,FALSE,"ANEX-5";#N/A,#N/A,FALSE,"ANEX-7 (último)";#N/A,#N/A,FALSE,"ANEX-6"}</definedName>
    <definedName name="sdfxvbbvcbv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dfxvbbvcbv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ec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ssssss" localSheetId="2" hidden="1">{#N/A,#N/A,FALSE,"PERSONAL";#N/A,#N/A,FALSE,"explotación";#N/A,#N/A,FALSE,"generales"}</definedName>
    <definedName name="sssssss" hidden="1">{#N/A,#N/A,FALSE,"PERSONAL";#N/A,#N/A,FALSE,"explotación";#N/A,#N/A,FALSE,"generales"}</definedName>
    <definedName name="sw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C" localSheetId="2">[7]Parámetros!$D$2</definedName>
    <definedName name="TC">#REF!</definedName>
    <definedName name="terrerre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errerr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reydfgytrey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reydfgytrey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rhgfd7ytyre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rhgfd7ytyr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rrty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rrty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SComerciale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tg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ttg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uytyui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tuytyui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uytotyuti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uytotyuti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uytre" localSheetId="2" hidden="1">{#N/A,#N/A,FALSE,"PERSONAL";#N/A,#N/A,FALSE,"explotación";#N/A,#N/A,FALSE,"generales"}</definedName>
    <definedName name="uytre" hidden="1">{#N/A,#N/A,FALSE,"PERSONAL";#N/A,#N/A,FALSE,"explotación";#N/A,#N/A,FALSE,"generales"}</definedName>
    <definedName name="uytutyu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ytutyu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RIACION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RIACIO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czxvcxcczv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vczxvcxcczv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ver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er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ERO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ERO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acc1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er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er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ert.12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ert.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ertewtrewtrew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ertewtrewtrew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ywreyweryt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eywreywery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ht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h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BONITO1." localSheetId="2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1.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2." localSheetId="2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ONITO2.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consejo." localSheetId="2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_.Santillana." localSheetId="2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ejo._.Santillana.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UADROD._.TESA." localSheetId="2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D._.TESA.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gastos." localSheetId="2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INFORME._.02.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localSheetId="2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mensual." hidden="1">{#N/A,#N/A,FALSE,"Carátula Rtados. Gestión (2)";#N/A,#N/A,FALSE,"Carátula EE.FF.  (1)";#N/A,#N/A,FALSE,"Gestión Marzo'98 Abv (3)";#N/A,#N/A,FALSE,"Rtdos. Cías. 97 - 98 (4)";#N/A,#N/A,FALSE,"Resultados Gestión Marzo'98 (5)";#N/A,#N/A,FALSE,"Carátula Rtados. Margenes (6)";#N/A,#N/A,FALSE,"Márgenes Marzo'98 Abv. (7)";#N/A,#N/A,FALSE,"Carátula Balance  (8)";#N/A,#N/A,FALSE,"B. P. Equivalencia Marzo'98 (9)";#N/A,#N/A,FALSE,"Carátula Balance  (10)";#N/A,#N/A,FALSE,"B. Consolidado Marzo'98 (11)";#N/A,#N/A,FALSE,"Márgenes Marzo'98 (12)"}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PPTO97." localSheetId="2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PPTO97.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SEPA_P." localSheetId="2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._.SEPA_P.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gresos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MENSUAL." localSheetId="2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ENSUAL.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ROADSHOW." localSheetId="2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ADSHOW.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TELEFONICA." localSheetId="2" hidden="1">{#N/A,#N/A,FALSE,"Balances";#N/A,#N/A,FALSE,"ANEX-1";#N/A,#N/A,FALSE,"ANEX.2";#N/A,#N/A,FALSE,"ANEX-3";#N/A,#N/A,FALSE,"ANEX.4";#N/A,#N/A,FALSE,"ANEX-5";#N/A,#N/A,FALSE,"ANEX-7 (último)";#N/A,#N/A,FALSE,"ANEX-6"}</definedName>
    <definedName name="wrn.TELEFONICA." hidden="1">{#N/A,#N/A,FALSE,"Balances";#N/A,#N/A,FALSE,"ANEX-1";#N/A,#N/A,FALSE,"ANEX.2";#N/A,#N/A,FALSE,"ANEX-3";#N/A,#N/A,FALSE,"ANEX.4";#N/A,#N/A,FALSE,"ANEX-5";#N/A,#N/A,FALSE,"ANEX-7 (último)";#N/A,#N/A,FALSE,"ANEX-6"}</definedName>
    <definedName name="wrn.Telefonica1." localSheetId="2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lefonica1.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SA." localSheetId="2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A.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odo.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t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h" localSheetId="2" hidden="1">{#N/A,#N/A,FALSE,"PERSONAL";#N/A,#N/A,FALSE,"explotación";#N/A,#N/A,FALSE,"generales"}</definedName>
    <definedName name="wrth" hidden="1">{#N/A,#N/A,FALSE,"PERSONAL";#N/A,#N/A,FALSE,"explotación";#N/A,#N/A,FALSE,"generales"}</definedName>
    <definedName name="wsd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trutrewywreywer" localSheetId="2" hidden="1">{#N/A,#N/A,FALSE,"PERSONAL";#N/A,#N/A,FALSE,"explotación";#N/A,#N/A,FALSE,"generales"}</definedName>
    <definedName name="wtrutrewywreywer" hidden="1">{#N/A,#N/A,FALSE,"PERSONAL";#N/A,#N/A,FALSE,"explotación";#N/A,#N/A,FALSE,"generales"}</definedName>
    <definedName name="ww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WW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nom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1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y" localSheetId="2" hidden="1">'[8]2001'!$AD$11</definedName>
    <definedName name="y" hidden="1">'[9]2001'!$AD$11</definedName>
    <definedName name="yrtere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yrter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ytruer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ytruer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ytruytur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ytruytur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ytutrytryui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ytutrytryui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yy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yyyy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y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a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c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x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XC" localSheetId="2" hidden="1">#REF!</definedName>
    <definedName name="ZXC" hidden="1">#REF!</definedName>
    <definedName name="zxvcxzvc" localSheetId="2" hidden="1">{#N/A,#N/A,FALSE,"PERSONAL";#N/A,#N/A,FALSE,"explotación";#N/A,#N/A,FALSE,"generales"}</definedName>
    <definedName name="zxvcxzvc" hidden="1">{#N/A,#N/A,FALSE,"PERSONAL";#N/A,#N/A,FALSE,"explotación";#N/A,#N/A,FALSE,"generales"}</definedName>
    <definedName name="zz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z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zz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z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</definedNames>
  <calcPr calcId="145621"/>
</workbook>
</file>

<file path=xl/calcChain.xml><?xml version="1.0" encoding="utf-8"?>
<calcChain xmlns="http://schemas.openxmlformats.org/spreadsheetml/2006/main">
  <c r="K69" i="13" l="1"/>
  <c r="M66" i="13"/>
  <c r="M65" i="13"/>
  <c r="L66" i="13"/>
  <c r="L65" i="13"/>
  <c r="L40" i="13"/>
  <c r="L39" i="13"/>
  <c r="F25" i="14"/>
  <c r="F26" i="14"/>
  <c r="Q19" i="13"/>
  <c r="E38" i="14" l="1"/>
  <c r="D38" i="14"/>
  <c r="D19" i="14"/>
  <c r="E19" i="14"/>
  <c r="E16" i="13" l="1"/>
  <c r="F15" i="13"/>
  <c r="C12" i="13"/>
  <c r="D12" i="13"/>
  <c r="K66" i="13"/>
  <c r="K65" i="13"/>
  <c r="D29" i="13" l="1"/>
  <c r="B29" i="13" s="1"/>
  <c r="P41" i="13"/>
  <c r="P42" i="13"/>
  <c r="P43" i="13"/>
  <c r="P44" i="13"/>
  <c r="P45" i="13"/>
  <c r="P46" i="13"/>
  <c r="P47" i="13"/>
  <c r="P48" i="13"/>
  <c r="P49" i="13"/>
  <c r="P50" i="13"/>
  <c r="P51" i="13"/>
  <c r="P52" i="13"/>
  <c r="P40" i="13"/>
  <c r="P39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40" i="13"/>
  <c r="K39" i="13"/>
  <c r="I93" i="13"/>
  <c r="I97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39" i="13"/>
  <c r="M53" i="13" s="1"/>
  <c r="O42" i="13"/>
  <c r="O41" i="13"/>
  <c r="O43" i="13"/>
  <c r="O44" i="13"/>
  <c r="O45" i="13"/>
  <c r="O46" i="13"/>
  <c r="O47" i="13"/>
  <c r="O48" i="13"/>
  <c r="O49" i="13"/>
  <c r="O50" i="13"/>
  <c r="O51" i="13"/>
  <c r="O52" i="13"/>
  <c r="O40" i="13"/>
  <c r="O39" i="13"/>
  <c r="F24" i="14"/>
  <c r="F36" i="14" l="1"/>
  <c r="F35" i="14"/>
  <c r="N45" i="13" l="1"/>
  <c r="N40" i="13" l="1"/>
  <c r="N46" i="13"/>
  <c r="N47" i="13"/>
  <c r="N48" i="13"/>
  <c r="N41" i="13"/>
  <c r="N49" i="13"/>
  <c r="N42" i="13"/>
  <c r="N50" i="13"/>
  <c r="N43" i="13"/>
  <c r="N51" i="13"/>
  <c r="N44" i="13"/>
  <c r="N52" i="13"/>
  <c r="M69" i="13"/>
  <c r="M70" i="13"/>
  <c r="K70" i="13"/>
  <c r="G24" i="14"/>
  <c r="F5" i="14" l="1"/>
  <c r="H24" i="14"/>
  <c r="F27" i="14"/>
  <c r="F38" i="14" s="1"/>
  <c r="F28" i="14"/>
  <c r="F29" i="14"/>
  <c r="F30" i="14"/>
  <c r="F31" i="14"/>
  <c r="F32" i="14"/>
  <c r="F33" i="14"/>
  <c r="F34" i="14"/>
  <c r="F37" i="14"/>
  <c r="K5" i="14" l="1"/>
  <c r="G27" i="14"/>
  <c r="H27" i="14" s="1"/>
  <c r="E30" i="13" s="1"/>
  <c r="E33" i="13" s="1"/>
  <c r="D30" i="13" s="1"/>
  <c r="B30" i="13" s="1"/>
  <c r="G32" i="14"/>
  <c r="H32" i="14" s="1"/>
  <c r="E31" i="13" s="1"/>
  <c r="G37" i="14"/>
  <c r="H37" i="14" s="1"/>
  <c r="E32" i="13" s="1"/>
  <c r="D32" i="13" l="1"/>
  <c r="D31" i="13"/>
  <c r="G38" i="14"/>
  <c r="F13" i="13"/>
  <c r="F8" i="14" l="1"/>
  <c r="F7" i="14"/>
  <c r="F6" i="14"/>
  <c r="H38" i="14"/>
  <c r="F12" i="14"/>
  <c r="F14" i="14"/>
  <c r="F15" i="14"/>
  <c r="F17" i="14"/>
  <c r="F9" i="14"/>
  <c r="F16" i="14"/>
  <c r="F13" i="14"/>
  <c r="F18" i="14"/>
  <c r="F10" i="14"/>
  <c r="F11" i="14"/>
  <c r="E17" i="13"/>
  <c r="B31" i="13" s="1"/>
  <c r="L46" i="13" s="1"/>
  <c r="J46" i="13" s="1"/>
  <c r="Q46" i="13" s="1"/>
  <c r="F19" i="14" l="1"/>
  <c r="L69" i="13"/>
  <c r="J39" i="13"/>
  <c r="Q39" i="13" s="1"/>
  <c r="L45" i="13"/>
  <c r="J45" i="13" s="1"/>
  <c r="Q45" i="13" s="1"/>
  <c r="L44" i="13"/>
  <c r="J44" i="13" s="1"/>
  <c r="Q44" i="13" s="1"/>
  <c r="L47" i="13"/>
  <c r="J47" i="13" s="1"/>
  <c r="Q47" i="13" s="1"/>
  <c r="L43" i="13"/>
  <c r="J43" i="13" s="1"/>
  <c r="Q43" i="13" s="1"/>
  <c r="L70" i="13" l="1"/>
  <c r="J40" i="13"/>
  <c r="Q40" i="13" s="1"/>
  <c r="L42" i="13"/>
  <c r="J42" i="13" s="1"/>
  <c r="Q42" i="13" s="1"/>
  <c r="L41" i="13"/>
  <c r="J41" i="13" s="1"/>
  <c r="Q41" i="13" s="1"/>
  <c r="E18" i="13" l="1"/>
  <c r="B32" i="13" s="1"/>
  <c r="L49" i="13" l="1"/>
  <c r="J49" i="13" s="1"/>
  <c r="Q49" i="13" s="1"/>
  <c r="L51" i="13"/>
  <c r="J51" i="13" s="1"/>
  <c r="Q51" i="13" s="1"/>
  <c r="L50" i="13"/>
  <c r="J50" i="13" s="1"/>
  <c r="Q50" i="13" s="1"/>
  <c r="L52" i="13"/>
  <c r="J52" i="13" s="1"/>
  <c r="Q52" i="13" s="1"/>
  <c r="L48" i="13"/>
  <c r="J48" i="13" s="1"/>
  <c r="Q48" i="13" s="1"/>
  <c r="I18" i="14" l="1"/>
  <c r="K18" i="14" s="1"/>
  <c r="I17" i="14"/>
  <c r="K17" i="14" s="1"/>
  <c r="I16" i="14"/>
  <c r="K16" i="14" s="1"/>
  <c r="I15" i="14"/>
  <c r="K15" i="14" s="1"/>
  <c r="I14" i="14"/>
  <c r="K14" i="14" s="1"/>
  <c r="I13" i="14"/>
  <c r="K13" i="14" s="1"/>
  <c r="I12" i="14"/>
  <c r="K12" i="14" s="1"/>
  <c r="I11" i="14"/>
  <c r="K11" i="14" s="1"/>
  <c r="I10" i="14"/>
  <c r="K10" i="14" s="1"/>
  <c r="I9" i="14"/>
  <c r="K9" i="14" s="1"/>
  <c r="I8" i="14"/>
  <c r="K8" i="14" s="1"/>
  <c r="I7" i="14"/>
  <c r="K7" i="14" s="1"/>
  <c r="I6" i="14"/>
  <c r="K6" i="14" s="1"/>
  <c r="I5" i="14"/>
  <c r="K19" i="14" l="1"/>
  <c r="D7" i="12"/>
  <c r="C25" i="12" l="1"/>
  <c r="E7" i="12"/>
  <c r="D6" i="12" l="1"/>
  <c r="B22" i="12" l="1"/>
  <c r="E6" i="12"/>
  <c r="E8" i="12" s="1"/>
  <c r="D8" i="12"/>
</calcChain>
</file>

<file path=xl/sharedStrings.xml><?xml version="1.0" encoding="utf-8"?>
<sst xmlns="http://schemas.openxmlformats.org/spreadsheetml/2006/main" count="285" uniqueCount="155">
  <si>
    <t>Telmex</t>
  </si>
  <si>
    <t>Americatel</t>
  </si>
  <si>
    <t>T. Móviles</t>
  </si>
  <si>
    <t>TOTAL</t>
  </si>
  <si>
    <t>Lima</t>
  </si>
  <si>
    <t>Claro</t>
  </si>
  <si>
    <t>Precio total</t>
  </si>
  <si>
    <t>Unitario por abonado operadora</t>
  </si>
  <si>
    <t>Concepto</t>
  </si>
  <si>
    <t>Tipo</t>
  </si>
  <si>
    <t>Soles sin IGV</t>
  </si>
  <si>
    <t xml:space="preserve">1) Precio por incorporar e imprimir guías de la operadora </t>
  </si>
  <si>
    <t>2) Precio por distribución de guías entregadas a los abonados de la operadora</t>
  </si>
  <si>
    <t>Según tabla</t>
  </si>
  <si>
    <t>&gt; 150 Mil</t>
  </si>
  <si>
    <t>Precios por servicio de guías telefónicas</t>
  </si>
  <si>
    <t>Nota:</t>
  </si>
  <si>
    <t>[60 Mil - 100 Mil&gt;</t>
  </si>
  <si>
    <t>[30 Mil -60 Mil&gt;</t>
  </si>
  <si>
    <t>[100 Mil- 150 Mil]</t>
  </si>
  <si>
    <t>&lt; 30 Mil</t>
  </si>
  <si>
    <t># abonados de la operadora en provincias</t>
  </si>
  <si>
    <t>Descuento*</t>
  </si>
  <si>
    <t>Valores calculados en función de los costos del año 2012</t>
  </si>
  <si>
    <t>Peru Sat</t>
  </si>
  <si>
    <t>Rural Telecom</t>
  </si>
  <si>
    <t xml:space="preserve">Precio por incorporar e imprimir guías de la operadora </t>
  </si>
  <si>
    <t>Precio por distribución de guías entregadas a los abonados de la operadora</t>
  </si>
  <si>
    <t>Provincias</t>
  </si>
  <si>
    <t>PROVINCIAS</t>
  </si>
  <si>
    <t>LIMA</t>
  </si>
  <si>
    <t>COSTO TIPO A</t>
  </si>
  <si>
    <t>SEGÚN EL TIRAJE (expresados en soles sin IGV)</t>
  </si>
  <si>
    <t>De 50 000 a 300 000 ej.</t>
  </si>
  <si>
    <t>De 300 001 a 600 000 ej.</t>
  </si>
  <si>
    <t>Costo de Distribución y Transp.</t>
  </si>
  <si>
    <t>COSTO TIPO B</t>
  </si>
  <si>
    <t>SEGÚN  MILLARES DE PAGINAS IMPRESAS (expresados  en US $  sin  IGV)</t>
  </si>
  <si>
    <t>SEGÚN  MILLARES  DE  PAGINAS IMPRESAS (expresados en  Soles sin  IGV)</t>
  </si>
  <si>
    <t>PRECIARIO POR TIPO DE COSTO Y VOLÚMEN</t>
  </si>
  <si>
    <t>Sur</t>
  </si>
  <si>
    <t>Norte</t>
  </si>
  <si>
    <t>Sur 1</t>
  </si>
  <si>
    <t>Sur 2</t>
  </si>
  <si>
    <t>Arequipa</t>
  </si>
  <si>
    <t>Norte 1</t>
  </si>
  <si>
    <t>Norte 2</t>
  </si>
  <si>
    <t>Norte 3</t>
  </si>
  <si>
    <t>Norte 4</t>
  </si>
  <si>
    <t>La Libertad</t>
  </si>
  <si>
    <t>Centro 1</t>
  </si>
  <si>
    <t>Centro 2</t>
  </si>
  <si>
    <t>Oriente 1</t>
  </si>
  <si>
    <t>Oriente 2</t>
  </si>
  <si>
    <t>Libertadores</t>
  </si>
  <si>
    <t>Volúmen</t>
  </si>
  <si>
    <t>Abonados</t>
  </si>
  <si>
    <t>TdP</t>
  </si>
  <si>
    <t>Lima Metropolitana</t>
  </si>
  <si>
    <t>Centro</t>
  </si>
  <si>
    <t>Zonas</t>
  </si>
  <si>
    <t>a</t>
  </si>
  <si>
    <t>b</t>
  </si>
  <si>
    <t>n</t>
  </si>
  <si>
    <t>c</t>
  </si>
  <si>
    <t>m</t>
  </si>
  <si>
    <t>=</t>
  </si>
  <si>
    <t>VOL 1</t>
  </si>
  <si>
    <t>Abonados por operador</t>
  </si>
  <si>
    <t>VOLUMENES</t>
  </si>
  <si>
    <t>CE</t>
  </si>
  <si>
    <t>a*</t>
  </si>
  <si>
    <t>b*</t>
  </si>
  <si>
    <t>c*</t>
  </si>
  <si>
    <t>CD</t>
  </si>
  <si>
    <t>CT</t>
  </si>
  <si>
    <t>Pág para abon.</t>
  </si>
  <si>
    <t>Abon/pag.</t>
  </si>
  <si>
    <t>Volumen 1</t>
  </si>
  <si>
    <t>Volumen 2</t>
  </si>
  <si>
    <t>Volumen 3</t>
  </si>
  <si>
    <t>Volumen 4</t>
  </si>
  <si>
    <t>Volumen 5</t>
  </si>
  <si>
    <t>Volumen 6</t>
  </si>
  <si>
    <t>Volumen 7</t>
  </si>
  <si>
    <t>Volumen 8</t>
  </si>
  <si>
    <t>Volumen 9</t>
  </si>
  <si>
    <t>Volumen 10</t>
  </si>
  <si>
    <t>Volumen 11</t>
  </si>
  <si>
    <t>Volumen 12</t>
  </si>
  <si>
    <t>Volumen 13</t>
  </si>
  <si>
    <t>Donde:</t>
  </si>
  <si>
    <t>CE = Componente del cargo por Emisión de guía telefónica.</t>
  </si>
  <si>
    <t>CD = Componente del cargo por Distribución de guía telefónica.</t>
  </si>
  <si>
    <t>Pag. Institucionales reportadas por TdP (comercial TdP)</t>
  </si>
  <si>
    <t>(*) Carta DR-107-C-1290/CM-13</t>
  </si>
  <si>
    <t>Abonados por cada página de la Guía</t>
  </si>
  <si>
    <t>Resto del País</t>
  </si>
  <si>
    <t xml:space="preserve">Componente de emisión de guía telefónica (CE):
</t>
  </si>
  <si>
    <t>Componente de distribución de guía telefónica (CD):</t>
  </si>
  <si>
    <t>Total páginas a incluirse para el cargo del 2012</t>
  </si>
  <si>
    <t>n1 =</t>
  </si>
  <si>
    <t>n2 =</t>
  </si>
  <si>
    <t>m1 =</t>
  </si>
  <si>
    <t>m2 =</t>
  </si>
  <si>
    <t>Número de abonados incluidos en cada guía telefónica de Lima Metropolitana.</t>
  </si>
  <si>
    <t>Número de abonados incluidos en cada guía telefónica de otras zonas.</t>
  </si>
  <si>
    <t>Número de páginas institucionales incluidas en cada guía telefónica de Lima Metropolitana.</t>
  </si>
  <si>
    <t>Número de páginas institucionales incluidas en cada guía telefónica de otras zonas.</t>
  </si>
  <si>
    <t>CD =</t>
  </si>
  <si>
    <t>T.C. 2012 (1)</t>
  </si>
  <si>
    <t xml:space="preserve">(1) Fuente: SBS (T.C. promedio anual 2012) </t>
  </si>
  <si>
    <t>Parámetros incluyendo contribución a costos comunes</t>
  </si>
  <si>
    <t>a'</t>
  </si>
  <si>
    <t>b'</t>
  </si>
  <si>
    <t>c'</t>
  </si>
  <si>
    <t>ABONADOS INCLUIDOS EN LA EDICIÓN DEL 2012</t>
  </si>
  <si>
    <t>Soles / US$</t>
  </si>
  <si>
    <t>Parámetros sin incluir contribución a costos comunes</t>
  </si>
  <si>
    <t>Modelo de Costos que sustenta el cargo de interconexión tope por Guía Telefónica, aplicable a Telefónica del Perú</t>
  </si>
  <si>
    <t>Parámetro "b" por zonas</t>
  </si>
  <si>
    <t>Abonados incluidos en cada página</t>
  </si>
  <si>
    <t>Costo por carátula.</t>
  </si>
  <si>
    <t>Costo de papel más impresión por abonado incluido en una página de la guía.</t>
  </si>
  <si>
    <t>Costo por página institucional.</t>
  </si>
  <si>
    <t>Número de abonados incluidos en cada guía telefónica.</t>
  </si>
  <si>
    <t>Número de páginas institucionales incluidas en cada guía telefónica. Son páginas de interés de todos los abonados y que no son atribuibles a ningún concesionario en particular.</t>
  </si>
  <si>
    <t>Formula del cargo de interconexión tope por Guía Telefónica (CT)</t>
  </si>
  <si>
    <t>Formula general para el componente de Emisión (CE)</t>
  </si>
  <si>
    <t>Formulas específicas para el componente de Emisión (CE)</t>
  </si>
  <si>
    <t>1.-</t>
  </si>
  <si>
    <t>2.-</t>
  </si>
  <si>
    <t>Nuevos soles sin IGV</t>
  </si>
  <si>
    <t>Costo Carátulas</t>
  </si>
  <si>
    <t>Costo de Páginas Institucionales</t>
  </si>
  <si>
    <t>Costo por página Institucional</t>
  </si>
  <si>
    <t>Costo de  papel  (US$)-Lima</t>
  </si>
  <si>
    <t>Costo de  papel  (US$)-Sur</t>
  </si>
  <si>
    <t>Costo de  papel  (US$)-Norte</t>
  </si>
  <si>
    <t>Costo de  papel  (US$)-Centro</t>
  </si>
  <si>
    <t>Costo de Impresión -Lima</t>
  </si>
  <si>
    <t>Costo de Impresión -Sur</t>
  </si>
  <si>
    <t>Costo de Impresión -Norte</t>
  </si>
  <si>
    <t>Costo de Impresión -Centro</t>
  </si>
  <si>
    <t>Cálculo de OSIPTEL</t>
  </si>
  <si>
    <t>Pág. De la guía que incluyen a los Abonados</t>
  </si>
  <si>
    <t>Según revisión de la Edición impresa 2012</t>
  </si>
  <si>
    <t>Abonados incluidos en la Guía 2012 (Anexo II de carta*)</t>
  </si>
  <si>
    <t>Tiraje de la Edición 2012 reportado por TdP (*)</t>
  </si>
  <si>
    <t>Abonados en  la Edición 2012 reportado por TdP (*)</t>
  </si>
  <si>
    <t>Total Pag. Institucionales reportadas por TdP (*)</t>
  </si>
  <si>
    <t>Paginas de Publicidad reportadas por TdP (*) no se incluye en cargo)</t>
  </si>
  <si>
    <t>Pag. Institucionales (solo info de interés general para abonados)</t>
  </si>
  <si>
    <t>Tipo de volumen de Guía (*)</t>
  </si>
  <si>
    <t>Áreas a que corresponde cada volumen de Guía del 2012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</si>
</sst>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3" formatCode="_ * #,##0.00_ ;_ * \-#,##0.00_ ;_ * &quot;-&quot;??_ ;_ @_ "/>
    <numFmt numFmtId="164" formatCode="_-* #,##0.00\ _p_t_a_-;\-* #,##0.00\ _p_t_a_-;_-* &quot;-&quot;??\ _p_t_a_-;_-@_-"/>
    <numFmt numFmtId="165" formatCode="0.000"/>
    <numFmt numFmtId="166" formatCode="#,##0.0;\(#,##0.0\)"/>
    <numFmt numFmtId="167" formatCode="_-* #,##0_-;\-* #,##0_-;_-* &quot;-&quot;_-;_-@_-"/>
    <numFmt numFmtId="168" formatCode="_-* #,##0.00_-;\-* #,##0.00_-;_-* &quot;-&quot;??_-;_-@_-"/>
    <numFmt numFmtId="169" formatCode="#,##0.0_);\(#,##0.0\)"/>
    <numFmt numFmtId="170" formatCode="#,##0.000_);[Red]\(#,##0.000\)"/>
    <numFmt numFmtId="171" formatCode="#,"/>
    <numFmt numFmtId="172" formatCode="_-* #,##0.00\ [$€]_-;\-* #,##0.00\ [$€]_-;_-* &quot;-&quot;??\ [$€]_-;_-@_-"/>
    <numFmt numFmtId="173" formatCode="#,#00"/>
    <numFmt numFmtId="174" formatCode="#.##000"/>
    <numFmt numFmtId="175" formatCode="0.00000"/>
    <numFmt numFmtId="176" formatCode="_(* #,##0.000_);_(* \(#,##0.000\);_(* &quot;-&quot;??_);_(@_)"/>
    <numFmt numFmtId="177" formatCode="_-* #,##0\ _F_-;\-* #,##0\ _F_-;_-* &quot;-&quot;\ _F_-;_-@_-"/>
    <numFmt numFmtId="178" formatCode="_-* #,##0.00\ _F_-;\-* #,##0.00\ _F_-;_-* &quot;-&quot;??\ _F_-;_-@_-"/>
    <numFmt numFmtId="179" formatCode="_-* #,##0\ &quot;F&quot;_-;\-* #,##0\ &quot;F&quot;_-;_-* &quot;-&quot;\ &quot;F&quot;_-;_-@_-"/>
    <numFmt numFmtId="180" formatCode="_-* #,##0.00\ &quot;F&quot;_-;\-* #,##0.00\ &quot;F&quot;_-;_-* &quot;-&quot;??\ &quot;F&quot;_-;_-@_-"/>
    <numFmt numFmtId="181" formatCode="\$#,#00"/>
    <numFmt numFmtId="182" formatCode="0.00_)"/>
    <numFmt numFmtId="183" formatCode="&quot;$&quot;#,##0_);\(&quot;$&quot;#,##0\)"/>
    <numFmt numFmtId="184" formatCode="mm/dd/yy"/>
    <numFmt numFmtId="185" formatCode="General_)"/>
    <numFmt numFmtId="186" formatCode="0.0"/>
    <numFmt numFmtId="187" formatCode="0.0000"/>
    <numFmt numFmtId="188" formatCode="_ * #,##0_ ;_ * \-#,##0_ ;_ * &quot;-&quot;??_ ;_ @_ "/>
    <numFmt numFmtId="189" formatCode="#,##0.000"/>
    <numFmt numFmtId="190" formatCode="0.0000E+00"/>
    <numFmt numFmtId="191" formatCode="0.0000000000"/>
    <numFmt numFmtId="192" formatCode="_ * #,##0.0_ ;_ * \-#,##0.0_ ;_ * &quot;-&quot;??_ ;_ @_ "/>
    <numFmt numFmtId="193" formatCode="_ * #,##0_ ;_ * \-#,##0_ ;_ * &quot;-&quot;?_ ;_ @_ "/>
  </numFmts>
  <fonts count="84">
    <font>
      <sz val="11"/>
      <color theme="1"/>
      <name val="Calibri"/>
      <family val="2"/>
      <scheme val="minor"/>
    </font>
    <font>
      <sz val="10"/>
      <name val="TheSansCorrespondence"/>
      <family val="2"/>
    </font>
    <font>
      <sz val="10"/>
      <name val="Arial"/>
      <family val="2"/>
    </font>
    <font>
      <sz val="8"/>
      <name val="Times New Roman"/>
      <family val="1"/>
    </font>
    <font>
      <b/>
      <sz val="14"/>
      <color indexed="10"/>
      <name val="Arial"/>
      <family val="2"/>
    </font>
    <font>
      <sz val="9"/>
      <name val="Times New Roman"/>
      <family val="1"/>
    </font>
    <font>
      <b/>
      <sz val="5.75"/>
      <name val="Arial"/>
      <family val="2"/>
    </font>
    <font>
      <sz val="5.75"/>
      <name val="Arial"/>
      <family val="2"/>
    </font>
    <font>
      <sz val="9"/>
      <color indexed="10"/>
      <name val="Geneva"/>
    </font>
    <font>
      <b/>
      <sz val="8"/>
      <name val="Arial"/>
      <family val="2"/>
    </font>
    <font>
      <sz val="10"/>
      <name val="BERNHARD"/>
    </font>
    <font>
      <sz val="10"/>
      <name val="Helv"/>
    </font>
    <font>
      <b/>
      <sz val="14"/>
      <color indexed="56"/>
      <name val="Palatino"/>
      <family val="1"/>
    </font>
    <font>
      <sz val="10"/>
      <name val="MS Serif"/>
      <family val="1"/>
    </font>
    <font>
      <sz val="10"/>
      <name val="Courier"/>
      <family val="3"/>
    </font>
    <font>
      <sz val="8"/>
      <name val="Arial"/>
      <family val="2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u/>
      <sz val="7.5"/>
      <color indexed="36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b/>
      <sz val="8"/>
      <name val="Helv"/>
    </font>
    <font>
      <i/>
      <sz val="8"/>
      <color indexed="14"/>
      <name val="Arial"/>
      <family val="2"/>
    </font>
    <font>
      <sz val="8"/>
      <name val="Helv"/>
    </font>
    <font>
      <b/>
      <sz val="12"/>
      <color indexed="56"/>
      <name val="Arial"/>
      <family val="2"/>
    </font>
    <font>
      <b/>
      <sz val="14"/>
      <name val="Palatino"/>
      <family val="1"/>
    </font>
    <font>
      <b/>
      <sz val="8"/>
      <color indexed="8"/>
      <name val="Helv"/>
    </font>
    <font>
      <sz val="10"/>
      <name val="Helvetica"/>
      <family val="2"/>
    </font>
    <font>
      <sz val="11"/>
      <color indexed="8"/>
      <name val="Calibri"/>
      <family val="2"/>
    </font>
    <font>
      <sz val="11"/>
      <name val="TheSansCorrespondence"/>
      <family val="2"/>
    </font>
    <font>
      <b/>
      <sz val="11"/>
      <name val="TheSansCorrespondenc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4" tint="-0.249977111117893"/>
      <name val="TheSansCorrespondence"/>
      <family val="2"/>
    </font>
    <font>
      <sz val="11"/>
      <color theme="4" tint="-0.249977111117893"/>
      <name val="TheSansCorrespondence"/>
      <family val="2"/>
    </font>
    <font>
      <sz val="11"/>
      <name val="Calibri"/>
      <family val="2"/>
      <scheme val="minor"/>
    </font>
    <font>
      <b/>
      <sz val="14"/>
      <name val="TheSansCorrespondence"/>
      <family val="2"/>
    </font>
    <font>
      <b/>
      <sz val="10"/>
      <name val="TheSansCorrespondence"/>
      <family val="2"/>
    </font>
    <font>
      <b/>
      <sz val="12"/>
      <name val="TheSansCorrespondence"/>
      <family val="2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8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CC"/>
      <name val="Arial"/>
      <family val="2"/>
    </font>
    <font>
      <sz val="10"/>
      <color rgb="FFC00000"/>
      <name val="Arial"/>
      <family val="2"/>
    </font>
    <font>
      <sz val="10"/>
      <color rgb="FF00B05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sz val="11"/>
      <color rgb="FF0000CC"/>
      <name val="Arial"/>
      <family val="2"/>
    </font>
    <font>
      <b/>
      <sz val="11"/>
      <color rgb="FF0000CC"/>
      <name val="Arial"/>
      <family val="2"/>
    </font>
    <font>
      <b/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0000CC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lightGray">
        <fgColor indexed="8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C7DDFF"/>
        <bgColor indexed="64"/>
      </patternFill>
    </fill>
    <fill>
      <patternFill patternType="solid">
        <fgColor rgb="FFCBD3FF"/>
        <bgColor indexed="64"/>
      </patternFill>
    </fill>
    <fill>
      <patternFill patternType="solid">
        <fgColor rgb="FFE7EAFF"/>
        <bgColor indexed="64"/>
      </patternFill>
    </fill>
    <fill>
      <patternFill patternType="solid">
        <fgColor rgb="FF99C2FF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medium">
        <color rgb="FFFFFFFF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8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3" fillId="0" borderId="0">
      <alignment horizontal="center" wrapText="1"/>
      <protection locked="0"/>
    </xf>
    <xf numFmtId="49" fontId="4" fillId="0" borderId="0" applyNumberFormat="0" applyBorder="0">
      <alignment vertical="center"/>
    </xf>
    <xf numFmtId="0" fontId="3" fillId="0" borderId="1" applyAlignment="0">
      <alignment horizontal="center" vertical="center" wrapText="1"/>
    </xf>
    <xf numFmtId="0" fontId="5" fillId="0" borderId="2">
      <alignment vertical="top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2" fillId="0" borderId="0" applyFill="0" applyBorder="0" applyAlignment="0"/>
    <xf numFmtId="0" fontId="8" fillId="0" borderId="0"/>
    <xf numFmtId="0" fontId="9" fillId="0" borderId="0">
      <alignment horizontal="center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0" fillId="0" borderId="0"/>
    <xf numFmtId="3" fontId="2" fillId="0" borderId="0" applyFont="0" applyFill="0" applyBorder="0" applyAlignment="0" applyProtection="0"/>
    <xf numFmtId="0" fontId="10" fillId="0" borderId="0"/>
    <xf numFmtId="0" fontId="11" fillId="0" borderId="0"/>
    <xf numFmtId="169" fontId="12" fillId="0" borderId="0"/>
    <xf numFmtId="0" fontId="13" fillId="0" borderId="0" applyNumberFormat="0" applyAlignment="0">
      <alignment horizontal="left"/>
    </xf>
    <xf numFmtId="0" fontId="14" fillId="0" borderId="0" applyNumberFormat="0" applyAlignment="0"/>
    <xf numFmtId="0" fontId="15" fillId="0" borderId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>
      <protection locked="0"/>
    </xf>
    <xf numFmtId="0" fontId="2" fillId="0" borderId="0"/>
    <xf numFmtId="0" fontId="17" fillId="0" borderId="0" applyNumberFormat="0" applyBorder="0"/>
    <xf numFmtId="171" fontId="18" fillId="0" borderId="0">
      <protection locked="0"/>
    </xf>
    <xf numFmtId="171" fontId="18" fillId="0" borderId="0">
      <protection locked="0"/>
    </xf>
    <xf numFmtId="0" fontId="19" fillId="0" borderId="0" applyNumberFormat="0" applyAlignment="0">
      <alignment horizontal="left"/>
    </xf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2" fillId="0" borderId="0" applyFont="0" applyFill="0" applyBorder="0" applyAlignment="0" applyProtection="0"/>
    <xf numFmtId="173" fontId="16" fillId="0" borderId="0">
      <protection locked="0"/>
    </xf>
    <xf numFmtId="0" fontId="5" fillId="0" borderId="3">
      <alignment vertical="top"/>
    </xf>
    <xf numFmtId="174" fontId="1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3" fontId="9" fillId="0" borderId="0">
      <alignment horizontal="right" shrinkToFit="1"/>
    </xf>
    <xf numFmtId="38" fontId="15" fillId="2" borderId="0" applyNumberFormat="0" applyBorder="0" applyAlignment="0" applyProtection="0"/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0" fontId="22" fillId="0" borderId="0" applyNumberFormat="0" applyFill="0" applyBorder="0" applyAlignment="0" applyProtection="0">
      <alignment vertical="top"/>
      <protection locked="0"/>
    </xf>
    <xf numFmtId="10" fontId="15" fillId="3" borderId="6" applyNumberFormat="0" applyBorder="0" applyAlignment="0" applyProtection="0"/>
    <xf numFmtId="175" fontId="2" fillId="4" borderId="0"/>
    <xf numFmtId="3" fontId="15" fillId="0" borderId="0" applyFill="0">
      <alignment horizontal="right" shrinkToFit="1"/>
      <protection locked="0"/>
    </xf>
    <xf numFmtId="175" fontId="2" fillId="5" borderId="0"/>
    <xf numFmtId="3" fontId="2" fillId="0" borderId="0"/>
    <xf numFmtId="164" fontId="36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3" fontId="23" fillId="0" borderId="0"/>
    <xf numFmtId="3" fontId="23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>
      <protection locked="0"/>
    </xf>
    <xf numFmtId="0" fontId="15" fillId="0" borderId="0" applyFont="0" applyFill="0" applyBorder="0" applyAlignment="0" applyProtection="0"/>
    <xf numFmtId="37" fontId="24" fillId="0" borderId="0"/>
    <xf numFmtId="0" fontId="14" fillId="0" borderId="0"/>
    <xf numFmtId="1" fontId="23" fillId="0" borderId="0"/>
    <xf numFmtId="1" fontId="3" fillId="0" borderId="0"/>
    <xf numFmtId="182" fontId="25" fillId="0" borderId="0"/>
    <xf numFmtId="0" fontId="2" fillId="0" borderId="0"/>
    <xf numFmtId="0" fontId="1" fillId="0" borderId="0"/>
    <xf numFmtId="0" fontId="2" fillId="0" borderId="0" applyFill="0" applyBorder="0"/>
    <xf numFmtId="0" fontId="11" fillId="0" borderId="7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3" fillId="0" borderId="0">
      <alignment horizontal="center" wrapText="1"/>
      <protection locked="0"/>
    </xf>
    <xf numFmtId="0" fontId="11" fillId="0" borderId="0"/>
    <xf numFmtId="10" fontId="2" fillId="0" borderId="0" applyFont="0" applyFill="0" applyBorder="0" applyAlignment="0" applyProtection="0"/>
    <xf numFmtId="1" fontId="23" fillId="0" borderId="0"/>
    <xf numFmtId="185" fontId="39" fillId="6" borderId="0" applyAlignment="0">
      <alignment horizontal="centerContinuous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7" fillId="0" borderId="0"/>
    <xf numFmtId="0" fontId="3" fillId="0" borderId="8" applyNumberFormat="0" applyAlignment="0"/>
    <xf numFmtId="0" fontId="28" fillId="0" borderId="0" applyNumberFormat="0" applyFont="0" applyFill="0" applyBorder="0" applyAlignment="0" applyProtection="0">
      <alignment horizontal="left"/>
    </xf>
    <xf numFmtId="0" fontId="2" fillId="0" borderId="0" applyFill="0" applyBorder="0" applyAlignment="0" applyProtection="0"/>
    <xf numFmtId="3" fontId="2" fillId="0" borderId="0" applyFill="0" applyBorder="0" applyAlignment="0" applyProtection="0"/>
    <xf numFmtId="0" fontId="29" fillId="0" borderId="0"/>
    <xf numFmtId="0" fontId="11" fillId="0" borderId="0"/>
    <xf numFmtId="0" fontId="11" fillId="0" borderId="0"/>
    <xf numFmtId="3" fontId="30" fillId="0" borderId="0" applyFont="0" applyFill="0" applyBorder="0" applyAlignment="0" applyProtection="0"/>
    <xf numFmtId="0" fontId="28" fillId="0" borderId="9" applyNumberFormat="0" applyFont="0" applyAlignment="0" applyProtection="0"/>
    <xf numFmtId="0" fontId="15" fillId="0" borderId="10" applyNumberFormat="0" applyFont="0" applyFill="0" applyAlignment="0" applyProtection="0">
      <alignment horizontal="center"/>
    </xf>
    <xf numFmtId="184" fontId="31" fillId="0" borderId="0" applyNumberFormat="0" applyFill="0" applyBorder="0" applyAlignment="0" applyProtection="0">
      <alignment horizontal="left"/>
    </xf>
    <xf numFmtId="38" fontId="31" fillId="0" borderId="0"/>
    <xf numFmtId="169" fontId="32" fillId="0" borderId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33" fillId="0" borderId="0">
      <alignment horizontal="left"/>
    </xf>
    <xf numFmtId="185" fontId="11" fillId="0" borderId="11"/>
    <xf numFmtId="0" fontId="2" fillId="0" borderId="0" applyFill="0" applyBorder="0"/>
    <xf numFmtId="0" fontId="28" fillId="0" borderId="12" applyNumberFormat="0" applyFont="0" applyFill="0" applyAlignment="0" applyProtection="0"/>
    <xf numFmtId="40" fontId="34" fillId="0" borderId="0" applyBorder="0">
      <alignment horizontal="right"/>
    </xf>
    <xf numFmtId="0" fontId="2" fillId="0" borderId="0"/>
    <xf numFmtId="0" fontId="35" fillId="0" borderId="0">
      <alignment horizontal="right"/>
    </xf>
    <xf numFmtId="9" fontId="2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208">
    <xf numFmtId="0" fontId="0" fillId="0" borderId="0" xfId="0"/>
    <xf numFmtId="0" fontId="37" fillId="0" borderId="0" xfId="0" applyFont="1" applyFill="1" applyBorder="1"/>
    <xf numFmtId="0" fontId="42" fillId="0" borderId="0" xfId="0" applyFont="1" applyFill="1" applyBorder="1"/>
    <xf numFmtId="0" fontId="1" fillId="0" borderId="0" xfId="0" applyFont="1" applyFill="1" applyBorder="1"/>
    <xf numFmtId="0" fontId="44" fillId="0" borderId="0" xfId="0" applyFont="1" applyFill="1" applyBorder="1"/>
    <xf numFmtId="0" fontId="38" fillId="0" borderId="0" xfId="0" applyFont="1" applyFill="1" applyBorder="1"/>
    <xf numFmtId="0" fontId="41" fillId="0" borderId="0" xfId="0" applyFont="1" applyFill="1" applyBorder="1"/>
    <xf numFmtId="0" fontId="45" fillId="0" borderId="0" xfId="0" applyFont="1" applyFill="1" applyBorder="1"/>
    <xf numFmtId="3" fontId="47" fillId="0" borderId="0" xfId="0" applyNumberFormat="1" applyFont="1"/>
    <xf numFmtId="0" fontId="47" fillId="0" borderId="0" xfId="0" applyFont="1"/>
    <xf numFmtId="164" fontId="46" fillId="10" borderId="0" xfId="61" applyFont="1" applyFill="1" applyBorder="1" applyAlignment="1"/>
    <xf numFmtId="0" fontId="42" fillId="10" borderId="0" xfId="0" applyFont="1" applyFill="1" applyBorder="1"/>
    <xf numFmtId="0" fontId="38" fillId="10" borderId="15" xfId="0" applyFont="1" applyFill="1" applyBorder="1" applyAlignment="1">
      <alignment horizontal="center"/>
    </xf>
    <xf numFmtId="0" fontId="37" fillId="10" borderId="0" xfId="0" applyFont="1" applyFill="1" applyBorder="1"/>
    <xf numFmtId="0" fontId="37" fillId="10" borderId="6" xfId="0" applyFont="1" applyFill="1" applyBorder="1" applyAlignment="1">
      <alignment horizontal="left" vertical="center" wrapText="1"/>
    </xf>
    <xf numFmtId="0" fontId="37" fillId="10" borderId="6" xfId="0" applyFont="1" applyFill="1" applyBorder="1" applyAlignment="1">
      <alignment horizontal="center" vertical="center"/>
    </xf>
    <xf numFmtId="0" fontId="37" fillId="10" borderId="0" xfId="0" applyFont="1" applyFill="1" applyBorder="1" applyAlignment="1">
      <alignment horizontal="left" vertical="center" wrapText="1"/>
    </xf>
    <xf numFmtId="0" fontId="38" fillId="10" borderId="6" xfId="0" applyFont="1" applyFill="1" applyBorder="1" applyAlignment="1">
      <alignment horizontal="center" wrapText="1"/>
    </xf>
    <xf numFmtId="0" fontId="38" fillId="10" borderId="6" xfId="0" applyFont="1" applyFill="1" applyBorder="1" applyAlignment="1">
      <alignment horizontal="center" vertical="center"/>
    </xf>
    <xf numFmtId="0" fontId="37" fillId="10" borderId="14" xfId="0" applyFont="1" applyFill="1" applyBorder="1" applyAlignment="1">
      <alignment horizontal="center"/>
    </xf>
    <xf numFmtId="9" fontId="38" fillId="10" borderId="15" xfId="0" applyNumberFormat="1" applyFont="1" applyFill="1" applyBorder="1" applyAlignment="1">
      <alignment horizontal="center"/>
    </xf>
    <xf numFmtId="0" fontId="37" fillId="10" borderId="16" xfId="0" applyFont="1" applyFill="1" applyBorder="1" applyAlignment="1">
      <alignment horizontal="center"/>
    </xf>
    <xf numFmtId="9" fontId="38" fillId="10" borderId="17" xfId="0" applyNumberFormat="1" applyFont="1" applyFill="1" applyBorder="1" applyAlignment="1">
      <alignment horizontal="center"/>
    </xf>
    <xf numFmtId="9" fontId="38" fillId="10" borderId="0" xfId="0" applyNumberFormat="1" applyFont="1" applyFill="1" applyBorder="1" applyAlignment="1">
      <alignment horizontal="center"/>
    </xf>
    <xf numFmtId="0" fontId="37" fillId="10" borderId="18" xfId="0" applyFont="1" applyFill="1" applyBorder="1" applyAlignment="1">
      <alignment horizontal="center"/>
    </xf>
    <xf numFmtId="9" fontId="38" fillId="10" borderId="1" xfId="0" applyNumberFormat="1" applyFont="1" applyFill="1" applyBorder="1" applyAlignment="1">
      <alignment horizontal="center"/>
    </xf>
    <xf numFmtId="0" fontId="1" fillId="10" borderId="0" xfId="0" applyFont="1" applyFill="1" applyBorder="1"/>
    <xf numFmtId="0" fontId="37" fillId="10" borderId="6" xfId="0" applyFont="1" applyFill="1" applyBorder="1" applyAlignment="1">
      <alignment vertical="center" wrapText="1"/>
    </xf>
    <xf numFmtId="186" fontId="38" fillId="10" borderId="6" xfId="0" applyNumberFormat="1" applyFont="1" applyFill="1" applyBorder="1" applyAlignment="1">
      <alignment horizontal="center" vertical="center" wrapText="1"/>
    </xf>
    <xf numFmtId="0" fontId="46" fillId="10" borderId="0" xfId="0" applyFont="1" applyFill="1" applyBorder="1"/>
    <xf numFmtId="0" fontId="38" fillId="10" borderId="6" xfId="0" applyFont="1" applyFill="1" applyBorder="1" applyAlignment="1">
      <alignment horizontal="center"/>
    </xf>
    <xf numFmtId="0" fontId="37" fillId="10" borderId="23" xfId="0" applyFont="1" applyFill="1" applyBorder="1" applyAlignment="1">
      <alignment vertical="center" wrapText="1"/>
    </xf>
    <xf numFmtId="0" fontId="37" fillId="10" borderId="20" xfId="0" applyFont="1" applyFill="1" applyBorder="1" applyAlignment="1">
      <alignment vertical="center" wrapText="1"/>
    </xf>
    <xf numFmtId="186" fontId="37" fillId="10" borderId="20" xfId="0" applyNumberFormat="1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vertical="center" wrapText="1"/>
    </xf>
    <xf numFmtId="0" fontId="37" fillId="10" borderId="21" xfId="0" applyFont="1" applyFill="1" applyBorder="1" applyAlignment="1">
      <alignment vertical="center" wrapText="1"/>
    </xf>
    <xf numFmtId="186" fontId="37" fillId="10" borderId="21" xfId="0" applyNumberFormat="1" applyFont="1" applyFill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center"/>
    </xf>
    <xf numFmtId="0" fontId="38" fillId="10" borderId="6" xfId="0" applyFont="1" applyFill="1" applyBorder="1"/>
    <xf numFmtId="186" fontId="38" fillId="10" borderId="6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3" fillId="12" borderId="31" xfId="0" applyFont="1" applyFill="1" applyBorder="1" applyAlignment="1">
      <alignment horizontal="center" wrapText="1" readingOrder="1"/>
    </xf>
    <xf numFmtId="0" fontId="52" fillId="13" borderId="31" xfId="0" applyFont="1" applyFill="1" applyBorder="1" applyAlignment="1">
      <alignment wrapText="1"/>
    </xf>
    <xf numFmtId="0" fontId="52" fillId="13" borderId="31" xfId="0" applyFont="1" applyFill="1" applyBorder="1" applyAlignment="1">
      <alignment horizontal="center" wrapText="1"/>
    </xf>
    <xf numFmtId="0" fontId="52" fillId="12" borderId="31" xfId="0" applyFont="1" applyFill="1" applyBorder="1" applyAlignment="1">
      <alignment wrapText="1"/>
    </xf>
    <xf numFmtId="0" fontId="54" fillId="12" borderId="31" xfId="0" applyFont="1" applyFill="1" applyBorder="1" applyAlignment="1">
      <alignment horizontal="center" wrapText="1" readingOrder="1"/>
    </xf>
    <xf numFmtId="0" fontId="55" fillId="14" borderId="31" xfId="0" applyFont="1" applyFill="1" applyBorder="1" applyAlignment="1">
      <alignment horizontal="left" vertical="center" wrapText="1" readingOrder="1"/>
    </xf>
    <xf numFmtId="0" fontId="56" fillId="14" borderId="31" xfId="0" applyFont="1" applyFill="1" applyBorder="1" applyAlignment="1">
      <alignment horizontal="right" wrapText="1" readingOrder="1"/>
    </xf>
    <xf numFmtId="0" fontId="56" fillId="14" borderId="31" xfId="0" applyFont="1" applyFill="1" applyBorder="1" applyAlignment="1">
      <alignment horizontal="center" wrapText="1" readingOrder="1"/>
    </xf>
    <xf numFmtId="0" fontId="52" fillId="12" borderId="31" xfId="0" applyFont="1" applyFill="1" applyBorder="1" applyAlignment="1">
      <alignment horizontal="center" wrapText="1"/>
    </xf>
    <xf numFmtId="0" fontId="56" fillId="14" borderId="31" xfId="0" applyFont="1" applyFill="1" applyBorder="1" applyAlignment="1">
      <alignment horizontal="left" wrapText="1" readingOrder="1"/>
    </xf>
    <xf numFmtId="3" fontId="0" fillId="0" borderId="0" xfId="0" applyNumberFormat="1"/>
    <xf numFmtId="3" fontId="56" fillId="15" borderId="38" xfId="0" applyNumberFormat="1" applyFont="1" applyFill="1" applyBorder="1" applyAlignment="1">
      <alignment horizontal="center" vertical="center" wrapText="1" readingOrder="1"/>
    </xf>
    <xf numFmtId="3" fontId="58" fillId="16" borderId="31" xfId="0" applyNumberFormat="1" applyFont="1" applyFill="1" applyBorder="1" applyAlignment="1">
      <alignment horizontal="center" vertical="center" wrapText="1" readingOrder="1"/>
    </xf>
    <xf numFmtId="0" fontId="60" fillId="12" borderId="37" xfId="0" applyFont="1" applyFill="1" applyBorder="1" applyAlignment="1">
      <alignment horizontal="center" vertical="center" wrapText="1" readingOrder="1"/>
    </xf>
    <xf numFmtId="0" fontId="0" fillId="0" borderId="6" xfId="0" applyBorder="1"/>
    <xf numFmtId="0" fontId="63" fillId="15" borderId="38" xfId="0" applyFont="1" applyFill="1" applyBorder="1" applyAlignment="1">
      <alignment horizontal="center" vertical="center" wrapText="1" readingOrder="1"/>
    </xf>
    <xf numFmtId="0" fontId="62" fillId="17" borderId="31" xfId="0" applyFont="1" applyFill="1" applyBorder="1" applyAlignment="1">
      <alignment horizontal="center" wrapText="1" readingOrder="1"/>
    </xf>
    <xf numFmtId="0" fontId="63" fillId="17" borderId="31" xfId="0" applyFont="1" applyFill="1" applyBorder="1" applyAlignment="1">
      <alignment horizontal="center" wrapText="1" readingOrder="1"/>
    </xf>
    <xf numFmtId="187" fontId="0" fillId="0" borderId="0" xfId="0" applyNumberFormat="1"/>
    <xf numFmtId="2" fontId="63" fillId="15" borderId="38" xfId="0" applyNumberFormat="1" applyFont="1" applyFill="1" applyBorder="1" applyAlignment="1">
      <alignment horizontal="center" vertical="center" wrapText="1" readingOrder="1"/>
    </xf>
    <xf numFmtId="3" fontId="63" fillId="16" borderId="31" xfId="0" applyNumberFormat="1" applyFont="1" applyFill="1" applyBorder="1" applyAlignment="1">
      <alignment horizontal="center" vertical="center" wrapText="1" readingOrder="1"/>
    </xf>
    <xf numFmtId="3" fontId="63" fillId="15" borderId="38" xfId="0" applyNumberFormat="1" applyFont="1" applyFill="1" applyBorder="1" applyAlignment="1">
      <alignment horizontal="center" vertical="center" wrapText="1" readingOrder="1"/>
    </xf>
    <xf numFmtId="189" fontId="0" fillId="0" borderId="0" xfId="0" applyNumberFormat="1"/>
    <xf numFmtId="190" fontId="0" fillId="0" borderId="0" xfId="0" applyNumberFormat="1"/>
    <xf numFmtId="11" fontId="0" fillId="0" borderId="0" xfId="0" applyNumberFormat="1"/>
    <xf numFmtId="0" fontId="50" fillId="0" borderId="0" xfId="0" applyFont="1"/>
    <xf numFmtId="165" fontId="0" fillId="0" borderId="0" xfId="0" applyNumberFormat="1"/>
    <xf numFmtId="0" fontId="63" fillId="16" borderId="31" xfId="0" applyFont="1" applyFill="1" applyBorder="1" applyAlignment="1">
      <alignment horizontal="center" vertical="center" wrapText="1" readingOrder="1"/>
    </xf>
    <xf numFmtId="0" fontId="63" fillId="15" borderId="31" xfId="0" applyFont="1" applyFill="1" applyBorder="1" applyAlignment="1">
      <alignment horizontal="center" vertical="center" wrapText="1" readingOrder="1"/>
    </xf>
    <xf numFmtId="3" fontId="63" fillId="15" borderId="31" xfId="0" applyNumberFormat="1" applyFont="1" applyFill="1" applyBorder="1" applyAlignment="1">
      <alignment horizontal="center" vertical="center" wrapText="1" readingOrder="1"/>
    </xf>
    <xf numFmtId="0" fontId="0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86" fontId="42" fillId="0" borderId="0" xfId="0" applyNumberFormat="1" applyFont="1" applyFill="1" applyBorder="1"/>
    <xf numFmtId="0" fontId="42" fillId="0" borderId="0" xfId="0" applyFont="1" applyFill="1" applyBorder="1" applyAlignment="1">
      <alignment horizontal="center"/>
    </xf>
    <xf numFmtId="0" fontId="65" fillId="15" borderId="38" xfId="0" applyFont="1" applyFill="1" applyBorder="1" applyAlignment="1">
      <alignment horizontal="center" wrapText="1" readingOrder="1"/>
    </xf>
    <xf numFmtId="0" fontId="55" fillId="7" borderId="31" xfId="0" applyFont="1" applyFill="1" applyBorder="1" applyAlignment="1">
      <alignment horizontal="right" vertical="center" wrapText="1" readingOrder="1"/>
    </xf>
    <xf numFmtId="2" fontId="0" fillId="0" borderId="0" xfId="0" applyNumberFormat="1"/>
    <xf numFmtId="0" fontId="51" fillId="12" borderId="37" xfId="0" applyFont="1" applyFill="1" applyBorder="1" applyAlignment="1">
      <alignment horizontal="center" vertical="center" wrapText="1" readingOrder="1"/>
    </xf>
    <xf numFmtId="2" fontId="64" fillId="15" borderId="38" xfId="0" applyNumberFormat="1" applyFont="1" applyFill="1" applyBorder="1" applyAlignment="1">
      <alignment horizontal="center" wrapText="1" readingOrder="1"/>
    </xf>
    <xf numFmtId="0" fontId="0" fillId="0" borderId="0" xfId="0" applyAlignment="1">
      <alignment horizontal="right"/>
    </xf>
    <xf numFmtId="188" fontId="0" fillId="0" borderId="0" xfId="0" applyNumberFormat="1"/>
    <xf numFmtId="0" fontId="0" fillId="7" borderId="0" xfId="0" applyFill="1"/>
    <xf numFmtId="43" fontId="47" fillId="7" borderId="0" xfId="0" applyNumberFormat="1" applyFont="1" applyFill="1"/>
    <xf numFmtId="188" fontId="47" fillId="7" borderId="0" xfId="0" applyNumberFormat="1" applyFont="1" applyFill="1"/>
    <xf numFmtId="186" fontId="63" fillId="17" borderId="31" xfId="0" applyNumberFormat="1" applyFont="1" applyFill="1" applyBorder="1" applyAlignment="1">
      <alignment horizontal="center" wrapText="1" readingOrder="1"/>
    </xf>
    <xf numFmtId="0" fontId="67" fillId="14" borderId="31" xfId="0" applyFont="1" applyFill="1" applyBorder="1" applyAlignment="1">
      <alignment horizontal="right" wrapText="1" readingOrder="1"/>
    </xf>
    <xf numFmtId="0" fontId="67" fillId="14" borderId="31" xfId="0" applyFont="1" applyFill="1" applyBorder="1" applyAlignment="1">
      <alignment horizontal="center" wrapText="1" readingOrder="1"/>
    </xf>
    <xf numFmtId="187" fontId="67" fillId="14" borderId="31" xfId="0" applyNumberFormat="1" applyFont="1" applyFill="1" applyBorder="1" applyAlignment="1">
      <alignment horizontal="right" wrapText="1" readingOrder="1"/>
    </xf>
    <xf numFmtId="187" fontId="67" fillId="14" borderId="31" xfId="0" applyNumberFormat="1" applyFont="1" applyFill="1" applyBorder="1" applyAlignment="1">
      <alignment horizontal="center" wrapText="1" readingOrder="1"/>
    </xf>
    <xf numFmtId="0" fontId="68" fillId="14" borderId="31" xfId="0" applyFont="1" applyFill="1" applyBorder="1" applyAlignment="1">
      <alignment horizontal="center" wrapText="1" readingOrder="1"/>
    </xf>
    <xf numFmtId="193" fontId="0" fillId="0" borderId="0" xfId="0" applyNumberFormat="1"/>
    <xf numFmtId="0" fontId="0" fillId="0" borderId="0" xfId="0" applyFont="1" applyAlignment="1">
      <alignment horizontal="right" vertical="top"/>
    </xf>
    <xf numFmtId="191" fontId="0" fillId="0" borderId="0" xfId="0" applyNumberFormat="1"/>
    <xf numFmtId="191" fontId="0" fillId="0" borderId="0" xfId="0" applyNumberFormat="1" applyAlignment="1">
      <alignment horizontal="center"/>
    </xf>
    <xf numFmtId="1" fontId="47" fillId="0" borderId="0" xfId="0" applyNumberFormat="1" applyFont="1"/>
    <xf numFmtId="0" fontId="69" fillId="0" borderId="0" xfId="0" applyFont="1"/>
    <xf numFmtId="187" fontId="67" fillId="15" borderId="38" xfId="0" applyNumberFormat="1" applyFont="1" applyFill="1" applyBorder="1" applyAlignment="1">
      <alignment horizontal="center" wrapText="1" readingOrder="1"/>
    </xf>
    <xf numFmtId="0" fontId="67" fillId="15" borderId="38" xfId="0" applyFont="1" applyFill="1" applyBorder="1" applyAlignment="1">
      <alignment horizontal="center" vertical="center" wrapText="1" readingOrder="1"/>
    </xf>
    <xf numFmtId="0" fontId="67" fillId="15" borderId="38" xfId="0" applyFont="1" applyFill="1" applyBorder="1" applyAlignment="1">
      <alignment horizontal="center" wrapText="1" readingOrder="1"/>
    </xf>
    <xf numFmtId="3" fontId="47" fillId="0" borderId="0" xfId="0" applyNumberFormat="1" applyFont="1" applyAlignment="1">
      <alignment horizontal="center"/>
    </xf>
    <xf numFmtId="0" fontId="54" fillId="12" borderId="41" xfId="0" applyFont="1" applyFill="1" applyBorder="1" applyAlignment="1">
      <alignment horizontal="center" wrapText="1" readingOrder="1"/>
    </xf>
    <xf numFmtId="3" fontId="58" fillId="15" borderId="31" xfId="0" applyNumberFormat="1" applyFont="1" applyFill="1" applyBorder="1" applyAlignment="1">
      <alignment horizontal="center" vertical="center" wrapText="1" readingOrder="1"/>
    </xf>
    <xf numFmtId="0" fontId="65" fillId="15" borderId="38" xfId="0" applyFont="1" applyFill="1" applyBorder="1" applyAlignment="1">
      <alignment horizontal="center" vertical="center" wrapText="1" readingOrder="1"/>
    </xf>
    <xf numFmtId="0" fontId="57" fillId="12" borderId="32" xfId="0" applyFont="1" applyFill="1" applyBorder="1" applyAlignment="1">
      <alignment horizontal="left" wrapText="1" readingOrder="1"/>
    </xf>
    <xf numFmtId="192" fontId="58" fillId="17" borderId="31" xfId="0" applyNumberFormat="1" applyFont="1" applyFill="1" applyBorder="1" applyAlignment="1">
      <alignment wrapText="1" readingOrder="1"/>
    </xf>
    <xf numFmtId="187" fontId="67" fillId="15" borderId="38" xfId="0" applyNumberFormat="1" applyFont="1" applyFill="1" applyBorder="1" applyAlignment="1">
      <alignment horizontal="center" vertical="center" wrapText="1" readingOrder="1"/>
    </xf>
    <xf numFmtId="187" fontId="68" fillId="14" borderId="31" xfId="0" applyNumberFormat="1" applyFont="1" applyFill="1" applyBorder="1" applyAlignment="1">
      <alignment horizontal="right" wrapText="1" readingOrder="1"/>
    </xf>
    <xf numFmtId="0" fontId="71" fillId="0" borderId="0" xfId="0" applyFont="1" applyAlignment="1">
      <alignment horizontal="left" vertical="center" readingOrder="1"/>
    </xf>
    <xf numFmtId="0" fontId="71" fillId="0" borderId="0" xfId="0" applyFont="1" applyAlignment="1">
      <alignment horizontal="left" vertical="center" indent="7" readingOrder="1"/>
    </xf>
    <xf numFmtId="0" fontId="71" fillId="0" borderId="0" xfId="0" applyFont="1" applyAlignment="1">
      <alignment horizontal="left" vertical="center" indent="3" readingOrder="1"/>
    </xf>
    <xf numFmtId="0" fontId="0" fillId="7" borderId="0" xfId="0" applyFill="1" applyAlignment="1">
      <alignment horizontal="center"/>
    </xf>
    <xf numFmtId="43" fontId="0" fillId="7" borderId="6" xfId="0" applyNumberFormat="1" applyFill="1" applyBorder="1"/>
    <xf numFmtId="0" fontId="0" fillId="7" borderId="6" xfId="0" applyFill="1" applyBorder="1"/>
    <xf numFmtId="188" fontId="0" fillId="7" borderId="6" xfId="117" applyNumberFormat="1" applyFont="1" applyFill="1" applyBorder="1"/>
    <xf numFmtId="0" fontId="0" fillId="7" borderId="6" xfId="0" applyFont="1" applyFill="1" applyBorder="1"/>
    <xf numFmtId="0" fontId="43" fillId="7" borderId="45" xfId="0" applyFont="1" applyFill="1" applyBorder="1" applyAlignment="1">
      <alignment horizontal="center"/>
    </xf>
    <xf numFmtId="0" fontId="43" fillId="7" borderId="46" xfId="0" applyFont="1" applyFill="1" applyBorder="1" applyAlignment="1">
      <alignment horizontal="center"/>
    </xf>
    <xf numFmtId="0" fontId="43" fillId="7" borderId="47" xfId="0" applyFont="1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191" fontId="66" fillId="11" borderId="38" xfId="0" applyNumberFormat="1" applyFont="1" applyFill="1" applyBorder="1" applyAlignment="1">
      <alignment horizontal="center" vertical="center" wrapText="1" readingOrder="1"/>
    </xf>
    <xf numFmtId="188" fontId="40" fillId="7" borderId="19" xfId="117" applyNumberFormat="1" applyFont="1" applyFill="1" applyBorder="1"/>
    <xf numFmtId="188" fontId="40" fillId="7" borderId="6" xfId="117" applyNumberFormat="1" applyFont="1" applyFill="1" applyBorder="1"/>
    <xf numFmtId="0" fontId="43" fillId="0" borderId="6" xfId="0" applyFont="1" applyBorder="1"/>
    <xf numFmtId="188" fontId="40" fillId="7" borderId="49" xfId="117" applyNumberFormat="1" applyFont="1" applyFill="1" applyBorder="1"/>
    <xf numFmtId="188" fontId="40" fillId="7" borderId="50" xfId="117" applyNumberFormat="1" applyFont="1" applyFill="1" applyBorder="1"/>
    <xf numFmtId="43" fontId="0" fillId="7" borderId="50" xfId="0" applyNumberFormat="1" applyFill="1" applyBorder="1"/>
    <xf numFmtId="0" fontId="0" fillId="7" borderId="50" xfId="0" applyFill="1" applyBorder="1"/>
    <xf numFmtId="188" fontId="0" fillId="7" borderId="24" xfId="0" applyNumberFormat="1" applyFill="1" applyBorder="1"/>
    <xf numFmtId="188" fontId="40" fillId="7" borderId="51" xfId="117" applyNumberFormat="1" applyFont="1" applyFill="1" applyBorder="1"/>
    <xf numFmtId="188" fontId="0" fillId="7" borderId="25" xfId="117" applyNumberFormat="1" applyFont="1" applyFill="1" applyBorder="1"/>
    <xf numFmtId="43" fontId="0" fillId="7" borderId="25" xfId="0" applyNumberFormat="1" applyFill="1" applyBorder="1"/>
    <xf numFmtId="0" fontId="0" fillId="7" borderId="25" xfId="0" applyFill="1" applyBorder="1"/>
    <xf numFmtId="188" fontId="0" fillId="7" borderId="26" xfId="0" applyNumberFormat="1" applyFill="1" applyBorder="1"/>
    <xf numFmtId="188" fontId="0" fillId="7" borderId="48" xfId="0" applyNumberFormat="1" applyFill="1" applyBorder="1"/>
    <xf numFmtId="188" fontId="40" fillId="7" borderId="52" xfId="117" applyNumberFormat="1" applyFont="1" applyFill="1" applyBorder="1"/>
    <xf numFmtId="188" fontId="0" fillId="7" borderId="29" xfId="117" applyNumberFormat="1" applyFont="1" applyFill="1" applyBorder="1"/>
    <xf numFmtId="43" fontId="0" fillId="7" borderId="29" xfId="0" applyNumberFormat="1" applyFill="1" applyBorder="1"/>
    <xf numFmtId="0" fontId="0" fillId="7" borderId="29" xfId="0" applyFill="1" applyBorder="1"/>
    <xf numFmtId="0" fontId="0" fillId="7" borderId="29" xfId="0" applyFont="1" applyFill="1" applyBorder="1"/>
    <xf numFmtId="188" fontId="0" fillId="7" borderId="30" xfId="0" applyNumberFormat="1" applyFill="1" applyBorder="1"/>
    <xf numFmtId="0" fontId="0" fillId="7" borderId="25" xfId="0" applyFont="1" applyFill="1" applyBorder="1"/>
    <xf numFmtId="0" fontId="0" fillId="0" borderId="50" xfId="0" applyBorder="1"/>
    <xf numFmtId="43" fontId="0" fillId="7" borderId="24" xfId="0" applyNumberFormat="1" applyFont="1" applyFill="1" applyBorder="1"/>
    <xf numFmtId="188" fontId="40" fillId="7" borderId="25" xfId="117" applyNumberFormat="1" applyFont="1" applyFill="1" applyBorder="1"/>
    <xf numFmtId="0" fontId="0" fillId="0" borderId="25" xfId="0" applyBorder="1"/>
    <xf numFmtId="43" fontId="0" fillId="0" borderId="53" xfId="0" applyNumberFormat="1" applyBorder="1"/>
    <xf numFmtId="43" fontId="0" fillId="0" borderId="54" xfId="0" applyNumberFormat="1" applyBorder="1"/>
    <xf numFmtId="188" fontId="40" fillId="7" borderId="29" xfId="117" applyNumberFormat="1" applyFont="1" applyFill="1" applyBorder="1"/>
    <xf numFmtId="0" fontId="0" fillId="0" borderId="29" xfId="0" applyBorder="1"/>
    <xf numFmtId="43" fontId="0" fillId="0" borderId="55" xfId="0" applyNumberFormat="1" applyBorder="1"/>
    <xf numFmtId="2" fontId="47" fillId="8" borderId="0" xfId="0" applyNumberFormat="1" applyFont="1" applyFill="1"/>
    <xf numFmtId="43" fontId="0" fillId="7" borderId="0" xfId="0" applyNumberFormat="1" applyFill="1"/>
    <xf numFmtId="0" fontId="73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2" fontId="65" fillId="15" borderId="38" xfId="0" applyNumberFormat="1" applyFont="1" applyFill="1" applyBorder="1" applyAlignment="1">
      <alignment horizontal="center" wrapText="1" readingOrder="1"/>
    </xf>
    <xf numFmtId="0" fontId="2" fillId="11" borderId="37" xfId="0" applyFont="1" applyFill="1" applyBorder="1" applyAlignment="1">
      <alignment horizontal="center" wrapText="1" readingOrder="1"/>
    </xf>
    <xf numFmtId="0" fontId="2" fillId="11" borderId="38" xfId="0" applyFont="1" applyFill="1" applyBorder="1" applyAlignment="1">
      <alignment horizontal="center" wrapText="1" readingOrder="1"/>
    </xf>
    <xf numFmtId="0" fontId="2" fillId="11" borderId="31" xfId="0" applyFont="1" applyFill="1" applyBorder="1" applyAlignment="1">
      <alignment horizontal="center" wrapText="1" readingOrder="1"/>
    </xf>
    <xf numFmtId="0" fontId="56" fillId="11" borderId="31" xfId="0" applyFont="1" applyFill="1" applyBorder="1" applyAlignment="1">
      <alignment horizontal="center" vertical="center" wrapText="1" readingOrder="1"/>
    </xf>
    <xf numFmtId="3" fontId="58" fillId="15" borderId="38" xfId="0" applyNumberFormat="1" applyFont="1" applyFill="1" applyBorder="1" applyAlignment="1">
      <alignment horizontal="center" vertical="center" wrapText="1" readingOrder="1"/>
    </xf>
    <xf numFmtId="0" fontId="2" fillId="13" borderId="31" xfId="0" applyFont="1" applyFill="1" applyBorder="1" applyAlignment="1">
      <alignment vertical="top" wrapText="1"/>
    </xf>
    <xf numFmtId="0" fontId="70" fillId="12" borderId="37" xfId="0" applyFont="1" applyFill="1" applyBorder="1" applyAlignment="1">
      <alignment horizontal="center" vertical="center" wrapText="1" readingOrder="1"/>
    </xf>
    <xf numFmtId="187" fontId="75" fillId="15" borderId="38" xfId="0" applyNumberFormat="1" applyFont="1" applyFill="1" applyBorder="1" applyAlignment="1">
      <alignment horizontal="center" vertical="center" wrapText="1" readingOrder="1"/>
    </xf>
    <xf numFmtId="0" fontId="75" fillId="16" borderId="31" xfId="0" applyFont="1" applyFill="1" applyBorder="1" applyAlignment="1">
      <alignment horizontal="center" vertical="center" wrapText="1" readingOrder="1"/>
    </xf>
    <xf numFmtId="187" fontId="75" fillId="15" borderId="38" xfId="0" applyNumberFormat="1" applyFont="1" applyFill="1" applyBorder="1" applyAlignment="1">
      <alignment horizontal="center" wrapText="1" readingOrder="1"/>
    </xf>
    <xf numFmtId="187" fontId="75" fillId="16" borderId="31" xfId="0" applyNumberFormat="1" applyFont="1" applyFill="1" applyBorder="1" applyAlignment="1">
      <alignment horizontal="center" wrapText="1" readingOrder="1"/>
    </xf>
    <xf numFmtId="0" fontId="76" fillId="15" borderId="38" xfId="0" applyFont="1" applyFill="1" applyBorder="1" applyAlignment="1">
      <alignment horizontal="center" vertical="center" wrapText="1" readingOrder="1"/>
    </xf>
    <xf numFmtId="0" fontId="76" fillId="16" borderId="31" xfId="0" applyFont="1" applyFill="1" applyBorder="1" applyAlignment="1">
      <alignment horizontal="center" vertical="center" wrapText="1" readingOrder="1"/>
    </xf>
    <xf numFmtId="175" fontId="76" fillId="15" borderId="38" xfId="0" applyNumberFormat="1" applyFont="1" applyFill="1" applyBorder="1" applyAlignment="1">
      <alignment horizontal="center" vertical="center" wrapText="1" readingOrder="1"/>
    </xf>
    <xf numFmtId="175" fontId="76" fillId="16" borderId="31" xfId="0" applyNumberFormat="1" applyFont="1" applyFill="1" applyBorder="1" applyAlignment="1">
      <alignment horizontal="center" vertical="center" wrapText="1" readingOrder="1"/>
    </xf>
    <xf numFmtId="191" fontId="77" fillId="11" borderId="38" xfId="0" applyNumberFormat="1" applyFont="1" applyFill="1" applyBorder="1" applyAlignment="1">
      <alignment horizontal="center" vertical="center" wrapText="1" readingOrder="1"/>
    </xf>
    <xf numFmtId="191" fontId="78" fillId="11" borderId="38" xfId="0" applyNumberFormat="1" applyFont="1" applyFill="1" applyBorder="1" applyAlignment="1">
      <alignment horizontal="center" vertical="center" wrapText="1" readingOrder="1"/>
    </xf>
    <xf numFmtId="191" fontId="49" fillId="11" borderId="0" xfId="0" applyNumberFormat="1" applyFont="1" applyFill="1" applyAlignment="1">
      <alignment horizontal="center"/>
    </xf>
    <xf numFmtId="191" fontId="48" fillId="11" borderId="0" xfId="0" applyNumberFormat="1" applyFont="1" applyFill="1" applyAlignment="1">
      <alignment horizontal="center"/>
    </xf>
    <xf numFmtId="0" fontId="79" fillId="0" borderId="0" xfId="0" applyFont="1" applyAlignment="1">
      <alignment horizontal="right" vertical="center" indent="3" readingOrder="1"/>
    </xf>
    <xf numFmtId="0" fontId="80" fillId="0" borderId="0" xfId="0" applyFont="1"/>
    <xf numFmtId="0" fontId="59" fillId="14" borderId="0" xfId="0" applyFont="1" applyFill="1" applyBorder="1" applyAlignment="1">
      <alignment horizontal="center" vertical="center" wrapText="1" readingOrder="1"/>
    </xf>
    <xf numFmtId="0" fontId="59" fillId="17" borderId="31" xfId="0" applyFont="1" applyFill="1" applyBorder="1" applyAlignment="1">
      <alignment horizontal="center" wrapText="1" readingOrder="1"/>
    </xf>
    <xf numFmtId="0" fontId="71" fillId="0" borderId="0" xfId="0" applyFont="1" applyAlignment="1">
      <alignment horizontal="center" vertical="center" readingOrder="1"/>
    </xf>
    <xf numFmtId="0" fontId="81" fillId="0" borderId="0" xfId="0" applyFont="1"/>
    <xf numFmtId="0" fontId="81" fillId="0" borderId="0" xfId="0" applyFont="1" applyAlignment="1">
      <alignment horizontal="right"/>
    </xf>
    <xf numFmtId="2" fontId="74" fillId="0" borderId="0" xfId="0" applyNumberFormat="1" applyFont="1" applyAlignment="1">
      <alignment horizontal="center"/>
    </xf>
    <xf numFmtId="0" fontId="82" fillId="0" borderId="0" xfId="0" applyFont="1" applyAlignment="1"/>
    <xf numFmtId="0" fontId="53" fillId="12" borderId="34" xfId="0" applyFont="1" applyFill="1" applyBorder="1" applyAlignment="1">
      <alignment horizontal="center" vertical="center" textRotation="90" wrapText="1" readingOrder="1"/>
    </xf>
    <xf numFmtId="0" fontId="53" fillId="12" borderId="35" xfId="0" applyFont="1" applyFill="1" applyBorder="1" applyAlignment="1">
      <alignment horizontal="center" vertical="center" textRotation="90" wrapText="1" readingOrder="1"/>
    </xf>
    <xf numFmtId="0" fontId="53" fillId="12" borderId="36" xfId="0" applyFont="1" applyFill="1" applyBorder="1" applyAlignment="1">
      <alignment horizontal="center" vertical="center" textRotation="90" wrapText="1" readingOrder="1"/>
    </xf>
    <xf numFmtId="0" fontId="53" fillId="12" borderId="32" xfId="0" applyFont="1" applyFill="1" applyBorder="1" applyAlignment="1">
      <alignment horizontal="center" wrapText="1" readingOrder="1"/>
    </xf>
    <xf numFmtId="0" fontId="53" fillId="12" borderId="33" xfId="0" applyFont="1" applyFill="1" applyBorder="1" applyAlignment="1">
      <alignment horizontal="center" wrapText="1" readingOrder="1"/>
    </xf>
    <xf numFmtId="0" fontId="60" fillId="12" borderId="39" xfId="0" applyFont="1" applyFill="1" applyBorder="1" applyAlignment="1">
      <alignment horizontal="center" vertical="center" wrapText="1" readingOrder="1"/>
    </xf>
    <xf numFmtId="0" fontId="60" fillId="12" borderId="40" xfId="0" applyFont="1" applyFill="1" applyBorder="1" applyAlignment="1">
      <alignment horizontal="center" vertical="center" wrapText="1" readingOrder="1"/>
    </xf>
    <xf numFmtId="0" fontId="43" fillId="18" borderId="43" xfId="0" applyFont="1" applyFill="1" applyBorder="1" applyAlignment="1">
      <alignment horizontal="center"/>
    </xf>
    <xf numFmtId="0" fontId="43" fillId="18" borderId="44" xfId="0" applyFont="1" applyFill="1" applyBorder="1" applyAlignment="1">
      <alignment horizontal="center"/>
    </xf>
    <xf numFmtId="0" fontId="61" fillId="12" borderId="41" xfId="0" applyFont="1" applyFill="1" applyBorder="1" applyAlignment="1">
      <alignment horizontal="center" vertical="center" wrapText="1"/>
    </xf>
    <xf numFmtId="0" fontId="61" fillId="12" borderId="42" xfId="0" applyFont="1" applyFill="1" applyBorder="1" applyAlignment="1">
      <alignment horizontal="center" vertical="center" wrapText="1"/>
    </xf>
    <xf numFmtId="0" fontId="72" fillId="9" borderId="6" xfId="0" applyFont="1" applyFill="1" applyBorder="1" applyAlignment="1">
      <alignment horizontal="center" vertical="center" wrapText="1"/>
    </xf>
    <xf numFmtId="0" fontId="72" fillId="9" borderId="15" xfId="0" applyFont="1" applyFill="1" applyBorder="1" applyAlignment="1">
      <alignment horizontal="center" vertical="center" wrapText="1"/>
    </xf>
    <xf numFmtId="18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2" fillId="9" borderId="17" xfId="0" applyFont="1" applyFill="1" applyBorder="1" applyAlignment="1">
      <alignment horizontal="center" vertical="center" wrapText="1"/>
    </xf>
    <xf numFmtId="0" fontId="43" fillId="7" borderId="27" xfId="0" applyFont="1" applyFill="1" applyBorder="1" applyAlignment="1">
      <alignment horizontal="center"/>
    </xf>
    <xf numFmtId="0" fontId="43" fillId="7" borderId="28" xfId="0" applyFont="1" applyFill="1" applyBorder="1" applyAlignment="1">
      <alignment horizontal="center"/>
    </xf>
    <xf numFmtId="0" fontId="83" fillId="19" borderId="56" xfId="0" applyFont="1" applyFill="1" applyBorder="1" applyAlignment="1">
      <alignment horizontal="center"/>
    </xf>
    <xf numFmtId="0" fontId="83" fillId="19" borderId="56" xfId="0" applyFont="1" applyFill="1" applyBorder="1" applyAlignment="1"/>
  </cellXfs>
  <cellStyles count="118">
    <cellStyle name="%" xfId="1"/>
    <cellStyle name="’Ê‰Ý [0.00]_!!!GO" xfId="2"/>
    <cellStyle name="’Ê‰Ý_!!!GO" xfId="3"/>
    <cellStyle name="•W€_!!!GO" xfId="4"/>
    <cellStyle name="W_¼ÚïN" xfId="114"/>
    <cellStyle name="args.style" xfId="5"/>
    <cellStyle name="AUMENTA" xfId="6"/>
    <cellStyle name="Bancos" xfId="7"/>
    <cellStyle name="Cabecera" xfId="8"/>
    <cellStyle name="Cabecera 1" xfId="9"/>
    <cellStyle name="Cabecera 2" xfId="10"/>
    <cellStyle name="Calc Currency (0)" xfId="11"/>
    <cellStyle name="Cancel" xfId="12"/>
    <cellStyle name="Check" xfId="13"/>
    <cellStyle name="Comma [0]_!!!GO" xfId="14"/>
    <cellStyle name="Comma_!!!GO" xfId="15"/>
    <cellStyle name="Comma0" xfId="16"/>
    <cellStyle name="Comma0 - Modelo1" xfId="17"/>
    <cellStyle name="Comma0 - Modelo2" xfId="18"/>
    <cellStyle name="Comma0 - Style1" xfId="19"/>
    <cellStyle name="Comma0 - Style2" xfId="20"/>
    <cellStyle name="Comma0_Ind_Fisicos_May" xfId="21"/>
    <cellStyle name="Comma1 - Modelo2" xfId="22"/>
    <cellStyle name="Comma1 - Style2" xfId="23"/>
    <cellStyle name="Company Name" xfId="24"/>
    <cellStyle name="Copied" xfId="25"/>
    <cellStyle name="COST1" xfId="26"/>
    <cellStyle name="Cuadro 1" xfId="27"/>
    <cellStyle name="Curren" xfId="28"/>
    <cellStyle name="Currency [0]_!!!GO" xfId="29"/>
    <cellStyle name="Currency_!!!GO" xfId="30"/>
    <cellStyle name="Dia" xfId="31"/>
    <cellStyle name="Diseño" xfId="32"/>
    <cellStyle name="DISMINUYE" xfId="33"/>
    <cellStyle name="Encabez1" xfId="34"/>
    <cellStyle name="Encabez2" xfId="35"/>
    <cellStyle name="Entered" xfId="36"/>
    <cellStyle name="Estilo 1" xfId="37"/>
    <cellStyle name="Euro" xfId="38"/>
    <cellStyle name="F2" xfId="39"/>
    <cellStyle name="F3" xfId="40"/>
    <cellStyle name="F4" xfId="41"/>
    <cellStyle name="F5" xfId="42"/>
    <cellStyle name="F6" xfId="43"/>
    <cellStyle name="F7" xfId="44"/>
    <cellStyle name="F8" xfId="45"/>
    <cellStyle name="Fecha" xfId="46"/>
    <cellStyle name="Fijo" xfId="47"/>
    <cellStyle name="fina" xfId="48"/>
    <cellStyle name="Financiero" xfId="49"/>
    <cellStyle name="Followed Hyperlink_CSC Servicios Cia Final" xfId="50"/>
    <cellStyle name="Formula10" xfId="51"/>
    <cellStyle name="Grey" xfId="52"/>
    <cellStyle name="Header1" xfId="53"/>
    <cellStyle name="Header2" xfId="54"/>
    <cellStyle name="Hyperlink_CSC Servicios Cia Final" xfId="55"/>
    <cellStyle name="Input [yellow]" xfId="56"/>
    <cellStyle name="Input Cells" xfId="57"/>
    <cellStyle name="Input10" xfId="58"/>
    <cellStyle name="Linked Cells" xfId="59"/>
    <cellStyle name="m1" xfId="60"/>
    <cellStyle name="Millares" xfId="61" builtinId="3"/>
    <cellStyle name="Millares 2" xfId="62"/>
    <cellStyle name="Millares 3" xfId="63"/>
    <cellStyle name="Millares 4" xfId="117"/>
    <cellStyle name="Milliers [0]_!!!GO" xfId="64"/>
    <cellStyle name="Milliers_!!!GO" xfId="65"/>
    <cellStyle name="mod1" xfId="66"/>
    <cellStyle name="modelo1" xfId="67"/>
    <cellStyle name="Moeda [0]_Agosto-99" xfId="68"/>
    <cellStyle name="Moeda_Agosto-99" xfId="69"/>
    <cellStyle name="Monétaire [0]_!!!GO" xfId="70"/>
    <cellStyle name="Monétaire_!!!GO" xfId="71"/>
    <cellStyle name="Monetario" xfId="72"/>
    <cellStyle name="Monetario0" xfId="73"/>
    <cellStyle name="no dec" xfId="74"/>
    <cellStyle name="No-definido" xfId="75"/>
    <cellStyle name="NORAYAS" xfId="76"/>
    <cellStyle name="Normˆ)_x0008_" xfId="77"/>
    <cellStyle name="Normal" xfId="0" builtinId="0"/>
    <cellStyle name="Normal - Style1" xfId="78"/>
    <cellStyle name="Normal 2" xfId="79"/>
    <cellStyle name="Normal 3" xfId="80"/>
    <cellStyle name="Normal 4" xfId="81"/>
    <cellStyle name="Nuevo" xfId="82"/>
    <cellStyle name="Œ…‹æØ‚è [0.00]_!!!GO" xfId="83"/>
    <cellStyle name="Œ…‹æØ‚è_!!!GO" xfId="84"/>
    <cellStyle name="OTöüda_laroux" xfId="85"/>
    <cellStyle name="per.style" xfId="86"/>
    <cellStyle name="Percen - Modelo1" xfId="87"/>
    <cellStyle name="Percent [2]" xfId="88"/>
    <cellStyle name="Percent 2" xfId="116"/>
    <cellStyle name="PLAN1" xfId="89"/>
    <cellStyle name="pli" xfId="90"/>
    <cellStyle name="Porcentual 2" xfId="91"/>
    <cellStyle name="Porcentual 3" xfId="92"/>
    <cellStyle name="pricing" xfId="93"/>
    <cellStyle name="producto" xfId="94"/>
    <cellStyle name="PSChar" xfId="95"/>
    <cellStyle name="Punto" xfId="96"/>
    <cellStyle name="Punto0" xfId="97"/>
    <cellStyle name="Punto0 - Modelo1" xfId="98"/>
    <cellStyle name="Punto0 - Modelo3" xfId="99"/>
    <cellStyle name="Punto0 - Modelo4" xfId="100"/>
    <cellStyle name="Punto0_~0022452" xfId="101"/>
    <cellStyle name="Recuadro" xfId="102"/>
    <cellStyle name="Recuadro iz" xfId="103"/>
    <cellStyle name="RevList" xfId="104"/>
    <cellStyle name="RM" xfId="105"/>
    <cellStyle name="Section name" xfId="106"/>
    <cellStyle name="Separador de milhares [0]_Agosto-99" xfId="107"/>
    <cellStyle name="Separador de milhares_Abertura_Despesa_Nao_Operc" xfId="108"/>
    <cellStyle name="Spreadsheet title" xfId="109"/>
    <cellStyle name="Steve" xfId="110"/>
    <cellStyle name="Style 1" xfId="111"/>
    <cellStyle name="subra" xfId="112"/>
    <cellStyle name="Subtotal" xfId="113"/>
    <cellStyle name="Year" xfId="115"/>
  </cellStyles>
  <dxfs count="0"/>
  <tableStyles count="0" defaultTableStyle="TableStyleMedium9" defaultPivotStyle="PivotStyleLight16"/>
  <colors>
    <mruColors>
      <color rgb="FF0000CC"/>
      <color rgb="FF990099"/>
      <color rgb="FF993366"/>
      <color rgb="FF9933FF"/>
      <color rgb="FFCC3399"/>
      <color rgb="FF99CC00"/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945166229221346"/>
          <c:y val="1.3093467483231268E-2"/>
          <c:w val="0.44609689413823272"/>
          <c:h val="0.74349482356372121"/>
        </c:manualLayout>
      </c:layout>
      <c:pieChart>
        <c:varyColors val="1"/>
        <c:ser>
          <c:idx val="0"/>
          <c:order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'Abonados y Tiraje'!$Q$5:$Q$18</c:f>
              <c:numCache>
                <c:formatCode>General</c:formatCode>
                <c:ptCount val="14"/>
              </c:numCache>
            </c:numRef>
          </c:cat>
          <c:val>
            <c:numRef>
              <c:f>'Abonados y Tiraje'!$R$5:$R$18</c:f>
              <c:numCache>
                <c:formatCode>General</c:formatCode>
                <c:ptCount val="1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28166776027996498"/>
          <c:y val="0.71497127501235558"/>
          <c:w val="0.53110892388451447"/>
          <c:h val="0.1943257555485934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93</xdr:row>
      <xdr:rowOff>130970</xdr:rowOff>
    </xdr:from>
    <xdr:to>
      <xdr:col>11</xdr:col>
      <xdr:colOff>309563</xdr:colOff>
      <xdr:row>95</xdr:row>
      <xdr:rowOff>87014</xdr:rowOff>
    </xdr:to>
    <xdr:sp macro="" textlink="">
      <xdr:nvSpPr>
        <xdr:cNvPr id="10" name="7 CuadroTexto"/>
        <xdr:cNvSpPr txBox="1"/>
      </xdr:nvSpPr>
      <xdr:spPr>
        <a:xfrm>
          <a:off x="10477501" y="21978939"/>
          <a:ext cx="426243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s-MX" sz="2400">
              <a:latin typeface="+mn-lt"/>
            </a:rPr>
            <a:t>CD</a:t>
          </a:r>
          <a:r>
            <a:rPr lang="es-MX">
              <a:latin typeface="+mn-lt"/>
            </a:rPr>
            <a:t> = 1.1 (</a:t>
          </a:r>
          <a:r>
            <a:rPr lang="es-MX">
              <a:solidFill>
                <a:srgbClr val="00B050"/>
              </a:solidFill>
              <a:latin typeface="+mn-lt"/>
            </a:rPr>
            <a:t>1.2900</a:t>
          </a:r>
          <a:r>
            <a:rPr lang="es-MX">
              <a:latin typeface="+mn-lt"/>
            </a:rPr>
            <a:t>) = 1.42</a:t>
          </a:r>
        </a:p>
      </xdr:txBody>
    </xdr:sp>
    <xdr:clientData/>
  </xdr:twoCellAnchor>
  <xdr:twoCellAnchor>
    <xdr:from>
      <xdr:col>7</xdr:col>
      <xdr:colOff>154781</xdr:colOff>
      <xdr:row>58</xdr:row>
      <xdr:rowOff>130967</xdr:rowOff>
    </xdr:from>
    <xdr:to>
      <xdr:col>16</xdr:col>
      <xdr:colOff>555499</xdr:colOff>
      <xdr:row>60</xdr:row>
      <xdr:rowOff>98917</xdr:rowOff>
    </xdr:to>
    <xdr:sp macro="" textlink="">
      <xdr:nvSpPr>
        <xdr:cNvPr id="13" name="6 CuadroTexto"/>
        <xdr:cNvSpPr txBox="1"/>
      </xdr:nvSpPr>
      <xdr:spPr>
        <a:xfrm>
          <a:off x="10346531" y="14192248"/>
          <a:ext cx="9068468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s-MX" sz="2400">
              <a:latin typeface="+mn-lt"/>
            </a:rPr>
            <a:t>CE</a:t>
          </a:r>
          <a:r>
            <a:rPr lang="es-MX">
              <a:latin typeface="+mn-lt"/>
            </a:rPr>
            <a:t> =  1.1 [0.</a:t>
          </a:r>
          <a:r>
            <a:rPr lang="es-MX">
              <a:solidFill>
                <a:srgbClr val="C00000"/>
              </a:solidFill>
              <a:latin typeface="+mn-lt"/>
            </a:rPr>
            <a:t>2797</a:t>
          </a:r>
          <a:r>
            <a:rPr lang="es-MX">
              <a:latin typeface="+mn-lt"/>
            </a:rPr>
            <a:t> +  </a:t>
          </a:r>
          <a:r>
            <a:rPr lang="es-MX">
              <a:solidFill>
                <a:srgbClr val="0000CC"/>
              </a:solidFill>
              <a:latin typeface="+mn-lt"/>
            </a:rPr>
            <a:t>0.0000129771</a:t>
          </a:r>
          <a:r>
            <a:rPr lang="es-MX">
              <a:latin typeface="+mn-lt"/>
            </a:rPr>
            <a:t> n + </a:t>
          </a:r>
          <a:r>
            <a:rPr lang="es-MX">
              <a:solidFill>
                <a:srgbClr val="C00000"/>
              </a:solidFill>
              <a:latin typeface="+mn-lt"/>
            </a:rPr>
            <a:t>0.0038</a:t>
          </a:r>
          <a:r>
            <a:rPr lang="es-MX">
              <a:latin typeface="+mn-lt"/>
            </a:rPr>
            <a:t> m ] </a:t>
          </a:r>
          <a:endParaRPr lang="es-PE">
            <a:latin typeface="+mn-lt"/>
          </a:endParaRPr>
        </a:p>
      </xdr:txBody>
    </xdr:sp>
    <xdr:clientData/>
  </xdr:twoCellAnchor>
  <xdr:twoCellAnchor>
    <xdr:from>
      <xdr:col>7</xdr:col>
      <xdr:colOff>154782</xdr:colOff>
      <xdr:row>55</xdr:row>
      <xdr:rowOff>83343</xdr:rowOff>
    </xdr:from>
    <xdr:to>
      <xdr:col>16</xdr:col>
      <xdr:colOff>555500</xdr:colOff>
      <xdr:row>57</xdr:row>
      <xdr:rowOff>170356</xdr:rowOff>
    </xdr:to>
    <xdr:sp macro="" textlink="">
      <xdr:nvSpPr>
        <xdr:cNvPr id="24" name="6 CuadroTexto"/>
        <xdr:cNvSpPr txBox="1"/>
      </xdr:nvSpPr>
      <xdr:spPr>
        <a:xfrm>
          <a:off x="10346532" y="13442156"/>
          <a:ext cx="9068468" cy="53945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s-MX" sz="2400">
              <a:latin typeface="+mn-lt"/>
            </a:rPr>
            <a:t>CE</a:t>
          </a:r>
          <a:r>
            <a:rPr lang="es-MX">
              <a:latin typeface="+mn-lt"/>
            </a:rPr>
            <a:t> =  1.1 [</a:t>
          </a:r>
          <a:r>
            <a:rPr lang="es-MX">
              <a:solidFill>
                <a:srgbClr val="C00000"/>
              </a:solidFill>
              <a:latin typeface="+mn-lt"/>
            </a:rPr>
            <a:t>0.426</a:t>
          </a:r>
          <a:r>
            <a:rPr lang="es-MX">
              <a:latin typeface="+mn-lt"/>
            </a:rPr>
            <a:t> +  </a:t>
          </a:r>
          <a:r>
            <a:rPr lang="es-MX">
              <a:solidFill>
                <a:srgbClr val="0000CC"/>
              </a:solidFill>
              <a:latin typeface="+mn-lt"/>
            </a:rPr>
            <a:t>0.0000083131 </a:t>
          </a:r>
          <a:r>
            <a:rPr lang="es-MX">
              <a:latin typeface="+mn-lt"/>
            </a:rPr>
            <a:t>n + </a:t>
          </a:r>
          <a:r>
            <a:rPr lang="es-MX">
              <a:solidFill>
                <a:srgbClr val="C00000"/>
              </a:solidFill>
              <a:latin typeface="+mn-lt"/>
            </a:rPr>
            <a:t>0.0053</a:t>
          </a:r>
          <a:r>
            <a:rPr lang="es-MX">
              <a:latin typeface="+mn-lt"/>
            </a:rPr>
            <a:t> m ] </a:t>
          </a:r>
          <a:endParaRPr lang="es-PE">
            <a:latin typeface="+mn-lt"/>
          </a:endParaRPr>
        </a:p>
      </xdr:txBody>
    </xdr:sp>
    <xdr:clientData/>
  </xdr:twoCellAnchor>
  <xdr:twoCellAnchor>
    <xdr:from>
      <xdr:col>7</xdr:col>
      <xdr:colOff>261937</xdr:colOff>
      <xdr:row>89</xdr:row>
      <xdr:rowOff>95248</xdr:rowOff>
    </xdr:from>
    <xdr:to>
      <xdr:col>11</xdr:col>
      <xdr:colOff>309561</xdr:colOff>
      <xdr:row>91</xdr:row>
      <xdr:rowOff>146543</xdr:rowOff>
    </xdr:to>
    <xdr:sp macro="" textlink="">
      <xdr:nvSpPr>
        <xdr:cNvPr id="26" name="7 CuadroTexto"/>
        <xdr:cNvSpPr txBox="1"/>
      </xdr:nvSpPr>
      <xdr:spPr>
        <a:xfrm>
          <a:off x="10453687" y="20895467"/>
          <a:ext cx="4286249" cy="5037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s-MX" sz="2400">
              <a:latin typeface="+mn-lt"/>
            </a:rPr>
            <a:t>CD</a:t>
          </a:r>
          <a:r>
            <a:rPr lang="es-MX">
              <a:latin typeface="+mn-lt"/>
            </a:rPr>
            <a:t> = 1.1 (</a:t>
          </a:r>
          <a:r>
            <a:rPr lang="es-MX">
              <a:solidFill>
                <a:srgbClr val="00B050"/>
              </a:solidFill>
              <a:latin typeface="+mn-lt"/>
            </a:rPr>
            <a:t>1.0716 </a:t>
          </a:r>
          <a:r>
            <a:rPr lang="es-MX">
              <a:latin typeface="+mn-lt"/>
            </a:rPr>
            <a:t>) = 1.18</a:t>
          </a:r>
        </a:p>
      </xdr:txBody>
    </xdr:sp>
    <xdr:clientData/>
  </xdr:twoCellAnchor>
  <xdr:twoCellAnchor>
    <xdr:from>
      <xdr:col>8</xdr:col>
      <xdr:colOff>809625</xdr:colOff>
      <xdr:row>28</xdr:row>
      <xdr:rowOff>190499</xdr:rowOff>
    </xdr:from>
    <xdr:to>
      <xdr:col>13</xdr:col>
      <xdr:colOff>389706</xdr:colOff>
      <xdr:row>30</xdr:row>
      <xdr:rowOff>110825</xdr:rowOff>
    </xdr:to>
    <xdr:sp macro="" textlink="">
      <xdr:nvSpPr>
        <xdr:cNvPr id="27" name="10 CuadroTexto"/>
        <xdr:cNvSpPr txBox="1"/>
      </xdr:nvSpPr>
      <xdr:spPr>
        <a:xfrm>
          <a:off x="12453938" y="7417593"/>
          <a:ext cx="4473549" cy="468013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>
              <a:latin typeface="+mn-lt"/>
            </a:rPr>
            <a:t>CE = 1.1 [ a +  b * n + c * m ] </a:t>
          </a:r>
          <a:endParaRPr lang="es-PE">
            <a:latin typeface="+mn-lt"/>
          </a:endParaRPr>
        </a:p>
      </xdr:txBody>
    </xdr:sp>
    <xdr:clientData/>
  </xdr:twoCellAnchor>
  <xdr:twoCellAnchor>
    <xdr:from>
      <xdr:col>10</xdr:col>
      <xdr:colOff>83344</xdr:colOff>
      <xdr:row>22</xdr:row>
      <xdr:rowOff>23813</xdr:rowOff>
    </xdr:from>
    <xdr:to>
      <xdr:col>12</xdr:col>
      <xdr:colOff>362396</xdr:colOff>
      <xdr:row>24</xdr:row>
      <xdr:rowOff>51294</xdr:rowOff>
    </xdr:to>
    <xdr:sp macro="" textlink="">
      <xdr:nvSpPr>
        <xdr:cNvPr id="30" name="16 CuadroTexto"/>
        <xdr:cNvSpPr txBox="1"/>
      </xdr:nvSpPr>
      <xdr:spPr>
        <a:xfrm>
          <a:off x="13751719" y="5786438"/>
          <a:ext cx="2386458" cy="432294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>
              <a:latin typeface="+mn-lt"/>
            </a:rPr>
            <a:t>CT = CE + CD</a:t>
          </a:r>
          <a:endParaRPr lang="es-PE">
            <a:latin typeface="+mn-lt"/>
          </a:endParaRPr>
        </a:p>
      </xdr:txBody>
    </xdr:sp>
    <xdr:clientData/>
  </xdr:twoCellAnchor>
  <xdr:twoCellAnchor>
    <xdr:from>
      <xdr:col>7</xdr:col>
      <xdr:colOff>214312</xdr:colOff>
      <xdr:row>74</xdr:row>
      <xdr:rowOff>59531</xdr:rowOff>
    </xdr:from>
    <xdr:to>
      <xdr:col>16</xdr:col>
      <xdr:colOff>615030</xdr:colOff>
      <xdr:row>76</xdr:row>
      <xdr:rowOff>75108</xdr:rowOff>
    </xdr:to>
    <xdr:sp macro="" textlink="">
      <xdr:nvSpPr>
        <xdr:cNvPr id="31" name="6 CuadroTexto"/>
        <xdr:cNvSpPr txBox="1"/>
      </xdr:nvSpPr>
      <xdr:spPr>
        <a:xfrm>
          <a:off x="10406062" y="17668875"/>
          <a:ext cx="9068468" cy="46801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s-MX" sz="2400">
              <a:latin typeface="+mn-lt"/>
            </a:rPr>
            <a:t>CE</a:t>
          </a:r>
          <a:r>
            <a:rPr lang="es-MX">
              <a:latin typeface="+mn-lt"/>
            </a:rPr>
            <a:t> =  </a:t>
          </a:r>
          <a:r>
            <a:rPr lang="es-MX">
              <a:solidFill>
                <a:srgbClr val="C00000"/>
              </a:solidFill>
              <a:latin typeface="+mn-lt"/>
            </a:rPr>
            <a:t>0.4686</a:t>
          </a:r>
          <a:r>
            <a:rPr lang="es-MX">
              <a:latin typeface="+mn-lt"/>
            </a:rPr>
            <a:t> +  </a:t>
          </a:r>
          <a:r>
            <a:rPr lang="es-MX">
              <a:solidFill>
                <a:srgbClr val="0000CC"/>
              </a:solidFill>
              <a:latin typeface="+mn-lt"/>
            </a:rPr>
            <a:t>9.1444 *10 </a:t>
          </a:r>
          <a:r>
            <a:rPr lang="es-MX" baseline="30000">
              <a:solidFill>
                <a:srgbClr val="0000CC"/>
              </a:solidFill>
              <a:latin typeface="+mn-lt"/>
            </a:rPr>
            <a:t>-6</a:t>
          </a:r>
          <a:r>
            <a:rPr lang="es-MX">
              <a:solidFill>
                <a:srgbClr val="0000CC"/>
              </a:solidFill>
              <a:latin typeface="+mn-lt"/>
            </a:rPr>
            <a:t> *</a:t>
          </a:r>
          <a:r>
            <a:rPr lang="es-MX">
              <a:latin typeface="+mn-lt"/>
            </a:rPr>
            <a:t>n1 + </a:t>
          </a:r>
          <a:r>
            <a:rPr lang="es-MX">
              <a:solidFill>
                <a:srgbClr val="C00000"/>
              </a:solidFill>
              <a:latin typeface="+mn-lt"/>
            </a:rPr>
            <a:t>0.00581</a:t>
          </a:r>
          <a:r>
            <a:rPr lang="es-MX">
              <a:latin typeface="+mn-lt"/>
            </a:rPr>
            <a:t> * m1 ] </a:t>
          </a:r>
          <a:endParaRPr lang="es-PE">
            <a:latin typeface="+mn-lt"/>
          </a:endParaRPr>
        </a:p>
      </xdr:txBody>
    </xdr:sp>
    <xdr:clientData/>
  </xdr:twoCellAnchor>
  <xdr:twoCellAnchor>
    <xdr:from>
      <xdr:col>7</xdr:col>
      <xdr:colOff>214312</xdr:colOff>
      <xdr:row>78</xdr:row>
      <xdr:rowOff>71439</xdr:rowOff>
    </xdr:from>
    <xdr:to>
      <xdr:col>16</xdr:col>
      <xdr:colOff>615030</xdr:colOff>
      <xdr:row>80</xdr:row>
      <xdr:rowOff>15577</xdr:rowOff>
    </xdr:to>
    <xdr:sp macro="" textlink="">
      <xdr:nvSpPr>
        <xdr:cNvPr id="32" name="6 CuadroTexto"/>
        <xdr:cNvSpPr txBox="1"/>
      </xdr:nvSpPr>
      <xdr:spPr>
        <a:xfrm>
          <a:off x="10406062" y="18514220"/>
          <a:ext cx="9068468" cy="3965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r>
            <a:rPr lang="es-MX" sz="2400">
              <a:latin typeface="+mn-lt"/>
            </a:rPr>
            <a:t>CE</a:t>
          </a:r>
          <a:r>
            <a:rPr lang="es-MX">
              <a:latin typeface="+mn-lt"/>
            </a:rPr>
            <a:t> =  </a:t>
          </a:r>
          <a:r>
            <a:rPr lang="es-MX">
              <a:solidFill>
                <a:srgbClr val="C00000"/>
              </a:solidFill>
              <a:latin typeface="+mn-lt"/>
            </a:rPr>
            <a:t>0.30767</a:t>
          </a:r>
          <a:r>
            <a:rPr lang="es-MX">
              <a:latin typeface="+mn-lt"/>
            </a:rPr>
            <a:t> +  14</a:t>
          </a:r>
          <a:r>
            <a:rPr lang="es-MX">
              <a:solidFill>
                <a:srgbClr val="0000CC"/>
              </a:solidFill>
              <a:latin typeface="+mn-lt"/>
            </a:rPr>
            <a:t>.2749 *10 </a:t>
          </a:r>
          <a:r>
            <a:rPr lang="es-MX" baseline="30000">
              <a:solidFill>
                <a:srgbClr val="0000CC"/>
              </a:solidFill>
              <a:latin typeface="+mn-lt"/>
            </a:rPr>
            <a:t>-6</a:t>
          </a:r>
          <a:r>
            <a:rPr lang="es-MX">
              <a:solidFill>
                <a:srgbClr val="0000CC"/>
              </a:solidFill>
              <a:latin typeface="+mn-lt"/>
            </a:rPr>
            <a:t> *</a:t>
          </a:r>
          <a:r>
            <a:rPr lang="es-MX">
              <a:latin typeface="+mn-lt"/>
            </a:rPr>
            <a:t>n2 + </a:t>
          </a:r>
          <a:r>
            <a:rPr lang="es-MX">
              <a:solidFill>
                <a:srgbClr val="C00000"/>
              </a:solidFill>
              <a:latin typeface="+mn-lt"/>
            </a:rPr>
            <a:t>0.00415</a:t>
          </a:r>
          <a:r>
            <a:rPr lang="es-MX">
              <a:latin typeface="+mn-lt"/>
            </a:rPr>
            <a:t> * m2 ] </a:t>
          </a:r>
          <a:endParaRPr lang="es-PE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3</xdr:row>
      <xdr:rowOff>180976</xdr:rowOff>
    </xdr:from>
    <xdr:to>
      <xdr:col>25</xdr:col>
      <xdr:colOff>114300</xdr:colOff>
      <xdr:row>19</xdr:row>
      <xdr:rowOff>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de%20programa/Microsoft%20Office/Office/XL8GAL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de%20programa\Microsoft%20Office\Office\XL8GAL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NSUALIZACION%20YELL/Yell%20Prev%20y%20Ppto%20Ago%2006-%20Mar%2007/PL-Agosto%2006-Marzo%2007%2003.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NSUALIZACION%20YELL\Yell%20Prev%20y%20Ppto%20Ago%2006-%20Mar%2007\PL-Agosto%2006-Marzo%2007%2003.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_Plan_Gestao/Despesa2002/Desp_Op_PxQ_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_Plan_Gestao\Despesa2002\Desp_Op_PxQ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unac/AppData/Local/Microsoft/Windows/Temporary%20Internet%20Files/Content.Outlook/ECGD22BL/Modelo%20Gu&#237;as%202012%20v4%20vs%20requerimiento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_Plan_Gestao/Despesa2002/Desp_Nao_Operacional_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_Plan_Gestao\Despesa2002\Desp_Nao_Operacio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8GALRY"/>
      <sheetName val="Herramientas para análisis-VBA"/>
      <sheetName val="Listavba"/>
      <sheetName val="#¡REF"/>
      <sheetName val="Barras rústico"/>
      <sheetName val="Logarítmico"/>
      <sheetName val="Columnas y áreas"/>
      <sheetName val="Líneas en dos ejes"/>
      <sheetName val="Líneas y columnas 2"/>
      <sheetName val="Líneas y columnas 1"/>
      <sheetName val="Líneas suavizadas"/>
      <sheetName val="Conos"/>
      <sheetName val="Áreas 3D en color"/>
      <sheetName val="Tubos"/>
      <sheetName val="Circular llamativo"/>
      <sheetName val="Apilado en colores"/>
      <sheetName val="Columnas en profundidad"/>
      <sheetName val="Circular azul"/>
      <sheetName val="Barras flotantes"/>
      <sheetName val="Líneas coloridas"/>
      <sheetName val="Columnas en gris"/>
      <sheetName val="Áreas en gris, cronológico"/>
      <sheetName val="Áreas en gris"/>
      <sheetName val="Circular en gris"/>
      <sheetName val="consolid-dossier (IAS) (2)"/>
      <sheetName val="Rajes y ajes IAS"/>
      <sheetName val="Rajes y ajes (Proforma 2)"/>
      <sheetName val="Fondo_Comercio"/>
      <sheetName val="Cuadro 13A ias(3)"/>
      <sheetName val="Cuadro 17"/>
      <sheetName val="Otras Participaciones"/>
      <sheetName val="Prov_Inmov_Financi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8GALRY"/>
      <sheetName val="Herramientas para análisis-VBA"/>
      <sheetName val="Listavba"/>
      <sheetName val="#¡REF"/>
      <sheetName val="Barras rústico"/>
      <sheetName val="Logarítmico"/>
      <sheetName val="Columnas y áreas"/>
      <sheetName val="Líneas en dos ejes"/>
      <sheetName val="Líneas y columnas 2"/>
      <sheetName val="Líneas y columnas 1"/>
      <sheetName val="Líneas suavizadas"/>
      <sheetName val="Conos"/>
      <sheetName val="Áreas 3D en color"/>
      <sheetName val="Tubos"/>
      <sheetName val="Circular llamativo"/>
      <sheetName val="Apilado en colores"/>
      <sheetName val="Columnas en profundidad"/>
      <sheetName val="Circular azul"/>
      <sheetName val="Barras flotantes"/>
      <sheetName val="Líneas coloridas"/>
      <sheetName val="Columnas en gris"/>
      <sheetName val="Áreas en gris, cronológico"/>
      <sheetName val="Áreas en gris"/>
      <sheetName val="Circular en gris"/>
      <sheetName val="consolid-dossier (IAS) (2)"/>
      <sheetName val="Rajes y ajes IAS"/>
      <sheetName val="Rajes y ajes (Proforma 2)"/>
      <sheetName val="Fondo_Comercio"/>
      <sheetName val="Cuadro 13A ias(3)"/>
      <sheetName val="Cuadro 17"/>
      <sheetName val="Otras Participaciones"/>
      <sheetName val="Prov_Inmov_Financi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Q comp"/>
      <sheetName val="1Q"/>
      <sheetName val="Var"/>
      <sheetName val="xx99"/>
      <sheetName val="Hoja1"/>
      <sheetName val="VOC"/>
      <sheetName val="Apr"/>
      <sheetName val="Ingresos"/>
      <sheetName val="GBR 2007"/>
      <sheetName val="Mag. Operativas2007"/>
      <sheetName val="Tarifas"/>
      <sheetName val="Otros-Comisiones"/>
      <sheetName val="Gastos Personal"/>
      <sheetName val="Comision PB"/>
      <sheetName val="Coste Cobro en Recibo"/>
      <sheetName val="Gtos Per Adicx de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Q comp"/>
      <sheetName val="1Q"/>
      <sheetName val="Var"/>
      <sheetName val="xx99"/>
      <sheetName val="Hoja1"/>
      <sheetName val="VOC"/>
      <sheetName val="Apr"/>
      <sheetName val="Ingresos"/>
      <sheetName val="GBR 2007"/>
      <sheetName val="Mag. Operativas2007"/>
      <sheetName val="Tarifas"/>
      <sheetName val="Otros-Comisiones"/>
      <sheetName val="Gastos Personal"/>
      <sheetName val="Comision PB"/>
      <sheetName val="Coste Cobro en Recibo"/>
      <sheetName val="Gtos Per Adicx de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FCF"/>
      <sheetName val="Cierre22"/>
      <sheetName val="2001"/>
      <sheetName val="Orç"/>
      <sheetName val="teste"/>
      <sheetName val="Orçado"/>
      <sheetName val="Realizado"/>
      <sheetName val="Desp_Op"/>
      <sheetName val="Aux"/>
      <sheetName val="q02"/>
      <sheetName val="q02_orç"/>
      <sheetName val="Desglose_gastos"/>
      <sheetName val="Comparativo"/>
      <sheetName val="ajustes_manuais"/>
      <sheetName val="Cierre"/>
      <sheetName val="Cierre2"/>
      <sheetName val="Infogest_Tisa"/>
      <sheetName val="Desp_Op_PxQ_2002"/>
      <sheetName val="#REF"/>
      <sheetName val="Infogest Tisa"/>
      <sheetName val="Real99"/>
      <sheetName val="0"/>
      <sheetName val="Ppto_Aten"/>
      <sheetName val="Resultado"/>
      <sheetName val="TRAFICO 21"/>
      <sheetName val="TAPA "/>
      <sheetName val="Hoja5"/>
      <sheetName val="Real"/>
      <sheetName val="Presupuesto"/>
      <sheetName val="7 eerr.c-comp"/>
      <sheetName val="Hoja que se llena"/>
      <sheetName val="PRESENTACION"/>
      <sheetName val="#¡REF"/>
      <sheetName val="Orçado_Tisa"/>
      <sheetName val="2000"/>
      <sheetName val="orçad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FCF"/>
      <sheetName val="Cierre22"/>
      <sheetName val="2001"/>
      <sheetName val="Orç"/>
      <sheetName val="teste"/>
      <sheetName val="Orçado"/>
      <sheetName val="Realizado"/>
      <sheetName val="Desp_Op"/>
      <sheetName val="Aux"/>
      <sheetName val="q02"/>
      <sheetName val="q02_orç"/>
      <sheetName val="Desglose_gastos"/>
      <sheetName val="Comparativo"/>
      <sheetName val="ajustes_manuais"/>
      <sheetName val="Cierre"/>
      <sheetName val="Cierre2"/>
      <sheetName val="Infogest_Tisa"/>
      <sheetName val="Desp_Op_PxQ_2002"/>
      <sheetName val="#REF"/>
      <sheetName val="Infogest Tisa"/>
      <sheetName val="Real99"/>
      <sheetName val="0"/>
      <sheetName val="Ppto_Aten"/>
      <sheetName val="Resultado"/>
      <sheetName val="TRAFICO 21"/>
      <sheetName val="TAPA "/>
      <sheetName val="Hoja5"/>
      <sheetName val="Real"/>
      <sheetName val="Presupuesto"/>
      <sheetName val="7 eerr.c-comp"/>
      <sheetName val="Hoja que se llena"/>
      <sheetName val="PRESENTACION"/>
      <sheetName val="#¡REF"/>
      <sheetName val="Orçado_Tisa"/>
      <sheetName val="2000"/>
      <sheetName val="orçad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ma"/>
      <sheetName val="Lima Comparado"/>
      <sheetName val="Tarifario (2)"/>
      <sheetName val="Lima (2)"/>
      <sheetName val="Tarifario"/>
      <sheetName val="TDP 2012"/>
      <sheetName val="2013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>
            <v>2.8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"/>
      <sheetName val="2001"/>
      <sheetName val="teste"/>
      <sheetName val="Realizado"/>
      <sheetName val="Orçado"/>
      <sheetName val="Desp NO_Op"/>
      <sheetName val="Abertura_2001"/>
      <sheetName val="Abertura_orç"/>
      <sheetName val="abertura_real"/>
      <sheetName val="noopera_reales"/>
      <sheetName val="Aux"/>
      <sheetName val="CierreFCF"/>
      <sheetName val="Cierre2"/>
      <sheetName val="Abertura_cierre"/>
      <sheetName val="Cierre"/>
      <sheetName val="Desp Op"/>
      <sheetName val="2000AC"/>
      <sheetName val="Desp_Nao_Operacional_2002"/>
      <sheetName val="Informe de Avance Semanal"/>
      <sheetName val="Análisis Rentabilidad_2001"/>
      <sheetName val="Base"/>
      <sheetName val="2001AC"/>
      <sheetName val="2000"/>
      <sheetName val="2001_OrcadoTisaAc"/>
      <sheetName val="#REF"/>
      <sheetName val="2001_OrcadoTisa"/>
      <sheetName val="Inicio"/>
      <sheetName val="Formato InfGest"/>
      <sheetName val="EOAF_2000 (s_ágio)"/>
      <sheetName val="EOAF_2001_Presupuesto (s_ágio)"/>
      <sheetName val="EOAF_2001_Cierre (s_ágio)"/>
      <sheetName val="ProcOrç5Bi_cierre"/>
      <sheetName val="Orçado5bi_cierre"/>
      <sheetName val="Basica2001"/>
      <sheetName val="Abertura_orçado"/>
      <sheetName val="Abertura_Cier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"/>
      <sheetName val="2001"/>
      <sheetName val="teste"/>
      <sheetName val="Realizado"/>
      <sheetName val="Orçado"/>
      <sheetName val="Desp NO_Op"/>
      <sheetName val="Abertura_2001"/>
      <sheetName val="Abertura_orç"/>
      <sheetName val="abertura_real"/>
      <sheetName val="noopera_reales"/>
      <sheetName val="Aux"/>
      <sheetName val="CierreFCF"/>
      <sheetName val="Cierre2"/>
      <sheetName val="Abertura_cierre"/>
      <sheetName val="Cierre"/>
      <sheetName val="Desp Op"/>
      <sheetName val="2000AC"/>
      <sheetName val="Desp_Nao_Operacional_2002"/>
      <sheetName val="Informe de Avance Semanal"/>
      <sheetName val="Análisis Rentabilidad_2001"/>
      <sheetName val="Base"/>
      <sheetName val="2001AC"/>
      <sheetName val="2000"/>
      <sheetName val="2001_OrcadoTisaAc"/>
      <sheetName val="#REF"/>
      <sheetName val="2001_OrcadoTisa"/>
      <sheetName val="Inicio"/>
      <sheetName val="Formato InfGest"/>
      <sheetName val="EOAF_2000 (s_ágio)"/>
      <sheetName val="EOAF_2001_Presupuesto (s_ágio)"/>
      <sheetName val="EOAF_2001_Cierre (s_ágio)"/>
      <sheetName val="ProcOrç5Bi_cierre"/>
      <sheetName val="Orçado5bi_cierre"/>
      <sheetName val="Basica2001"/>
      <sheetName val="Abertura_orçado"/>
      <sheetName val="Abertura_Cier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zoomScale="80" zoomScaleNormal="80" workbookViewId="0">
      <selection activeCell="E6" sqref="E6"/>
    </sheetView>
  </sheetViews>
  <sheetFormatPr baseColWidth="10" defaultRowHeight="14.25"/>
  <cols>
    <col min="1" max="1" width="4.42578125" style="2" customWidth="1"/>
    <col min="2" max="2" width="34.28515625" style="2" customWidth="1"/>
    <col min="3" max="3" width="29.7109375" style="2" customWidth="1"/>
    <col min="4" max="4" width="17.140625" style="2" customWidth="1"/>
    <col min="5" max="6" width="14.28515625" style="2" customWidth="1"/>
    <col min="7" max="10" width="11.42578125" style="2" customWidth="1"/>
    <col min="11" max="16384" width="11.42578125" style="2"/>
  </cols>
  <sheetData>
    <row r="1" spans="1:5">
      <c r="A1" s="1"/>
      <c r="B1" s="1"/>
      <c r="C1" s="1"/>
      <c r="D1" s="1"/>
    </row>
    <row r="2" spans="1:5" ht="18">
      <c r="A2" s="1"/>
      <c r="B2" s="4" t="s">
        <v>15</v>
      </c>
      <c r="C2" s="1"/>
      <c r="D2" s="1"/>
    </row>
    <row r="3" spans="1:5" ht="18">
      <c r="A3" s="1"/>
      <c r="B3" s="4"/>
      <c r="C3" s="1"/>
      <c r="D3" s="1"/>
    </row>
    <row r="4" spans="1:5" ht="15.75">
      <c r="A4" s="1"/>
      <c r="B4" s="29" t="s">
        <v>4</v>
      </c>
      <c r="C4" s="11"/>
      <c r="D4" s="11"/>
    </row>
    <row r="5" spans="1:5" ht="15">
      <c r="A5" s="1"/>
      <c r="B5" s="30" t="s">
        <v>8</v>
      </c>
      <c r="C5" s="30" t="s">
        <v>9</v>
      </c>
      <c r="D5" s="30" t="s">
        <v>10</v>
      </c>
      <c r="E5" s="76" t="s">
        <v>67</v>
      </c>
    </row>
    <row r="6" spans="1:5" ht="38.25" customHeight="1">
      <c r="A6" s="1"/>
      <c r="B6" s="31" t="s">
        <v>26</v>
      </c>
      <c r="C6" s="32" t="s">
        <v>7</v>
      </c>
      <c r="D6" s="33" t="e">
        <f>#REF!</f>
        <v>#REF!</v>
      </c>
      <c r="E6" s="2" t="e">
        <f>D6-(D6*C17)</f>
        <v>#REF!</v>
      </c>
    </row>
    <row r="7" spans="1:5" ht="51" customHeight="1">
      <c r="A7" s="1"/>
      <c r="B7" s="34" t="s">
        <v>27</v>
      </c>
      <c r="C7" s="35" t="s">
        <v>7</v>
      </c>
      <c r="D7" s="36" t="e">
        <f>#REF!</f>
        <v>#REF!</v>
      </c>
      <c r="E7" s="75" t="e">
        <f>D7</f>
        <v>#REF!</v>
      </c>
    </row>
    <row r="8" spans="1:5" s="6" customFormat="1" ht="18" customHeight="1">
      <c r="A8" s="5"/>
      <c r="B8" s="37" t="s">
        <v>6</v>
      </c>
      <c r="C8" s="38" t="s">
        <v>7</v>
      </c>
      <c r="D8" s="39" t="e">
        <f>SUM(D6:D7)</f>
        <v>#REF!</v>
      </c>
      <c r="E8" s="6" t="e">
        <f>E6+E7</f>
        <v>#REF!</v>
      </c>
    </row>
    <row r="9" spans="1:5">
      <c r="A9" s="1"/>
      <c r="B9" s="1"/>
      <c r="C9" s="1"/>
      <c r="D9" s="1"/>
    </row>
    <row r="10" spans="1:5">
      <c r="A10" s="1"/>
      <c r="B10" s="1"/>
      <c r="C10" s="1"/>
      <c r="D10" s="1"/>
    </row>
    <row r="11" spans="1:5" ht="15.75">
      <c r="A11" s="1"/>
      <c r="B11" s="10" t="s">
        <v>28</v>
      </c>
      <c r="C11" s="11"/>
      <c r="D11" s="11"/>
    </row>
    <row r="12" spans="1:5" ht="15">
      <c r="A12" s="1"/>
      <c r="B12" s="12" t="s">
        <v>8</v>
      </c>
      <c r="C12" s="12" t="s">
        <v>10</v>
      </c>
      <c r="D12" s="13"/>
    </row>
    <row r="13" spans="1:5" ht="28.5">
      <c r="A13" s="1"/>
      <c r="B13" s="14" t="s">
        <v>11</v>
      </c>
      <c r="C13" s="15" t="s">
        <v>13</v>
      </c>
      <c r="D13" s="13"/>
    </row>
    <row r="14" spans="1:5">
      <c r="A14" s="1"/>
      <c r="B14" s="16"/>
      <c r="C14" s="13"/>
      <c r="D14" s="13"/>
    </row>
    <row r="15" spans="1:5">
      <c r="A15" s="1"/>
      <c r="B15" s="13"/>
      <c r="C15" s="13"/>
      <c r="D15" s="13"/>
    </row>
    <row r="16" spans="1:5" ht="30">
      <c r="A16" s="1"/>
      <c r="B16" s="17" t="s">
        <v>21</v>
      </c>
      <c r="C16" s="18" t="s">
        <v>22</v>
      </c>
      <c r="D16" s="13"/>
    </row>
    <row r="17" spans="1:4" ht="15">
      <c r="A17" s="1"/>
      <c r="B17" s="19" t="s">
        <v>20</v>
      </c>
      <c r="C17" s="20">
        <v>0.4</v>
      </c>
      <c r="D17" s="13"/>
    </row>
    <row r="18" spans="1:4" ht="15">
      <c r="A18" s="1"/>
      <c r="B18" s="21" t="s">
        <v>18</v>
      </c>
      <c r="C18" s="22">
        <v>0.3</v>
      </c>
      <c r="D18" s="13"/>
    </row>
    <row r="19" spans="1:4" ht="15">
      <c r="A19" s="1"/>
      <c r="B19" s="21" t="s">
        <v>17</v>
      </c>
      <c r="C19" s="22">
        <v>0.2</v>
      </c>
      <c r="D19" s="13"/>
    </row>
    <row r="20" spans="1:4" ht="15">
      <c r="A20" s="1"/>
      <c r="B20" s="21" t="s">
        <v>19</v>
      </c>
      <c r="C20" s="22">
        <v>0.1</v>
      </c>
      <c r="D20" s="23"/>
    </row>
    <row r="21" spans="1:4" ht="19.5" customHeight="1">
      <c r="A21" s="1"/>
      <c r="B21" s="24" t="s">
        <v>14</v>
      </c>
      <c r="C21" s="25">
        <v>0</v>
      </c>
      <c r="D21" s="13"/>
    </row>
    <row r="22" spans="1:4">
      <c r="A22" s="1"/>
      <c r="B22" s="26" t="e">
        <f>"(*) Descuentos aplicados sobre precio de incorporación e impresión de Lima (S/."&amp;D6&amp;")"</f>
        <v>#REF!</v>
      </c>
      <c r="C22" s="13"/>
      <c r="D22" s="13"/>
    </row>
    <row r="23" spans="1:4">
      <c r="A23" s="1"/>
      <c r="B23" s="13"/>
      <c r="C23" s="13"/>
      <c r="D23" s="13"/>
    </row>
    <row r="24" spans="1:4" ht="15">
      <c r="A24" s="1"/>
      <c r="B24" s="12" t="s">
        <v>8</v>
      </c>
      <c r="C24" s="12" t="s">
        <v>10</v>
      </c>
      <c r="D24" s="13"/>
    </row>
    <row r="25" spans="1:4" ht="42.75">
      <c r="A25" s="1"/>
      <c r="B25" s="27" t="s">
        <v>12</v>
      </c>
      <c r="C25" s="28" t="e">
        <f>D7</f>
        <v>#REF!</v>
      </c>
      <c r="D25" s="13"/>
    </row>
    <row r="26" spans="1:4">
      <c r="A26" s="1"/>
      <c r="B26" s="1"/>
      <c r="C26" s="1"/>
      <c r="D26" s="1"/>
    </row>
    <row r="27" spans="1:4">
      <c r="A27" s="1"/>
      <c r="B27" s="7" t="s">
        <v>16</v>
      </c>
      <c r="C27" s="1"/>
      <c r="D27" s="1"/>
    </row>
    <row r="28" spans="1:4">
      <c r="A28" s="1"/>
      <c r="B28" s="3" t="s">
        <v>23</v>
      </c>
      <c r="C28" s="1"/>
      <c r="D28" s="1"/>
    </row>
    <row r="29" spans="1:4">
      <c r="A29" s="1"/>
      <c r="B29" s="1"/>
      <c r="C29" s="1"/>
      <c r="D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4"/>
  <sheetViews>
    <sheetView tabSelected="1" zoomScale="80" zoomScaleNormal="80" workbookViewId="0">
      <selection activeCell="A2" sqref="A2"/>
    </sheetView>
  </sheetViews>
  <sheetFormatPr baseColWidth="10" defaultRowHeight="15"/>
  <cols>
    <col min="1" max="1" width="6" customWidth="1"/>
    <col min="2" max="2" width="69.42578125" customWidth="1"/>
    <col min="3" max="3" width="21" customWidth="1"/>
    <col min="4" max="4" width="22.140625" customWidth="1"/>
    <col min="5" max="5" width="15.5703125" customWidth="1"/>
    <col min="6" max="6" width="14.28515625" customWidth="1"/>
    <col min="7" max="7" width="21.5703125" customWidth="1"/>
    <col min="8" max="8" width="21.7109375" customWidth="1"/>
    <col min="9" max="9" width="24.7109375" customWidth="1"/>
    <col min="12" max="12" width="20.140625" customWidth="1"/>
    <col min="16" max="16" width="12" customWidth="1"/>
    <col min="17" max="17" width="13.5703125" customWidth="1"/>
  </cols>
  <sheetData>
    <row r="1" spans="1:17">
      <c r="B1" s="94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7" ht="23.25">
      <c r="B2" s="180" t="s">
        <v>119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7" ht="24" thickBot="1">
      <c r="B3" s="180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7" ht="29.25" customHeight="1" thickBot="1">
      <c r="C4" s="74"/>
      <c r="D4" s="73"/>
      <c r="H4" s="193" t="s">
        <v>116</v>
      </c>
      <c r="I4" s="194"/>
      <c r="J4" s="55" t="s">
        <v>0</v>
      </c>
      <c r="K4" s="55" t="s">
        <v>5</v>
      </c>
      <c r="L4" s="55" t="s">
        <v>1</v>
      </c>
      <c r="M4" s="55" t="s">
        <v>2</v>
      </c>
      <c r="N4" s="55" t="s">
        <v>24</v>
      </c>
      <c r="O4" s="55" t="s">
        <v>25</v>
      </c>
      <c r="P4" s="55" t="s">
        <v>57</v>
      </c>
      <c r="Q4" s="55" t="s">
        <v>3</v>
      </c>
    </row>
    <row r="5" spans="1:17" ht="20.100000000000001" customHeight="1" thickTop="1" thickBot="1">
      <c r="C5" s="74"/>
      <c r="D5" s="73"/>
      <c r="H5" s="195" t="s">
        <v>58</v>
      </c>
      <c r="I5" s="196"/>
      <c r="J5" s="53"/>
      <c r="K5" s="53"/>
      <c r="L5" s="53"/>
      <c r="M5" s="53"/>
      <c r="N5" s="53"/>
      <c r="O5" s="105"/>
      <c r="P5" s="63"/>
      <c r="Q5" s="164">
        <v>1615855</v>
      </c>
    </row>
    <row r="6" spans="1:17" ht="20.100000000000001" customHeight="1" thickBot="1">
      <c r="A6" s="191" t="s">
        <v>39</v>
      </c>
      <c r="B6" s="192"/>
      <c r="C6" s="42"/>
      <c r="D6" s="42"/>
      <c r="H6" s="160" t="s">
        <v>44</v>
      </c>
      <c r="I6" s="163" t="s">
        <v>78</v>
      </c>
      <c r="J6" s="62"/>
      <c r="K6" s="62"/>
      <c r="L6" s="69"/>
      <c r="M6" s="62"/>
      <c r="N6" s="69"/>
      <c r="O6" s="69"/>
      <c r="P6" s="62"/>
      <c r="Q6" s="54">
        <v>133973</v>
      </c>
    </row>
    <row r="7" spans="1:17" ht="20.100000000000001" customHeight="1" thickTop="1" thickBot="1">
      <c r="A7" s="188" t="s">
        <v>31</v>
      </c>
      <c r="B7" s="106" t="s">
        <v>32</v>
      </c>
      <c r="C7" s="42" t="s">
        <v>29</v>
      </c>
      <c r="D7" s="42" t="s">
        <v>30</v>
      </c>
      <c r="H7" s="161" t="s">
        <v>42</v>
      </c>
      <c r="I7" s="163" t="s">
        <v>79</v>
      </c>
      <c r="J7" s="63"/>
      <c r="K7" s="63"/>
      <c r="L7" s="57"/>
      <c r="M7" s="63"/>
      <c r="N7" s="57"/>
      <c r="O7" s="57"/>
      <c r="P7" s="63"/>
      <c r="Q7" s="164">
        <v>60174</v>
      </c>
    </row>
    <row r="8" spans="1:17" ht="21" customHeight="1" thickBot="1">
      <c r="A8" s="189"/>
      <c r="B8" s="45"/>
      <c r="C8" s="103" t="s">
        <v>33</v>
      </c>
      <c r="D8" s="103" t="s">
        <v>34</v>
      </c>
      <c r="H8" s="162" t="s">
        <v>43</v>
      </c>
      <c r="I8" s="163" t="s">
        <v>80</v>
      </c>
      <c r="J8" s="62"/>
      <c r="K8" s="62"/>
      <c r="L8" s="69"/>
      <c r="M8" s="62"/>
      <c r="N8" s="69"/>
      <c r="O8" s="69"/>
      <c r="P8" s="62"/>
      <c r="Q8" s="54">
        <v>59399</v>
      </c>
    </row>
    <row r="9" spans="1:17" ht="20.100000000000001" customHeight="1" thickBot="1">
      <c r="A9" s="189"/>
      <c r="B9" s="47" t="s">
        <v>133</v>
      </c>
      <c r="C9" s="88">
        <v>0.2797</v>
      </c>
      <c r="D9" s="89">
        <v>0.42599999999999999</v>
      </c>
      <c r="H9" s="162" t="s">
        <v>45</v>
      </c>
      <c r="I9" s="163" t="s">
        <v>81</v>
      </c>
      <c r="J9" s="70"/>
      <c r="K9" s="70"/>
      <c r="L9" s="70"/>
      <c r="M9" s="71"/>
      <c r="N9" s="70"/>
      <c r="O9" s="70"/>
      <c r="P9" s="71"/>
      <c r="Q9" s="104">
        <v>96304</v>
      </c>
    </row>
    <row r="10" spans="1:17" ht="20.100000000000001" customHeight="1" thickBot="1">
      <c r="A10" s="189"/>
      <c r="B10" s="47" t="s">
        <v>134</v>
      </c>
      <c r="C10" s="48">
        <v>9.06E-2</v>
      </c>
      <c r="D10" s="49">
        <v>0.13730000000000001</v>
      </c>
      <c r="H10" s="162" t="s">
        <v>46</v>
      </c>
      <c r="I10" s="163" t="s">
        <v>82</v>
      </c>
      <c r="J10" s="69"/>
      <c r="K10" s="69"/>
      <c r="L10" s="69"/>
      <c r="M10" s="62"/>
      <c r="N10" s="69"/>
      <c r="O10" s="69"/>
      <c r="P10" s="62"/>
      <c r="Q10" s="54">
        <v>95930</v>
      </c>
    </row>
    <row r="11" spans="1:17" ht="20.100000000000001" customHeight="1" thickBot="1">
      <c r="A11" s="190"/>
      <c r="B11" s="47" t="s">
        <v>35</v>
      </c>
      <c r="C11" s="109">
        <v>1.29</v>
      </c>
      <c r="D11" s="92">
        <v>1.0716000000000001</v>
      </c>
      <c r="E11" s="79"/>
      <c r="F11" s="68"/>
      <c r="H11" s="162" t="s">
        <v>47</v>
      </c>
      <c r="I11" s="163" t="s">
        <v>83</v>
      </c>
      <c r="J11" s="70"/>
      <c r="K11" s="70"/>
      <c r="L11" s="70"/>
      <c r="M11" s="71"/>
      <c r="N11" s="70"/>
      <c r="O11" s="70"/>
      <c r="P11" s="71"/>
      <c r="Q11" s="104">
        <v>26980</v>
      </c>
    </row>
    <row r="12" spans="1:17" ht="20.100000000000001" customHeight="1" thickBot="1">
      <c r="A12" s="43"/>
      <c r="B12" s="78" t="s">
        <v>135</v>
      </c>
      <c r="C12" s="90">
        <f>C10/'Abonados y Tiraje'!G6</f>
        <v>3.7750000000000001E-3</v>
      </c>
      <c r="D12" s="91">
        <f>D10/'Abonados y Tiraje'!G5</f>
        <v>5.2807692307692312E-3</v>
      </c>
      <c r="H12" s="162" t="s">
        <v>48</v>
      </c>
      <c r="I12" s="163" t="s">
        <v>84</v>
      </c>
      <c r="J12" s="69"/>
      <c r="K12" s="69"/>
      <c r="L12" s="69"/>
      <c r="M12" s="62"/>
      <c r="N12" s="69"/>
      <c r="O12" s="69"/>
      <c r="P12" s="62"/>
      <c r="Q12" s="54">
        <v>106461</v>
      </c>
    </row>
    <row r="13" spans="1:17" ht="20.100000000000001" customHeight="1" thickBot="1">
      <c r="A13" s="188" t="s">
        <v>36</v>
      </c>
      <c r="B13" s="106" t="s">
        <v>37</v>
      </c>
      <c r="C13" s="42" t="s">
        <v>29</v>
      </c>
      <c r="D13" s="42" t="s">
        <v>30</v>
      </c>
      <c r="E13" t="s">
        <v>110</v>
      </c>
      <c r="F13" s="113">
        <f>ROUND(2.63910612244898,3)</f>
        <v>2.6389999999999998</v>
      </c>
      <c r="G13" t="s">
        <v>117</v>
      </c>
      <c r="H13" s="162" t="s">
        <v>49</v>
      </c>
      <c r="I13" s="163" t="s">
        <v>85</v>
      </c>
      <c r="J13" s="70"/>
      <c r="K13" s="70"/>
      <c r="L13" s="70"/>
      <c r="M13" s="71"/>
      <c r="N13" s="70"/>
      <c r="O13" s="70"/>
      <c r="P13" s="71"/>
      <c r="Q13" s="104">
        <v>136990</v>
      </c>
    </row>
    <row r="14" spans="1:17" ht="19.5" customHeight="1" thickBot="1">
      <c r="A14" s="189"/>
      <c r="B14" s="50"/>
      <c r="C14" s="46" t="s">
        <v>33</v>
      </c>
      <c r="D14" s="46" t="s">
        <v>34</v>
      </c>
      <c r="E14" s="42" t="s">
        <v>29</v>
      </c>
      <c r="F14" s="42" t="s">
        <v>30</v>
      </c>
      <c r="H14" s="162" t="s">
        <v>52</v>
      </c>
      <c r="I14" s="163" t="s">
        <v>86</v>
      </c>
      <c r="J14" s="62"/>
      <c r="K14" s="62"/>
      <c r="L14" s="69"/>
      <c r="M14" s="62"/>
      <c r="N14" s="69"/>
      <c r="O14" s="69"/>
      <c r="P14" s="62"/>
      <c r="Q14" s="54">
        <v>48721</v>
      </c>
    </row>
    <row r="15" spans="1:17" ht="20.100000000000001" customHeight="1" thickBot="1">
      <c r="A15" s="189"/>
      <c r="B15" s="47" t="s">
        <v>136</v>
      </c>
      <c r="C15" s="51"/>
      <c r="D15" s="49">
        <v>1.1593</v>
      </c>
      <c r="F15" s="60">
        <f>D15*$F$13</f>
        <v>3.0593926999999996</v>
      </c>
      <c r="H15" s="162" t="s">
        <v>53</v>
      </c>
      <c r="I15" s="163" t="s">
        <v>87</v>
      </c>
      <c r="J15" s="71"/>
      <c r="K15" s="71"/>
      <c r="L15" s="70"/>
      <c r="M15" s="71"/>
      <c r="N15" s="70"/>
      <c r="O15" s="70"/>
      <c r="P15" s="71"/>
      <c r="Q15" s="104">
        <v>52270</v>
      </c>
    </row>
    <row r="16" spans="1:17" ht="20.100000000000001" customHeight="1" thickBot="1">
      <c r="A16" s="189"/>
      <c r="B16" s="47" t="s">
        <v>137</v>
      </c>
      <c r="C16" s="48">
        <v>1.4594</v>
      </c>
      <c r="D16" s="49"/>
      <c r="E16" s="60">
        <f>C16*$F$13</f>
        <v>3.8513565999999999</v>
      </c>
      <c r="H16" s="162" t="s">
        <v>50</v>
      </c>
      <c r="I16" s="163" t="s">
        <v>88</v>
      </c>
      <c r="J16" s="62"/>
      <c r="K16" s="62"/>
      <c r="L16" s="69"/>
      <c r="M16" s="62"/>
      <c r="N16" s="69"/>
      <c r="O16" s="69"/>
      <c r="P16" s="62"/>
      <c r="Q16" s="54">
        <v>20923</v>
      </c>
    </row>
    <row r="17" spans="1:17" ht="20.100000000000001" customHeight="1" thickBot="1">
      <c r="A17" s="189"/>
      <c r="B17" s="47" t="s">
        <v>138</v>
      </c>
      <c r="C17" s="48">
        <v>1.4594</v>
      </c>
      <c r="D17" s="49"/>
      <c r="E17" s="60">
        <f>C17*$F$13</f>
        <v>3.8513565999999999</v>
      </c>
      <c r="H17" s="162" t="s">
        <v>51</v>
      </c>
      <c r="I17" s="163" t="s">
        <v>89</v>
      </c>
      <c r="J17" s="71"/>
      <c r="K17" s="71"/>
      <c r="L17" s="70"/>
      <c r="M17" s="71"/>
      <c r="N17" s="70"/>
      <c r="O17" s="70"/>
      <c r="P17" s="71"/>
      <c r="Q17" s="104">
        <v>77396</v>
      </c>
    </row>
    <row r="18" spans="1:17" ht="20.100000000000001" customHeight="1" thickBot="1">
      <c r="A18" s="190"/>
      <c r="B18" s="47" t="s">
        <v>139</v>
      </c>
      <c r="C18" s="48">
        <v>1.4594</v>
      </c>
      <c r="D18" s="49"/>
      <c r="E18" s="60">
        <f t="shared" ref="E18" si="0">C18*$F$13</f>
        <v>3.8513565999999999</v>
      </c>
      <c r="H18" s="162" t="s">
        <v>54</v>
      </c>
      <c r="I18" s="163" t="s">
        <v>90</v>
      </c>
      <c r="J18" s="62"/>
      <c r="K18" s="62"/>
      <c r="L18" s="69"/>
      <c r="M18" s="62"/>
      <c r="N18" s="69"/>
      <c r="O18" s="69"/>
      <c r="P18" s="62"/>
      <c r="Q18" s="54">
        <v>90919</v>
      </c>
    </row>
    <row r="19" spans="1:17" ht="32.25" customHeight="1" thickBot="1">
      <c r="A19" s="43"/>
      <c r="B19" s="165" t="s">
        <v>111</v>
      </c>
      <c r="C19" s="43"/>
      <c r="D19" s="44"/>
      <c r="H19" s="197" t="s">
        <v>68</v>
      </c>
      <c r="I19" s="198"/>
      <c r="J19" s="104"/>
      <c r="K19" s="104"/>
      <c r="L19" s="104"/>
      <c r="M19" s="104"/>
      <c r="N19" s="104"/>
      <c r="O19" s="104"/>
      <c r="P19" s="104"/>
      <c r="Q19" s="104">
        <f>SUM(Q5:Q18)</f>
        <v>2622295</v>
      </c>
    </row>
    <row r="20" spans="1:17" ht="23.25" customHeight="1" thickBot="1">
      <c r="A20" s="188" t="s">
        <v>36</v>
      </c>
      <c r="B20" s="106" t="s">
        <v>38</v>
      </c>
      <c r="C20" s="42" t="s">
        <v>29</v>
      </c>
      <c r="D20" s="42" t="s">
        <v>30</v>
      </c>
    </row>
    <row r="21" spans="1:17" ht="21.75" customHeight="1" thickBot="1">
      <c r="A21" s="189"/>
      <c r="B21" s="50"/>
      <c r="C21" s="46" t="s">
        <v>33</v>
      </c>
      <c r="D21" s="46" t="s">
        <v>34</v>
      </c>
      <c r="H21" s="187" t="s">
        <v>127</v>
      </c>
    </row>
    <row r="22" spans="1:17" ht="15.75" thickBot="1">
      <c r="A22" s="189"/>
      <c r="B22" s="47" t="s">
        <v>140</v>
      </c>
      <c r="C22" s="51"/>
      <c r="D22" s="49">
        <v>2.0032999999999999</v>
      </c>
    </row>
    <row r="23" spans="1:17" ht="15.75" thickBot="1">
      <c r="A23" s="189"/>
      <c r="B23" s="47" t="s">
        <v>141</v>
      </c>
      <c r="C23" s="48">
        <v>2.9876</v>
      </c>
      <c r="D23" s="49"/>
    </row>
    <row r="24" spans="1:17" ht="15.75" thickBot="1">
      <c r="A24" s="189"/>
      <c r="B24" s="47" t="s">
        <v>142</v>
      </c>
      <c r="C24" s="48">
        <v>2.9876</v>
      </c>
      <c r="D24" s="49"/>
    </row>
    <row r="25" spans="1:17" ht="16.5" thickBot="1">
      <c r="A25" s="190"/>
      <c r="B25" s="47" t="s">
        <v>143</v>
      </c>
      <c r="C25" s="48">
        <v>2.9876</v>
      </c>
      <c r="D25" s="49"/>
      <c r="H25" s="110" t="s">
        <v>91</v>
      </c>
    </row>
    <row r="26" spans="1:17" ht="15.75">
      <c r="H26" s="112" t="s">
        <v>92</v>
      </c>
    </row>
    <row r="27" spans="1:17" ht="16.5" thickBot="1">
      <c r="H27" s="112" t="s">
        <v>93</v>
      </c>
    </row>
    <row r="28" spans="1:17" ht="33.75" customHeight="1" thickBot="1">
      <c r="B28" s="181" t="s">
        <v>120</v>
      </c>
      <c r="C28" s="58" t="s">
        <v>60</v>
      </c>
      <c r="D28" s="182" t="s">
        <v>121</v>
      </c>
      <c r="H28" s="187" t="s">
        <v>128</v>
      </c>
    </row>
    <row r="29" spans="1:17" ht="18.75" customHeight="1" thickBot="1">
      <c r="B29" s="177">
        <f>((F15+D22)/1000)/D29</f>
        <v>8.3131243021346456E-6</v>
      </c>
      <c r="C29" s="59" t="s">
        <v>4</v>
      </c>
      <c r="D29" s="107">
        <f>ROUND('Abonados y Tiraje'!F24,0)</f>
        <v>609</v>
      </c>
      <c r="F29" s="93"/>
    </row>
    <row r="30" spans="1:17" ht="24" customHeight="1" thickBot="1">
      <c r="B30" s="177">
        <f>((E16+C23)/1000)/D30</f>
        <v>1.297714724857685E-5</v>
      </c>
      <c r="C30" s="59" t="s">
        <v>40</v>
      </c>
      <c r="D30" s="87">
        <f>E33</f>
        <v>527</v>
      </c>
      <c r="E30" s="79">
        <f>'Abonados y Tiraje'!H27</f>
        <v>530</v>
      </c>
      <c r="F30" s="93"/>
    </row>
    <row r="31" spans="1:17" ht="16.5" thickBot="1">
      <c r="B31" s="178">
        <f>((E17+C24)/1000)/D31</f>
        <v>1.297714724857685E-5</v>
      </c>
      <c r="C31" s="59" t="s">
        <v>41</v>
      </c>
      <c r="D31" s="87">
        <f>E33</f>
        <v>527</v>
      </c>
      <c r="E31" s="79">
        <f>'Abonados y Tiraje'!H32</f>
        <v>517</v>
      </c>
      <c r="F31" s="93"/>
      <c r="H31" s="183" t="s">
        <v>91</v>
      </c>
    </row>
    <row r="32" spans="1:17" ht="19.5" thickBot="1">
      <c r="B32" s="178">
        <f>((E18+C25)/1000)/D32</f>
        <v>1.297714724857685E-5</v>
      </c>
      <c r="C32" s="59" t="s">
        <v>59</v>
      </c>
      <c r="D32" s="87">
        <f>E33</f>
        <v>527</v>
      </c>
      <c r="E32" s="79">
        <f>'Abonados y Tiraje'!H37</f>
        <v>535</v>
      </c>
      <c r="F32" s="93"/>
      <c r="H32" s="179" t="s">
        <v>61</v>
      </c>
      <c r="I32" s="111" t="s">
        <v>66</v>
      </c>
      <c r="J32" s="112" t="s">
        <v>122</v>
      </c>
    </row>
    <row r="33" spans="2:17" ht="18.75">
      <c r="B33" s="95"/>
      <c r="E33" s="97">
        <f>ROUND(AVERAGE(E30:E32),0)</f>
        <v>527</v>
      </c>
      <c r="H33" s="179" t="s">
        <v>62</v>
      </c>
      <c r="I33" s="111" t="s">
        <v>66</v>
      </c>
      <c r="J33" s="112" t="s">
        <v>123</v>
      </c>
    </row>
    <row r="34" spans="2:17" ht="18.75">
      <c r="H34" s="179" t="s">
        <v>64</v>
      </c>
      <c r="I34" s="111" t="s">
        <v>66</v>
      </c>
      <c r="J34" s="112" t="s">
        <v>124</v>
      </c>
    </row>
    <row r="35" spans="2:17" ht="18.75">
      <c r="C35" s="41"/>
      <c r="E35" s="64"/>
      <c r="H35" s="179" t="s">
        <v>63</v>
      </c>
      <c r="I35" s="111" t="s">
        <v>66</v>
      </c>
      <c r="J35" s="112" t="s">
        <v>125</v>
      </c>
    </row>
    <row r="36" spans="2:17" ht="18.75">
      <c r="C36" s="41"/>
      <c r="D36" s="41"/>
      <c r="E36" s="40"/>
      <c r="F36" s="41"/>
      <c r="G36" s="41"/>
      <c r="H36" s="179" t="s">
        <v>65</v>
      </c>
      <c r="I36" s="111" t="s">
        <v>66</v>
      </c>
      <c r="J36" s="112" t="s">
        <v>126</v>
      </c>
    </row>
    <row r="37" spans="2:17" ht="15.75" thickBot="1">
      <c r="D37" s="52"/>
      <c r="F37" s="52"/>
    </row>
    <row r="38" spans="2:17" ht="25.5" customHeight="1" thickBot="1">
      <c r="E38" s="65"/>
      <c r="G38" s="41"/>
      <c r="H38" s="193" t="s">
        <v>69</v>
      </c>
      <c r="I38" s="194"/>
      <c r="J38" s="55" t="s">
        <v>70</v>
      </c>
      <c r="K38" s="55" t="s">
        <v>71</v>
      </c>
      <c r="L38" s="55" t="s">
        <v>72</v>
      </c>
      <c r="M38" s="80" t="s">
        <v>63</v>
      </c>
      <c r="N38" s="55" t="s">
        <v>73</v>
      </c>
      <c r="O38" s="55" t="s">
        <v>65</v>
      </c>
      <c r="P38" s="55" t="s">
        <v>74</v>
      </c>
      <c r="Q38" s="55" t="s">
        <v>75</v>
      </c>
    </row>
    <row r="39" spans="2:17" ht="16.5" thickTop="1" thickBot="1">
      <c r="E39" s="66"/>
      <c r="G39" s="41"/>
      <c r="H39" s="195" t="s">
        <v>58</v>
      </c>
      <c r="I39" s="196"/>
      <c r="J39" s="61">
        <f>(K39+L39*M39+N39*O39)*1.1</f>
        <v>15.384603816148358</v>
      </c>
      <c r="K39" s="108">
        <f>D9</f>
        <v>0.42599999999999999</v>
      </c>
      <c r="L39" s="124">
        <f>$B$29</f>
        <v>8.3131243021346456E-6</v>
      </c>
      <c r="M39" s="53">
        <f>Q5</f>
        <v>1615855</v>
      </c>
      <c r="N39" s="101">
        <v>5.3E-3</v>
      </c>
      <c r="O39" s="77">
        <f>'Abonados y Tiraje'!I5</f>
        <v>24</v>
      </c>
      <c r="P39" s="159">
        <f>I93</f>
        <v>1.1787600000000003</v>
      </c>
      <c r="Q39" s="81">
        <f>J39+P39</f>
        <v>16.563363816148357</v>
      </c>
    </row>
    <row r="40" spans="2:17" ht="16.5" thickTop="1" thickBot="1">
      <c r="G40" s="41"/>
      <c r="H40" s="160" t="s">
        <v>44</v>
      </c>
      <c r="I40" s="163" t="s">
        <v>78</v>
      </c>
      <c r="J40" s="61">
        <f>(K40+L40*M40+N40*O40)*1.1</f>
        <v>2.3114710831669454</v>
      </c>
      <c r="K40" s="100">
        <f>$C$9</f>
        <v>0.2797</v>
      </c>
      <c r="L40" s="124">
        <f>$B$30</f>
        <v>1.297714724857685E-5</v>
      </c>
      <c r="M40" s="53">
        <f>Q6</f>
        <v>133973</v>
      </c>
      <c r="N40" s="99">
        <f>$C$12</f>
        <v>3.7750000000000001E-3</v>
      </c>
      <c r="O40" s="77">
        <f>'Abonados y Tiraje'!I6</f>
        <v>22</v>
      </c>
      <c r="P40" s="159">
        <f t="shared" ref="P40:P52" si="1">$I$97</f>
        <v>1.4190000000000003</v>
      </c>
      <c r="Q40" s="81">
        <f>J40+P40</f>
        <v>3.7304710831669459</v>
      </c>
    </row>
    <row r="41" spans="2:17" ht="16.5" thickTop="1" thickBot="1">
      <c r="G41" s="41"/>
      <c r="H41" s="161" t="s">
        <v>42</v>
      </c>
      <c r="I41" s="163" t="s">
        <v>79</v>
      </c>
      <c r="J41" s="61">
        <f>(K41+L41*M41+N41*O41)*1.1</f>
        <v>1.2580005443894497</v>
      </c>
      <c r="K41" s="100">
        <f t="shared" ref="K41:K52" si="2">$C$9</f>
        <v>0.2797</v>
      </c>
      <c r="L41" s="124">
        <f>$B$30</f>
        <v>1.297714724857685E-5</v>
      </c>
      <c r="M41" s="53">
        <f t="shared" ref="M41:M52" si="3">Q7</f>
        <v>60174</v>
      </c>
      <c r="N41" s="99">
        <f t="shared" ref="N41:N52" si="4">$C$12</f>
        <v>3.7750000000000001E-3</v>
      </c>
      <c r="O41" s="77">
        <f>'Abonados y Tiraje'!I7</f>
        <v>22</v>
      </c>
      <c r="P41" s="159">
        <f t="shared" si="1"/>
        <v>1.4190000000000003</v>
      </c>
      <c r="Q41" s="81">
        <f>J41+P41</f>
        <v>2.67700054438945</v>
      </c>
    </row>
    <row r="42" spans="2:17" ht="16.5" thickTop="1" thickBot="1">
      <c r="G42" s="41"/>
      <c r="H42" s="162" t="s">
        <v>43</v>
      </c>
      <c r="I42" s="163" t="s">
        <v>80</v>
      </c>
      <c r="J42" s="61">
        <f t="shared" ref="J42:J52" si="5">(K42+L42*M42+N42*O42)*1.1</f>
        <v>1.2469375263600382</v>
      </c>
      <c r="K42" s="100">
        <f t="shared" si="2"/>
        <v>0.2797</v>
      </c>
      <c r="L42" s="124">
        <f t="shared" ref="L42" si="6">$B$30</f>
        <v>1.297714724857685E-5</v>
      </c>
      <c r="M42" s="53">
        <f t="shared" si="3"/>
        <v>59399</v>
      </c>
      <c r="N42" s="99">
        <f t="shared" si="4"/>
        <v>3.7750000000000001E-3</v>
      </c>
      <c r="O42" s="77">
        <f>'Abonados y Tiraje'!I8</f>
        <v>22</v>
      </c>
      <c r="P42" s="159">
        <f t="shared" si="1"/>
        <v>1.4190000000000003</v>
      </c>
      <c r="Q42" s="81">
        <f t="shared" ref="Q42:Q52" si="7">J42+P42</f>
        <v>2.6659375263600387</v>
      </c>
    </row>
    <row r="43" spans="2:17" ht="16.5" thickTop="1" thickBot="1">
      <c r="G43" s="41"/>
      <c r="H43" s="162" t="s">
        <v>45</v>
      </c>
      <c r="I43" s="163" t="s">
        <v>81</v>
      </c>
      <c r="J43" s="61">
        <f t="shared" si="5"/>
        <v>1.7737513074896398</v>
      </c>
      <c r="K43" s="100">
        <f t="shared" si="2"/>
        <v>0.2797</v>
      </c>
      <c r="L43" s="124">
        <f>$B$31</f>
        <v>1.297714724857685E-5</v>
      </c>
      <c r="M43" s="53">
        <f t="shared" si="3"/>
        <v>96304</v>
      </c>
      <c r="N43" s="99">
        <f t="shared" si="4"/>
        <v>3.7750000000000001E-3</v>
      </c>
      <c r="O43" s="77">
        <f>'Abonados y Tiraje'!I9</f>
        <v>22</v>
      </c>
      <c r="P43" s="159">
        <f t="shared" si="1"/>
        <v>1.4190000000000003</v>
      </c>
      <c r="Q43" s="81">
        <f t="shared" si="7"/>
        <v>3.1927513074896403</v>
      </c>
    </row>
    <row r="44" spans="2:17" ht="16.5" thickTop="1" thickBot="1">
      <c r="G44" s="41"/>
      <c r="H44" s="162" t="s">
        <v>46</v>
      </c>
      <c r="I44" s="163" t="s">
        <v>82</v>
      </c>
      <c r="J44" s="61">
        <f t="shared" si="5"/>
        <v>1.7684125091115752</v>
      </c>
      <c r="K44" s="100">
        <f t="shared" si="2"/>
        <v>0.2797</v>
      </c>
      <c r="L44" s="124">
        <f t="shared" ref="L44:L47" si="8">$B$31</f>
        <v>1.297714724857685E-5</v>
      </c>
      <c r="M44" s="53">
        <f t="shared" si="3"/>
        <v>95930</v>
      </c>
      <c r="N44" s="99">
        <f t="shared" si="4"/>
        <v>3.7750000000000001E-3</v>
      </c>
      <c r="O44" s="77">
        <f>'Abonados y Tiraje'!I10</f>
        <v>22</v>
      </c>
      <c r="P44" s="159">
        <f t="shared" si="1"/>
        <v>1.4190000000000003</v>
      </c>
      <c r="Q44" s="81">
        <f t="shared" si="7"/>
        <v>3.1874125091115753</v>
      </c>
    </row>
    <row r="45" spans="2:17" ht="16.5" thickTop="1" thickBot="1">
      <c r="G45" s="41"/>
      <c r="H45" s="162" t="s">
        <v>47</v>
      </c>
      <c r="I45" s="163" t="s">
        <v>83</v>
      </c>
      <c r="J45" s="61">
        <f>(K45+L45*M45+N45*O45)*1.1</f>
        <v>0.78416077604326384</v>
      </c>
      <c r="K45" s="100">
        <f t="shared" si="2"/>
        <v>0.2797</v>
      </c>
      <c r="L45" s="124">
        <f t="shared" si="8"/>
        <v>1.297714724857685E-5</v>
      </c>
      <c r="M45" s="53">
        <f t="shared" si="3"/>
        <v>26980</v>
      </c>
      <c r="N45" s="99">
        <f t="shared" si="4"/>
        <v>3.7750000000000001E-3</v>
      </c>
      <c r="O45" s="77">
        <f>'Abonados y Tiraje'!I11</f>
        <v>22</v>
      </c>
      <c r="P45" s="159">
        <f t="shared" si="1"/>
        <v>1.4190000000000003</v>
      </c>
      <c r="Q45" s="81">
        <f t="shared" si="7"/>
        <v>2.2031607760432639</v>
      </c>
    </row>
    <row r="46" spans="2:17" ht="16.5" thickTop="1" thickBot="1">
      <c r="G46" s="41"/>
      <c r="H46" s="162" t="s">
        <v>48</v>
      </c>
      <c r="I46" s="163" t="s">
        <v>84</v>
      </c>
      <c r="J46" s="61">
        <f t="shared" si="5"/>
        <v>1.9187410805538143</v>
      </c>
      <c r="K46" s="100">
        <f t="shared" si="2"/>
        <v>0.2797</v>
      </c>
      <c r="L46" s="124">
        <f t="shared" si="8"/>
        <v>1.297714724857685E-5</v>
      </c>
      <c r="M46" s="53">
        <f t="shared" si="3"/>
        <v>106461</v>
      </c>
      <c r="N46" s="99">
        <f t="shared" si="4"/>
        <v>3.7750000000000001E-3</v>
      </c>
      <c r="O46" s="77">
        <f>'Abonados y Tiraje'!I12</f>
        <v>22</v>
      </c>
      <c r="P46" s="159">
        <f t="shared" si="1"/>
        <v>1.4190000000000003</v>
      </c>
      <c r="Q46" s="81">
        <f t="shared" si="7"/>
        <v>3.3377410805538146</v>
      </c>
    </row>
    <row r="47" spans="2:17" ht="16.5" thickTop="1" thickBot="1">
      <c r="G47" s="41"/>
      <c r="H47" s="162" t="s">
        <v>49</v>
      </c>
      <c r="I47" s="163" t="s">
        <v>85</v>
      </c>
      <c r="J47" s="61">
        <f t="shared" si="5"/>
        <v>2.3545383417407972</v>
      </c>
      <c r="K47" s="100">
        <f t="shared" si="2"/>
        <v>0.2797</v>
      </c>
      <c r="L47" s="124">
        <f t="shared" si="8"/>
        <v>1.297714724857685E-5</v>
      </c>
      <c r="M47" s="53">
        <f t="shared" si="3"/>
        <v>136990</v>
      </c>
      <c r="N47" s="99">
        <f t="shared" si="4"/>
        <v>3.7750000000000001E-3</v>
      </c>
      <c r="O47" s="77">
        <f>'Abonados y Tiraje'!I13</f>
        <v>22</v>
      </c>
      <c r="P47" s="159">
        <f t="shared" si="1"/>
        <v>1.4190000000000003</v>
      </c>
      <c r="Q47" s="81">
        <f t="shared" si="7"/>
        <v>3.7735383417407977</v>
      </c>
    </row>
    <row r="48" spans="2:17" ht="16.5" thickTop="1" thickBot="1">
      <c r="G48" s="41"/>
      <c r="H48" s="162" t="s">
        <v>52</v>
      </c>
      <c r="I48" s="163" t="s">
        <v>86</v>
      </c>
      <c r="J48" s="61">
        <f t="shared" si="5"/>
        <v>1.0945105502077042</v>
      </c>
      <c r="K48" s="100">
        <f t="shared" si="2"/>
        <v>0.2797</v>
      </c>
      <c r="L48" s="124">
        <f>$B$32</f>
        <v>1.297714724857685E-5</v>
      </c>
      <c r="M48" s="53">
        <f t="shared" si="3"/>
        <v>48721</v>
      </c>
      <c r="N48" s="99">
        <f t="shared" si="4"/>
        <v>3.7750000000000001E-3</v>
      </c>
      <c r="O48" s="77">
        <f>'Abonados y Tiraje'!I14</f>
        <v>22</v>
      </c>
      <c r="P48" s="159">
        <f t="shared" si="1"/>
        <v>1.4190000000000003</v>
      </c>
      <c r="Q48" s="81">
        <f t="shared" si="7"/>
        <v>2.5135105502077044</v>
      </c>
    </row>
    <row r="49" spans="5:17" ht="16.5" thickTop="1" thickBot="1">
      <c r="G49" s="41"/>
      <c r="H49" s="162" t="s">
        <v>53</v>
      </c>
      <c r="I49" s="163" t="s">
        <v>87</v>
      </c>
      <c r="J49" s="61">
        <f>(K49+L49*M49+N49*O49)*1.1</f>
        <v>1.1451720353514232</v>
      </c>
      <c r="K49" s="100">
        <f t="shared" si="2"/>
        <v>0.2797</v>
      </c>
      <c r="L49" s="124">
        <f t="shared" ref="L49:L52" si="9">$B$32</f>
        <v>1.297714724857685E-5</v>
      </c>
      <c r="M49" s="53">
        <f t="shared" si="3"/>
        <v>52270</v>
      </c>
      <c r="N49" s="99">
        <f t="shared" si="4"/>
        <v>3.7750000000000001E-3</v>
      </c>
      <c r="O49" s="77">
        <f>'Abonados y Tiraje'!I15</f>
        <v>22</v>
      </c>
      <c r="P49" s="159">
        <f t="shared" si="1"/>
        <v>1.4190000000000003</v>
      </c>
      <c r="Q49" s="81">
        <f t="shared" si="7"/>
        <v>2.5641720353514232</v>
      </c>
    </row>
    <row r="50" spans="5:17" ht="16.5" thickTop="1" thickBot="1">
      <c r="G50" s="41"/>
      <c r="H50" s="162" t="s">
        <v>50</v>
      </c>
      <c r="I50" s="163" t="s">
        <v>88</v>
      </c>
      <c r="J50" s="61">
        <f t="shared" si="5"/>
        <v>0.6976979370701708</v>
      </c>
      <c r="K50" s="100">
        <f t="shared" si="2"/>
        <v>0.2797</v>
      </c>
      <c r="L50" s="124">
        <f t="shared" si="9"/>
        <v>1.297714724857685E-5</v>
      </c>
      <c r="M50" s="53">
        <f t="shared" si="3"/>
        <v>20923</v>
      </c>
      <c r="N50" s="99">
        <f t="shared" si="4"/>
        <v>3.7750000000000001E-3</v>
      </c>
      <c r="O50" s="77">
        <f>'Abonados y Tiraje'!I16</f>
        <v>22</v>
      </c>
      <c r="P50" s="159">
        <f t="shared" si="1"/>
        <v>1.4190000000000003</v>
      </c>
      <c r="Q50" s="81">
        <f t="shared" si="7"/>
        <v>2.1166979370701711</v>
      </c>
    </row>
    <row r="51" spans="5:17" ht="16.5" thickTop="1" thickBot="1">
      <c r="G51" s="41"/>
      <c r="H51" s="162" t="s">
        <v>51</v>
      </c>
      <c r="I51" s="163" t="s">
        <v>89</v>
      </c>
      <c r="J51" s="61">
        <f t="shared" si="5"/>
        <v>1.5038422172959394</v>
      </c>
      <c r="K51" s="100">
        <f t="shared" si="2"/>
        <v>0.2797</v>
      </c>
      <c r="L51" s="124">
        <f t="shared" si="9"/>
        <v>1.297714724857685E-5</v>
      </c>
      <c r="M51" s="53">
        <f t="shared" si="3"/>
        <v>77396</v>
      </c>
      <c r="N51" s="99">
        <f t="shared" si="4"/>
        <v>3.7750000000000001E-3</v>
      </c>
      <c r="O51" s="77">
        <f>'Abonados y Tiraje'!I17</f>
        <v>22</v>
      </c>
      <c r="P51" s="159">
        <f t="shared" si="1"/>
        <v>1.4190000000000003</v>
      </c>
      <c r="Q51" s="81">
        <f t="shared" si="7"/>
        <v>2.9228422172959396</v>
      </c>
    </row>
    <row r="52" spans="5:17" ht="16.5" thickTop="1" thickBot="1">
      <c r="G52" s="41"/>
      <c r="H52" s="162" t="s">
        <v>54</v>
      </c>
      <c r="I52" s="163" t="s">
        <v>90</v>
      </c>
      <c r="J52" s="61">
        <f t="shared" si="5"/>
        <v>1.6968811757626947</v>
      </c>
      <c r="K52" s="100">
        <f t="shared" si="2"/>
        <v>0.2797</v>
      </c>
      <c r="L52" s="124">
        <f t="shared" si="9"/>
        <v>1.297714724857685E-5</v>
      </c>
      <c r="M52" s="53">
        <f t="shared" si="3"/>
        <v>90919</v>
      </c>
      <c r="N52" s="99">
        <f t="shared" si="4"/>
        <v>3.7750000000000001E-3</v>
      </c>
      <c r="O52" s="77">
        <f>'Abonados y Tiraje'!I18</f>
        <v>22</v>
      </c>
      <c r="P52" s="159">
        <f t="shared" si="1"/>
        <v>1.4190000000000003</v>
      </c>
      <c r="Q52" s="81">
        <f t="shared" si="7"/>
        <v>3.115881175762695</v>
      </c>
    </row>
    <row r="53" spans="5:17">
      <c r="L53" s="96"/>
      <c r="M53" s="102">
        <f>AVERAGE(M39:M52)</f>
        <v>187306.78571428571</v>
      </c>
    </row>
    <row r="54" spans="5:17" ht="21">
      <c r="E54" s="79"/>
      <c r="F54" s="79"/>
      <c r="H54" s="187" t="s">
        <v>129</v>
      </c>
    </row>
    <row r="55" spans="5:17">
      <c r="F55" s="79"/>
    </row>
    <row r="56" spans="5:17">
      <c r="F56" s="79"/>
    </row>
    <row r="57" spans="5:17" ht="21">
      <c r="F57" s="79"/>
      <c r="G57" s="157" t="s">
        <v>58</v>
      </c>
    </row>
    <row r="58" spans="5:17" ht="19.5" customHeight="1">
      <c r="F58" s="79"/>
    </row>
    <row r="59" spans="5:17" ht="18.75" customHeight="1">
      <c r="F59" s="79"/>
    </row>
    <row r="60" spans="5:17" ht="21">
      <c r="F60" s="79"/>
      <c r="G60" s="157" t="s">
        <v>97</v>
      </c>
    </row>
    <row r="61" spans="5:17">
      <c r="F61" s="79"/>
    </row>
    <row r="62" spans="5:17">
      <c r="F62" s="79"/>
    </row>
    <row r="63" spans="5:17" ht="15.75" thickBot="1">
      <c r="F63" s="79"/>
      <c r="K63">
        <v>1.1000000000000001</v>
      </c>
      <c r="L63">
        <v>1.1000000000000001</v>
      </c>
      <c r="M63">
        <v>1.1000000000000001</v>
      </c>
    </row>
    <row r="64" spans="5:17" ht="19.5" thickBot="1">
      <c r="F64" s="79"/>
      <c r="G64" s="98" t="s">
        <v>118</v>
      </c>
      <c r="K64" s="166" t="s">
        <v>71</v>
      </c>
      <c r="L64" s="166" t="s">
        <v>72</v>
      </c>
      <c r="M64" s="166" t="s">
        <v>73</v>
      </c>
    </row>
    <row r="65" spans="6:13" ht="16.5" thickTop="1" thickBot="1">
      <c r="F65" s="79"/>
      <c r="J65" t="s">
        <v>4</v>
      </c>
      <c r="K65" s="167">
        <f>D9</f>
        <v>0.42599999999999999</v>
      </c>
      <c r="L65" s="175">
        <f>$B$29</f>
        <v>8.3131243021346456E-6</v>
      </c>
      <c r="M65" s="169">
        <f>D12</f>
        <v>5.2807692307692312E-3</v>
      </c>
    </row>
    <row r="66" spans="6:13" ht="16.5" thickTop="1" thickBot="1">
      <c r="F66" s="79"/>
      <c r="J66" t="s">
        <v>28</v>
      </c>
      <c r="K66" s="168">
        <f>C9</f>
        <v>0.2797</v>
      </c>
      <c r="L66" s="175">
        <f>$B$30</f>
        <v>1.297714724857685E-5</v>
      </c>
      <c r="M66" s="170">
        <f>C12</f>
        <v>3.7750000000000001E-3</v>
      </c>
    </row>
    <row r="67" spans="6:13" ht="15.75" thickBot="1"/>
    <row r="68" spans="6:13" ht="19.5" thickBot="1">
      <c r="G68" s="98" t="s">
        <v>112</v>
      </c>
      <c r="K68" s="166" t="s">
        <v>113</v>
      </c>
      <c r="L68" s="166" t="s">
        <v>114</v>
      </c>
      <c r="M68" s="166" t="s">
        <v>115</v>
      </c>
    </row>
    <row r="69" spans="6:13" ht="16.5" thickTop="1" thickBot="1">
      <c r="J69" t="s">
        <v>4</v>
      </c>
      <c r="K69" s="171">
        <f>K65*K63</f>
        <v>0.46860000000000002</v>
      </c>
      <c r="L69" s="176">
        <f>ROUND(L65*L63,10)</f>
        <v>9.1444000000000001E-6</v>
      </c>
      <c r="M69" s="173">
        <f>M65*M63</f>
        <v>5.8088461538461549E-3</v>
      </c>
    </row>
    <row r="70" spans="6:13" ht="16.5" thickTop="1" thickBot="1">
      <c r="J70" t="s">
        <v>28</v>
      </c>
      <c r="K70" s="172">
        <f>K66*K63</f>
        <v>0.30767000000000005</v>
      </c>
      <c r="L70" s="176">
        <f>ROUND(L66*L63,10)</f>
        <v>1.4274899999999999E-5</v>
      </c>
      <c r="M70" s="174">
        <f>M66*M63</f>
        <v>4.1525000000000008E-3</v>
      </c>
    </row>
    <row r="73" spans="6:13" ht="26.25">
      <c r="F73" s="185" t="s">
        <v>130</v>
      </c>
      <c r="G73" s="184" t="s">
        <v>98</v>
      </c>
    </row>
    <row r="76" spans="6:13" ht="21">
      <c r="G76" s="157" t="s">
        <v>58</v>
      </c>
    </row>
    <row r="80" spans="6:13" ht="21">
      <c r="G80" s="157" t="s">
        <v>97</v>
      </c>
    </row>
    <row r="81" spans="6:10">
      <c r="F81" s="9"/>
    </row>
    <row r="82" spans="6:10">
      <c r="G82" s="82" t="s">
        <v>91</v>
      </c>
      <c r="H82" s="41" t="s">
        <v>101</v>
      </c>
      <c r="I82" t="s">
        <v>105</v>
      </c>
    </row>
    <row r="83" spans="6:10">
      <c r="H83" s="41" t="s">
        <v>102</v>
      </c>
      <c r="I83" t="s">
        <v>106</v>
      </c>
    </row>
    <row r="84" spans="6:10" ht="18.75" customHeight="1">
      <c r="H84" s="41" t="s">
        <v>103</v>
      </c>
      <c r="I84" t="s">
        <v>107</v>
      </c>
    </row>
    <row r="85" spans="6:10">
      <c r="H85" s="41" t="s">
        <v>104</v>
      </c>
      <c r="I85" t="s">
        <v>108</v>
      </c>
    </row>
    <row r="88" spans="6:10" ht="26.25">
      <c r="F88" s="185" t="s">
        <v>131</v>
      </c>
      <c r="G88" s="184" t="s">
        <v>99</v>
      </c>
    </row>
    <row r="91" spans="6:10" ht="21">
      <c r="G91" s="157" t="s">
        <v>58</v>
      </c>
    </row>
    <row r="93" spans="6:10" ht="31.5">
      <c r="H93" s="158" t="s">
        <v>109</v>
      </c>
      <c r="I93" s="186">
        <f>1.1*(D11)</f>
        <v>1.1787600000000003</v>
      </c>
      <c r="J93" t="s">
        <v>132</v>
      </c>
    </row>
    <row r="94" spans="6:10" ht="19.5" customHeight="1"/>
    <row r="95" spans="6:10" ht="21">
      <c r="G95" s="157" t="s">
        <v>97</v>
      </c>
    </row>
    <row r="97" spans="8:10" ht="31.5">
      <c r="H97" s="158" t="s">
        <v>109</v>
      </c>
      <c r="I97" s="186">
        <f>1.1*C11</f>
        <v>1.4190000000000003</v>
      </c>
      <c r="J97" t="s">
        <v>132</v>
      </c>
    </row>
    <row r="99" spans="8:10" ht="22.5" customHeight="1"/>
    <row r="101" spans="8:10">
      <c r="H101" s="52"/>
    </row>
    <row r="102" spans="8:10">
      <c r="H102" s="52"/>
    </row>
    <row r="103" spans="8:10">
      <c r="H103" s="52"/>
    </row>
    <row r="104" spans="8:10">
      <c r="H104" s="52"/>
    </row>
    <row r="105" spans="8:10">
      <c r="H105" s="52"/>
    </row>
    <row r="106" spans="8:10" ht="16.5" customHeight="1">
      <c r="H106" s="52"/>
    </row>
    <row r="107" spans="8:10">
      <c r="H107" s="52"/>
    </row>
    <row r="108" spans="8:10">
      <c r="H108" s="52"/>
    </row>
    <row r="109" spans="8:10">
      <c r="H109" s="52"/>
    </row>
    <row r="110" spans="8:10">
      <c r="H110" s="52"/>
    </row>
    <row r="111" spans="8:10">
      <c r="H111" s="52"/>
    </row>
    <row r="112" spans="8:10" ht="18.75" customHeight="1">
      <c r="H112" s="52"/>
    </row>
    <row r="113" spans="8:8">
      <c r="H113" s="8"/>
    </row>
    <row r="140" ht="26.25" customHeight="1"/>
    <row r="168" ht="26.25" customHeight="1"/>
    <row r="196" ht="26.25" customHeight="1"/>
    <row r="224" ht="26.25" customHeight="1"/>
    <row r="252" ht="26.25" customHeight="1"/>
    <row r="280" ht="26.25" customHeight="1"/>
    <row r="308" ht="26.25" customHeight="1"/>
    <row r="336" ht="26.25" customHeight="1"/>
    <row r="364" ht="26.25" customHeight="1"/>
  </sheetData>
  <mergeCells count="9">
    <mergeCell ref="H38:I38"/>
    <mergeCell ref="H5:I5"/>
    <mergeCell ref="H19:I19"/>
    <mergeCell ref="H39:I39"/>
    <mergeCell ref="A20:A25"/>
    <mergeCell ref="A6:B6"/>
    <mergeCell ref="A7:A11"/>
    <mergeCell ref="A13:A18"/>
    <mergeCell ref="H4:I4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1"/>
  <sheetViews>
    <sheetView workbookViewId="0">
      <pane xSplit="2" topLeftCell="C1" activePane="topRight" state="frozen"/>
      <selection pane="topRight" activeCell="K29" sqref="K29"/>
    </sheetView>
  </sheetViews>
  <sheetFormatPr baseColWidth="10" defaultRowHeight="15"/>
  <cols>
    <col min="1" max="1" width="5" customWidth="1"/>
    <col min="2" max="2" width="23.140625" customWidth="1"/>
    <col min="3" max="3" width="18.140625" customWidth="1"/>
    <col min="4" max="4" width="14.5703125" customWidth="1"/>
    <col min="5" max="5" width="15.42578125" customWidth="1"/>
    <col min="6" max="6" width="14.140625" customWidth="1"/>
    <col min="7" max="7" width="15" customWidth="1"/>
    <col min="8" max="8" width="13.85546875" customWidth="1"/>
    <col min="9" max="9" width="16.5703125" customWidth="1"/>
    <col min="10" max="10" width="16.28515625" customWidth="1"/>
    <col min="11" max="11" width="14.28515625" customWidth="1"/>
    <col min="16" max="16" width="11.7109375" customWidth="1"/>
  </cols>
  <sheetData>
    <row r="2" spans="1:11">
      <c r="F2" s="207" t="s">
        <v>144</v>
      </c>
      <c r="H2" s="206" t="s">
        <v>146</v>
      </c>
      <c r="I2" s="206"/>
      <c r="K2" s="207" t="s">
        <v>144</v>
      </c>
    </row>
    <row r="3" spans="1:11" ht="21.75" customHeight="1">
      <c r="B3" s="200" t="s">
        <v>154</v>
      </c>
      <c r="C3" s="199" t="s">
        <v>153</v>
      </c>
      <c r="D3" s="199" t="s">
        <v>147</v>
      </c>
      <c r="E3" s="199" t="s">
        <v>148</v>
      </c>
      <c r="F3" s="199" t="s">
        <v>145</v>
      </c>
      <c r="G3" s="199" t="s">
        <v>150</v>
      </c>
      <c r="H3" s="199" t="s">
        <v>94</v>
      </c>
      <c r="I3" s="199" t="s">
        <v>152</v>
      </c>
      <c r="J3" s="199" t="s">
        <v>151</v>
      </c>
      <c r="K3" s="199" t="s">
        <v>100</v>
      </c>
    </row>
    <row r="4" spans="1:11" ht="15" customHeight="1" thickBot="1">
      <c r="B4" s="203"/>
      <c r="C4" s="200" t="s">
        <v>55</v>
      </c>
      <c r="D4" s="200" t="s">
        <v>56</v>
      </c>
      <c r="E4" s="200" t="s">
        <v>76</v>
      </c>
      <c r="F4" s="200"/>
      <c r="G4" s="200"/>
      <c r="H4" s="200"/>
      <c r="I4" s="200"/>
      <c r="J4" s="200"/>
      <c r="K4" s="200"/>
    </row>
    <row r="5" spans="1:11" ht="15.75" thickBot="1">
      <c r="A5" s="79"/>
      <c r="B5" s="204" t="s">
        <v>58</v>
      </c>
      <c r="C5" s="205"/>
      <c r="D5" s="128">
        <v>1615855</v>
      </c>
      <c r="E5" s="129">
        <v>407330</v>
      </c>
      <c r="F5" s="130">
        <f>D5/G24</f>
        <v>2654</v>
      </c>
      <c r="G5" s="131">
        <v>26</v>
      </c>
      <c r="H5" s="131">
        <v>2</v>
      </c>
      <c r="I5" s="131">
        <f>G5-H5</f>
        <v>24</v>
      </c>
      <c r="J5" s="131">
        <v>24</v>
      </c>
      <c r="K5" s="132">
        <f>F5+I5</f>
        <v>2678</v>
      </c>
    </row>
    <row r="6" spans="1:11">
      <c r="A6" s="79"/>
      <c r="B6" s="118" t="s">
        <v>44</v>
      </c>
      <c r="C6" s="121" t="s">
        <v>78</v>
      </c>
      <c r="D6" s="133">
        <v>133973</v>
      </c>
      <c r="E6" s="134">
        <v>81792</v>
      </c>
      <c r="F6" s="135">
        <f>D6/$G$38</f>
        <v>254.27761089288424</v>
      </c>
      <c r="G6" s="136">
        <v>24</v>
      </c>
      <c r="H6" s="136">
        <v>2</v>
      </c>
      <c r="I6" s="136">
        <f>G6-H6</f>
        <v>22</v>
      </c>
      <c r="J6" s="136">
        <v>11</v>
      </c>
      <c r="K6" s="137">
        <f t="shared" ref="K6:K18" si="0">F6+I6</f>
        <v>276.27761089288424</v>
      </c>
    </row>
    <row r="7" spans="1:11">
      <c r="A7" s="79"/>
      <c r="B7" s="119" t="s">
        <v>42</v>
      </c>
      <c r="C7" s="122" t="s">
        <v>79</v>
      </c>
      <c r="D7" s="125">
        <v>60174</v>
      </c>
      <c r="E7" s="116">
        <v>41571</v>
      </c>
      <c r="F7" s="114">
        <f>D7/$G$38</f>
        <v>114.20884027280434</v>
      </c>
      <c r="G7" s="115">
        <v>24</v>
      </c>
      <c r="H7" s="115">
        <v>2</v>
      </c>
      <c r="I7" s="115">
        <f t="shared" ref="I7:I18" si="1">G7-H7</f>
        <v>22</v>
      </c>
      <c r="J7" s="115">
        <v>3</v>
      </c>
      <c r="K7" s="138">
        <f t="shared" si="0"/>
        <v>136.20884027280434</v>
      </c>
    </row>
    <row r="8" spans="1:11" ht="15.75" thickBot="1">
      <c r="A8" s="79"/>
      <c r="B8" s="120" t="s">
        <v>43</v>
      </c>
      <c r="C8" s="123" t="s">
        <v>80</v>
      </c>
      <c r="D8" s="139">
        <v>59399</v>
      </c>
      <c r="E8" s="140">
        <v>43251</v>
      </c>
      <c r="F8" s="141">
        <f>D8/$G$38</f>
        <v>112.73790845488591</v>
      </c>
      <c r="G8" s="142">
        <v>24</v>
      </c>
      <c r="H8" s="142">
        <v>2</v>
      </c>
      <c r="I8" s="142">
        <f t="shared" si="1"/>
        <v>22</v>
      </c>
      <c r="J8" s="143">
        <v>11</v>
      </c>
      <c r="K8" s="144">
        <f t="shared" si="0"/>
        <v>134.73790845488591</v>
      </c>
    </row>
    <row r="9" spans="1:11">
      <c r="A9" s="79"/>
      <c r="B9" s="118" t="s">
        <v>45</v>
      </c>
      <c r="C9" s="121" t="s">
        <v>81</v>
      </c>
      <c r="D9" s="133">
        <v>96304</v>
      </c>
      <c r="E9" s="134">
        <v>70075</v>
      </c>
      <c r="F9" s="135">
        <f>D9/$G$38</f>
        <v>182.78273263589173</v>
      </c>
      <c r="G9" s="136">
        <v>24</v>
      </c>
      <c r="H9" s="136">
        <v>2</v>
      </c>
      <c r="I9" s="136">
        <f t="shared" si="1"/>
        <v>22</v>
      </c>
      <c r="J9" s="145">
        <v>4</v>
      </c>
      <c r="K9" s="137">
        <f t="shared" si="0"/>
        <v>204.78273263589173</v>
      </c>
    </row>
    <row r="10" spans="1:11">
      <c r="A10" s="79"/>
      <c r="B10" s="119" t="s">
        <v>46</v>
      </c>
      <c r="C10" s="122" t="s">
        <v>82</v>
      </c>
      <c r="D10" s="125">
        <v>95930</v>
      </c>
      <c r="E10" s="116">
        <v>64287</v>
      </c>
      <c r="F10" s="114">
        <f>D10/$G$38</f>
        <v>182.07288941021238</v>
      </c>
      <c r="G10" s="115">
        <v>24</v>
      </c>
      <c r="H10" s="115">
        <v>2</v>
      </c>
      <c r="I10" s="115">
        <f t="shared" si="1"/>
        <v>22</v>
      </c>
      <c r="J10" s="117">
        <v>4</v>
      </c>
      <c r="K10" s="138">
        <f t="shared" si="0"/>
        <v>204.07288941021238</v>
      </c>
    </row>
    <row r="11" spans="1:11">
      <c r="A11" s="79"/>
      <c r="B11" s="119" t="s">
        <v>47</v>
      </c>
      <c r="C11" s="122" t="s">
        <v>83</v>
      </c>
      <c r="D11" s="125">
        <v>26980</v>
      </c>
      <c r="E11" s="116">
        <v>23380</v>
      </c>
      <c r="F11" s="114">
        <f>D11/$G$38</f>
        <v>51.207407028953718</v>
      </c>
      <c r="G11" s="115">
        <v>24</v>
      </c>
      <c r="H11" s="115">
        <v>2</v>
      </c>
      <c r="I11" s="115">
        <f t="shared" si="1"/>
        <v>22</v>
      </c>
      <c r="J11" s="117">
        <v>4</v>
      </c>
      <c r="K11" s="138">
        <f t="shared" si="0"/>
        <v>73.207407028953725</v>
      </c>
    </row>
    <row r="12" spans="1:11">
      <c r="A12" s="79"/>
      <c r="B12" s="119" t="s">
        <v>48</v>
      </c>
      <c r="C12" s="122" t="s">
        <v>84</v>
      </c>
      <c r="D12" s="125">
        <v>106461</v>
      </c>
      <c r="E12" s="116">
        <v>72676</v>
      </c>
      <c r="F12" s="114">
        <f>D12/$G$38</f>
        <v>202.06048034504974</v>
      </c>
      <c r="G12" s="115">
        <v>24</v>
      </c>
      <c r="H12" s="115">
        <v>2</v>
      </c>
      <c r="I12" s="115">
        <f t="shared" si="1"/>
        <v>22</v>
      </c>
      <c r="J12" s="115">
        <v>4</v>
      </c>
      <c r="K12" s="138">
        <f t="shared" si="0"/>
        <v>224.06048034504974</v>
      </c>
    </row>
    <row r="13" spans="1:11" ht="15.75" thickBot="1">
      <c r="A13" s="79"/>
      <c r="B13" s="120" t="s">
        <v>49</v>
      </c>
      <c r="C13" s="123" t="s">
        <v>85</v>
      </c>
      <c r="D13" s="139">
        <v>136990</v>
      </c>
      <c r="E13" s="140">
        <v>94752</v>
      </c>
      <c r="F13" s="141">
        <f>D13/$G$38</f>
        <v>260.0038061118002</v>
      </c>
      <c r="G13" s="142">
        <v>24</v>
      </c>
      <c r="H13" s="142">
        <v>2</v>
      </c>
      <c r="I13" s="142">
        <f t="shared" si="1"/>
        <v>22</v>
      </c>
      <c r="J13" s="142">
        <v>4</v>
      </c>
      <c r="K13" s="144">
        <f t="shared" si="0"/>
        <v>282.0038061118002</v>
      </c>
    </row>
    <row r="14" spans="1:11">
      <c r="A14" s="79"/>
      <c r="B14" s="118" t="s">
        <v>52</v>
      </c>
      <c r="C14" s="121" t="s">
        <v>86</v>
      </c>
      <c r="D14" s="133">
        <v>48721</v>
      </c>
      <c r="E14" s="134">
        <v>51384</v>
      </c>
      <c r="F14" s="135">
        <f>D14/$G$38</f>
        <v>92.471314968778884</v>
      </c>
      <c r="G14" s="136">
        <v>24</v>
      </c>
      <c r="H14" s="136">
        <v>2</v>
      </c>
      <c r="I14" s="136">
        <f t="shared" si="1"/>
        <v>22</v>
      </c>
      <c r="J14" s="136">
        <v>3</v>
      </c>
      <c r="K14" s="137">
        <f t="shared" si="0"/>
        <v>114.47131496877888</v>
      </c>
    </row>
    <row r="15" spans="1:11">
      <c r="A15" s="79"/>
      <c r="B15" s="119" t="s">
        <v>53</v>
      </c>
      <c r="C15" s="122" t="s">
        <v>87</v>
      </c>
      <c r="D15" s="125">
        <v>52270</v>
      </c>
      <c r="E15" s="116">
        <v>15352</v>
      </c>
      <c r="F15" s="114">
        <f>D15/$G$38</f>
        <v>99.20723370657565</v>
      </c>
      <c r="G15" s="115">
        <v>24</v>
      </c>
      <c r="H15" s="115">
        <v>2</v>
      </c>
      <c r="I15" s="115">
        <f t="shared" si="1"/>
        <v>22</v>
      </c>
      <c r="J15" s="115">
        <v>33</v>
      </c>
      <c r="K15" s="138">
        <f t="shared" si="0"/>
        <v>121.20723370657565</v>
      </c>
    </row>
    <row r="16" spans="1:11">
      <c r="A16" s="79"/>
      <c r="B16" s="119" t="s">
        <v>50</v>
      </c>
      <c r="C16" s="122" t="s">
        <v>88</v>
      </c>
      <c r="D16" s="125">
        <v>20923</v>
      </c>
      <c r="E16" s="116">
        <v>30659</v>
      </c>
      <c r="F16" s="114">
        <f>D16/$G$38</f>
        <v>39.711363130719</v>
      </c>
      <c r="G16" s="115">
        <v>24</v>
      </c>
      <c r="H16" s="115">
        <v>2</v>
      </c>
      <c r="I16" s="115">
        <f t="shared" si="1"/>
        <v>22</v>
      </c>
      <c r="J16" s="115">
        <v>2</v>
      </c>
      <c r="K16" s="138">
        <f t="shared" si="0"/>
        <v>61.711363130719</v>
      </c>
    </row>
    <row r="17" spans="1:12">
      <c r="A17" s="79"/>
      <c r="B17" s="119" t="s">
        <v>51</v>
      </c>
      <c r="C17" s="122" t="s">
        <v>89</v>
      </c>
      <c r="D17" s="125">
        <v>77396</v>
      </c>
      <c r="E17" s="116">
        <v>23365</v>
      </c>
      <c r="F17" s="114">
        <f>D17/$G$38</f>
        <v>146.89579223176065</v>
      </c>
      <c r="G17" s="115">
        <v>24</v>
      </c>
      <c r="H17" s="115">
        <v>2</v>
      </c>
      <c r="I17" s="115">
        <f t="shared" si="1"/>
        <v>22</v>
      </c>
      <c r="J17" s="115">
        <v>2</v>
      </c>
      <c r="K17" s="138">
        <f t="shared" si="0"/>
        <v>168.89579223176065</v>
      </c>
    </row>
    <row r="18" spans="1:12" ht="15.75" thickBot="1">
      <c r="A18" s="79"/>
      <c r="B18" s="120" t="s">
        <v>54</v>
      </c>
      <c r="C18" s="123" t="s">
        <v>90</v>
      </c>
      <c r="D18" s="139">
        <v>90919</v>
      </c>
      <c r="E18" s="140">
        <v>57590</v>
      </c>
      <c r="F18" s="141">
        <f>D18/$G$38</f>
        <v>172.56212897203272</v>
      </c>
      <c r="G18" s="142">
        <v>24</v>
      </c>
      <c r="H18" s="142">
        <v>2</v>
      </c>
      <c r="I18" s="142">
        <f t="shared" si="1"/>
        <v>22</v>
      </c>
      <c r="J18" s="142">
        <v>1</v>
      </c>
      <c r="K18" s="144">
        <f t="shared" si="0"/>
        <v>194.56212897203272</v>
      </c>
    </row>
    <row r="19" spans="1:12">
      <c r="D19" s="86">
        <f>SUM(D5:D18)</f>
        <v>2622295</v>
      </c>
      <c r="E19" s="86">
        <f>SUM(E5:E18)</f>
        <v>1077464</v>
      </c>
      <c r="F19" s="85">
        <f>SUM(F5:F18)</f>
        <v>4564.199508162349</v>
      </c>
      <c r="G19" s="84"/>
      <c r="H19" s="84"/>
      <c r="I19" s="84"/>
      <c r="J19" s="84"/>
      <c r="K19" s="86">
        <f>SUM(K5:K18)</f>
        <v>4874.199508162349</v>
      </c>
    </row>
    <row r="20" spans="1:12">
      <c r="D20" s="86"/>
      <c r="E20" s="86"/>
      <c r="F20" s="85"/>
      <c r="G20" s="84"/>
      <c r="H20" s="84"/>
      <c r="I20" s="84"/>
      <c r="J20" s="84"/>
      <c r="K20" s="86"/>
    </row>
    <row r="21" spans="1:12">
      <c r="F21" s="207" t="s">
        <v>144</v>
      </c>
      <c r="H21" s="207" t="s">
        <v>144</v>
      </c>
    </row>
    <row r="22" spans="1:12" ht="20.25" customHeight="1">
      <c r="B22" s="200" t="s">
        <v>154</v>
      </c>
      <c r="C22" s="199" t="s">
        <v>153</v>
      </c>
      <c r="D22" s="199" t="s">
        <v>147</v>
      </c>
      <c r="E22" s="199" t="s">
        <v>149</v>
      </c>
      <c r="F22" s="199" t="s">
        <v>96</v>
      </c>
    </row>
    <row r="23" spans="1:12" ht="15.75" thickBot="1">
      <c r="B23" s="203"/>
      <c r="C23" s="200" t="s">
        <v>55</v>
      </c>
      <c r="D23" s="200" t="s">
        <v>56</v>
      </c>
      <c r="E23" s="200" t="s">
        <v>76</v>
      </c>
      <c r="F23" s="200" t="s">
        <v>77</v>
      </c>
      <c r="G23" s="85"/>
    </row>
    <row r="24" spans="1:12" ht="15.75" thickBot="1">
      <c r="A24" s="83"/>
      <c r="B24" s="204" t="s">
        <v>58</v>
      </c>
      <c r="C24" s="205"/>
      <c r="D24" s="129">
        <v>1615855</v>
      </c>
      <c r="E24" s="146">
        <v>2654</v>
      </c>
      <c r="F24" s="147">
        <f t="shared" ref="F24:F37" si="2">D24/E24</f>
        <v>608.83760361718157</v>
      </c>
      <c r="G24" s="85">
        <f>F24</f>
        <v>608.83760361718157</v>
      </c>
      <c r="H24" s="155">
        <f>ROUND(G24,0)</f>
        <v>609</v>
      </c>
    </row>
    <row r="25" spans="1:12">
      <c r="A25" s="201"/>
      <c r="B25" s="118" t="s">
        <v>44</v>
      </c>
      <c r="C25" s="121" t="s">
        <v>78</v>
      </c>
      <c r="D25" s="148">
        <v>133973</v>
      </c>
      <c r="E25" s="149">
        <v>253</v>
      </c>
      <c r="F25" s="150">
        <f>D25/E25</f>
        <v>529.53754940711462</v>
      </c>
      <c r="G25" s="156"/>
    </row>
    <row r="26" spans="1:12">
      <c r="A26" s="202"/>
      <c r="B26" s="119" t="s">
        <v>42</v>
      </c>
      <c r="C26" s="122" t="s">
        <v>79</v>
      </c>
      <c r="D26" s="126">
        <v>60174</v>
      </c>
      <c r="E26" s="56">
        <v>117</v>
      </c>
      <c r="F26" s="151">
        <f>D26/E26</f>
        <v>514.30769230769226</v>
      </c>
      <c r="G26" s="156"/>
    </row>
    <row r="27" spans="1:12" ht="15.75" thickBot="1">
      <c r="A27" s="202"/>
      <c r="B27" s="120" t="s">
        <v>43</v>
      </c>
      <c r="C27" s="123" t="s">
        <v>80</v>
      </c>
      <c r="D27" s="152">
        <v>59399</v>
      </c>
      <c r="E27" s="153">
        <v>109</v>
      </c>
      <c r="F27" s="154">
        <f t="shared" si="2"/>
        <v>544.94495412844037</v>
      </c>
      <c r="G27" s="85">
        <f>AVERAGE(F25:F27)</f>
        <v>529.59673194774905</v>
      </c>
      <c r="H27" s="155">
        <f>ROUND(G27,0)</f>
        <v>530</v>
      </c>
      <c r="L27" s="83"/>
    </row>
    <row r="28" spans="1:12">
      <c r="A28" s="201"/>
      <c r="B28" s="118" t="s">
        <v>45</v>
      </c>
      <c r="C28" s="121" t="s">
        <v>81</v>
      </c>
      <c r="D28" s="148">
        <v>96304</v>
      </c>
      <c r="E28" s="149">
        <v>196</v>
      </c>
      <c r="F28" s="150">
        <f t="shared" si="2"/>
        <v>491.34693877551018</v>
      </c>
      <c r="G28" s="156"/>
      <c r="H28" s="84"/>
    </row>
    <row r="29" spans="1:12">
      <c r="A29" s="202"/>
      <c r="B29" s="119" t="s">
        <v>46</v>
      </c>
      <c r="C29" s="122" t="s">
        <v>82</v>
      </c>
      <c r="D29" s="126">
        <v>95930</v>
      </c>
      <c r="E29" s="56">
        <v>180</v>
      </c>
      <c r="F29" s="151">
        <f t="shared" si="2"/>
        <v>532.94444444444446</v>
      </c>
      <c r="G29" s="156"/>
      <c r="H29" s="84"/>
    </row>
    <row r="30" spans="1:12">
      <c r="A30" s="202"/>
      <c r="B30" s="119" t="s">
        <v>47</v>
      </c>
      <c r="C30" s="122" t="s">
        <v>83</v>
      </c>
      <c r="D30" s="126">
        <v>26980</v>
      </c>
      <c r="E30" s="56">
        <v>52</v>
      </c>
      <c r="F30" s="151">
        <f t="shared" si="2"/>
        <v>518.84615384615381</v>
      </c>
      <c r="G30" s="156"/>
      <c r="H30" s="84"/>
    </row>
    <row r="31" spans="1:12">
      <c r="A31" s="202"/>
      <c r="B31" s="119" t="s">
        <v>48</v>
      </c>
      <c r="C31" s="122" t="s">
        <v>84</v>
      </c>
      <c r="D31" s="126">
        <v>106461</v>
      </c>
      <c r="E31" s="56">
        <v>196</v>
      </c>
      <c r="F31" s="151">
        <f t="shared" si="2"/>
        <v>543.16836734693879</v>
      </c>
      <c r="G31" s="156"/>
      <c r="H31" s="84"/>
    </row>
    <row r="32" spans="1:12" ht="15.75" thickBot="1">
      <c r="A32" s="202"/>
      <c r="B32" s="120" t="s">
        <v>49</v>
      </c>
      <c r="C32" s="123" t="s">
        <v>85</v>
      </c>
      <c r="D32" s="152">
        <v>136990</v>
      </c>
      <c r="E32" s="153">
        <v>276</v>
      </c>
      <c r="F32" s="154">
        <f t="shared" si="2"/>
        <v>496.34057971014494</v>
      </c>
      <c r="G32" s="85">
        <f>AVERAGE(F28:F32)</f>
        <v>516.52929682463844</v>
      </c>
      <c r="H32" s="155">
        <f>ROUND(G32,0)</f>
        <v>517</v>
      </c>
      <c r="L32" s="83"/>
    </row>
    <row r="33" spans="1:12">
      <c r="A33" s="201"/>
      <c r="B33" s="118" t="s">
        <v>52</v>
      </c>
      <c r="C33" s="121" t="s">
        <v>86</v>
      </c>
      <c r="D33" s="148">
        <v>48721</v>
      </c>
      <c r="E33" s="149">
        <v>101</v>
      </c>
      <c r="F33" s="150">
        <f t="shared" si="2"/>
        <v>482.38613861386136</v>
      </c>
      <c r="G33" s="156"/>
      <c r="H33" s="84"/>
    </row>
    <row r="34" spans="1:12">
      <c r="A34" s="202"/>
      <c r="B34" s="119" t="s">
        <v>53</v>
      </c>
      <c r="C34" s="122" t="s">
        <v>87</v>
      </c>
      <c r="D34" s="126">
        <v>52270</v>
      </c>
      <c r="E34" s="56">
        <v>101</v>
      </c>
      <c r="F34" s="151">
        <f t="shared" si="2"/>
        <v>517.52475247524751</v>
      </c>
      <c r="G34" s="156"/>
      <c r="H34" s="84"/>
    </row>
    <row r="35" spans="1:12">
      <c r="A35" s="202"/>
      <c r="B35" s="119" t="s">
        <v>50</v>
      </c>
      <c r="C35" s="122" t="s">
        <v>88</v>
      </c>
      <c r="D35" s="126">
        <v>20923</v>
      </c>
      <c r="E35" s="127">
        <v>38</v>
      </c>
      <c r="F35" s="151">
        <f t="shared" si="2"/>
        <v>550.60526315789468</v>
      </c>
      <c r="G35" s="156"/>
      <c r="H35" s="84"/>
    </row>
    <row r="36" spans="1:12">
      <c r="A36" s="202"/>
      <c r="B36" s="119" t="s">
        <v>51</v>
      </c>
      <c r="C36" s="122" t="s">
        <v>89</v>
      </c>
      <c r="D36" s="126">
        <v>77396</v>
      </c>
      <c r="E36" s="127">
        <v>134</v>
      </c>
      <c r="F36" s="151">
        <f t="shared" si="2"/>
        <v>577.58208955223881</v>
      </c>
      <c r="G36" s="156"/>
      <c r="H36" s="84"/>
    </row>
    <row r="37" spans="1:12" ht="15.75" thickBot="1">
      <c r="A37" s="202"/>
      <c r="B37" s="120" t="s">
        <v>54</v>
      </c>
      <c r="C37" s="123" t="s">
        <v>90</v>
      </c>
      <c r="D37" s="152">
        <v>90919</v>
      </c>
      <c r="E37" s="153">
        <v>167</v>
      </c>
      <c r="F37" s="154">
        <f t="shared" si="2"/>
        <v>544.42514970059881</v>
      </c>
      <c r="G37" s="85">
        <f>AVERAGE(F33:F37)</f>
        <v>534.50467869996828</v>
      </c>
      <c r="H37" s="155">
        <f>ROUND(G37,0)</f>
        <v>535</v>
      </c>
      <c r="L37" s="83"/>
    </row>
    <row r="38" spans="1:12">
      <c r="D38" s="86">
        <f>SUM(D24:D37)</f>
        <v>2622295</v>
      </c>
      <c r="E38" s="85">
        <f>SUM(E24:E37)</f>
        <v>4574</v>
      </c>
      <c r="F38" s="85">
        <f>AVERAGE(F25:F37)</f>
        <v>526.45846718971393</v>
      </c>
      <c r="G38" s="85">
        <f>AVERAGE(G27:G37)</f>
        <v>526.87690249078526</v>
      </c>
      <c r="H38" s="155">
        <f>ROUND(G38,0)</f>
        <v>527</v>
      </c>
    </row>
    <row r="40" spans="1:12">
      <c r="B40" s="67" t="s">
        <v>95</v>
      </c>
    </row>
    <row r="41" spans="1:12">
      <c r="B41" s="67"/>
    </row>
  </sheetData>
  <mergeCells count="21">
    <mergeCell ref="H2:I2"/>
    <mergeCell ref="A33:A37"/>
    <mergeCell ref="A25:A27"/>
    <mergeCell ref="K3:K4"/>
    <mergeCell ref="I3:I4"/>
    <mergeCell ref="G3:G4"/>
    <mergeCell ref="J3:J4"/>
    <mergeCell ref="H3:H4"/>
    <mergeCell ref="F3:F4"/>
    <mergeCell ref="E22:E23"/>
    <mergeCell ref="B3:B4"/>
    <mergeCell ref="B22:B23"/>
    <mergeCell ref="B5:C5"/>
    <mergeCell ref="B24:C24"/>
    <mergeCell ref="F22:F23"/>
    <mergeCell ref="D22:D23"/>
    <mergeCell ref="C22:C23"/>
    <mergeCell ref="C3:C4"/>
    <mergeCell ref="D3:D4"/>
    <mergeCell ref="E3:E4"/>
    <mergeCell ref="A28:A3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 TdP</vt:lpstr>
      <vt:lpstr>Modelo completo</vt:lpstr>
      <vt:lpstr>Abonados y Tiraje</vt:lpstr>
      <vt:lpstr>'Modelo completo'!Área_de_impresión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Maria Ochoa La Torre</cp:lastModifiedBy>
  <cp:lastPrinted>2013-12-02T21:49:53Z</cp:lastPrinted>
  <dcterms:created xsi:type="dcterms:W3CDTF">2009-10-26T23:30:51Z</dcterms:created>
  <dcterms:modified xsi:type="dcterms:W3CDTF">2013-12-26T22:55:49Z</dcterms:modified>
</cp:coreProperties>
</file>