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20" windowWidth="15480" windowHeight="11190" tabRatio="744"/>
  </bookViews>
  <sheets>
    <sheet name="CARATULA" sheetId="11" r:id="rId1"/>
    <sheet name="RESULTADO" sheetId="2" r:id="rId2"/>
    <sheet name="PARAMETROS" sheetId="3" r:id="rId3"/>
    <sheet name="CALCULO" sheetId="5" r:id="rId4"/>
  </sheets>
  <definedNames>
    <definedName name="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rder1" hidden="1">255</definedName>
    <definedName name="_Order2" hidden="1">255</definedName>
    <definedName name="b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OSTOS_COMUNES">PARAMETROS!$C$6</definedName>
    <definedName name="de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STEE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astosgescop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IGV">PARAMETROS!$C$7</definedName>
    <definedName name="JESSIC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lb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ll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local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I_feb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i_fr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mm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or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otro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edr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atiosJuni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t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IPO_DE_CAMBIO">PARAMETROS!$C$8</definedName>
    <definedName name="tpi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U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VIDA_UTIL">PARAMETROS!$C$10</definedName>
    <definedName name="w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ACC">PARAMETROS!$C$9</definedName>
    <definedName name="wq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nom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</definedNames>
  <calcPr calcId="125725"/>
</workbook>
</file>

<file path=xl/calcChain.xml><?xml version="1.0" encoding="utf-8"?>
<calcChain xmlns="http://schemas.openxmlformats.org/spreadsheetml/2006/main">
  <c r="C10" i="5"/>
  <c r="C17"/>
  <c r="C50" i="3" l="1"/>
  <c r="C49"/>
  <c r="C48"/>
  <c r="C47"/>
  <c r="C46"/>
  <c r="C45"/>
  <c r="C44"/>
  <c r="C43"/>
  <c r="C96" i="5" l="1"/>
  <c r="D97" i="3" l="1"/>
  <c r="F94"/>
  <c r="D77" i="5" s="1"/>
  <c r="E94" i="3"/>
  <c r="F93"/>
  <c r="D76" i="5" s="1"/>
  <c r="E93" i="3"/>
  <c r="F92"/>
  <c r="D75" i="5" s="1"/>
  <c r="E92" i="3"/>
  <c r="F91"/>
  <c r="D74" i="5" s="1"/>
  <c r="E91" i="3"/>
  <c r="F90"/>
  <c r="D73" i="5" s="1"/>
  <c r="E90" i="3"/>
  <c r="F89"/>
  <c r="D72" i="5" s="1"/>
  <c r="E89" i="3"/>
  <c r="F88"/>
  <c r="D71" i="5" s="1"/>
  <c r="E88" i="3"/>
  <c r="F87"/>
  <c r="D70" i="5" s="1"/>
  <c r="E87" i="3"/>
  <c r="F86"/>
  <c r="D69" i="5" s="1"/>
  <c r="E86" i="3"/>
  <c r="F85"/>
  <c r="D68" i="5" s="1"/>
  <c r="E85" i="3"/>
  <c r="F84"/>
  <c r="D67" i="5" s="1"/>
  <c r="E84" i="3"/>
  <c r="F83"/>
  <c r="E83"/>
  <c r="F82"/>
  <c r="E82"/>
  <c r="F81"/>
  <c r="E81"/>
  <c r="F80"/>
  <c r="E80"/>
  <c r="D63"/>
  <c r="D62"/>
  <c r="B63" i="5" l="1"/>
  <c r="D12" l="1"/>
  <c r="C12"/>
  <c r="I12" l="1"/>
  <c r="H12"/>
  <c r="G12"/>
  <c r="F12"/>
  <c r="E12"/>
  <c r="C95"/>
  <c r="C98" s="1"/>
  <c r="B39"/>
  <c r="J12" l="1"/>
  <c r="C13" l="1"/>
  <c r="D13"/>
  <c r="E13"/>
  <c r="F13"/>
  <c r="G13"/>
  <c r="H13"/>
  <c r="I13"/>
  <c r="J13"/>
  <c r="K12"/>
  <c r="K13"/>
  <c r="C82"/>
  <c r="B41"/>
  <c r="B82"/>
  <c r="L13" l="1"/>
  <c r="B40"/>
  <c r="B74"/>
  <c r="B76"/>
  <c r="B72"/>
  <c r="B68"/>
  <c r="B64"/>
  <c r="B75"/>
  <c r="B71"/>
  <c r="B67"/>
  <c r="B70"/>
  <c r="B66"/>
  <c r="B77"/>
  <c r="B73"/>
  <c r="B69"/>
  <c r="B65"/>
  <c r="C110" l="1"/>
  <c r="C107"/>
  <c r="C34"/>
  <c r="C91"/>
  <c r="C7"/>
  <c r="C59"/>
  <c r="D25" l="1"/>
  <c r="D24"/>
  <c r="D23"/>
  <c r="C111"/>
  <c r="C13" i="2" s="1"/>
  <c r="C16" l="1"/>
  <c r="D64" i="5" l="1"/>
  <c r="C51"/>
  <c r="C35" s="1"/>
  <c r="C52"/>
  <c r="C70" s="1"/>
  <c r="C93" l="1"/>
  <c r="C8"/>
  <c r="L14" s="1"/>
  <c r="E14" s="1"/>
  <c r="C73"/>
  <c r="C64"/>
  <c r="C72"/>
  <c r="C77"/>
  <c r="C65"/>
  <c r="C71"/>
  <c r="C63"/>
  <c r="D66"/>
  <c r="D65"/>
  <c r="C68"/>
  <c r="C69"/>
  <c r="C74"/>
  <c r="C76"/>
  <c r="C66"/>
  <c r="C75"/>
  <c r="C67"/>
  <c r="C39"/>
  <c r="C41"/>
  <c r="D41" s="1"/>
  <c r="C40"/>
  <c r="D40" s="1"/>
  <c r="C78" l="1"/>
  <c r="C97"/>
  <c r="C99" s="1"/>
  <c r="C101" s="1"/>
  <c r="C14"/>
  <c r="C15" s="1"/>
  <c r="H14"/>
  <c r="H15" s="1"/>
  <c r="K14"/>
  <c r="K15" s="1"/>
  <c r="I14"/>
  <c r="I19" s="1"/>
  <c r="F14"/>
  <c r="F19" s="1"/>
  <c r="J14"/>
  <c r="J19" s="1"/>
  <c r="G14"/>
  <c r="G19" s="1"/>
  <c r="D14"/>
  <c r="D15" s="1"/>
  <c r="D63"/>
  <c r="D78" s="1"/>
  <c r="E15"/>
  <c r="E19"/>
  <c r="D39"/>
  <c r="D42" s="1"/>
  <c r="C44" s="1"/>
  <c r="C42"/>
  <c r="J15" l="1"/>
  <c r="C102"/>
  <c r="C12" i="2" s="1"/>
  <c r="C19" i="5"/>
  <c r="H19"/>
  <c r="K19"/>
  <c r="I15"/>
  <c r="I16" s="1"/>
  <c r="I18" s="1"/>
  <c r="D79"/>
  <c r="C84" s="1"/>
  <c r="F15"/>
  <c r="F16" s="1"/>
  <c r="F18" s="1"/>
  <c r="D19"/>
  <c r="G15"/>
  <c r="G17" s="1"/>
  <c r="E17"/>
  <c r="E16"/>
  <c r="E18" s="1"/>
  <c r="D16"/>
  <c r="D18" s="1"/>
  <c r="D17"/>
  <c r="J16"/>
  <c r="J18" s="1"/>
  <c r="J17"/>
  <c r="H16"/>
  <c r="H18" s="1"/>
  <c r="H17"/>
  <c r="K17"/>
  <c r="K16"/>
  <c r="K18" s="1"/>
  <c r="C16"/>
  <c r="C45"/>
  <c r="C46" s="1"/>
  <c r="C10" i="2" s="1"/>
  <c r="C85" i="5" l="1"/>
  <c r="C86" s="1"/>
  <c r="C11" i="2" s="1"/>
  <c r="L19" i="5"/>
  <c r="C25" s="1"/>
  <c r="E25" s="1"/>
  <c r="F25" s="1"/>
  <c r="C9" i="2" s="1"/>
  <c r="I17" i="5"/>
  <c r="F17"/>
  <c r="L15"/>
  <c r="G16"/>
  <c r="G18" s="1"/>
  <c r="C18"/>
  <c r="L17" l="1"/>
  <c r="C23" s="1"/>
  <c r="E23" s="1"/>
  <c r="L16"/>
  <c r="L18"/>
  <c r="C24" s="1"/>
  <c r="E24" s="1"/>
  <c r="F24" s="1"/>
  <c r="C8" i="2" s="1"/>
  <c r="F23" i="5" l="1"/>
  <c r="E26"/>
  <c r="C26"/>
  <c r="F26" l="1"/>
  <c r="C7" i="2"/>
  <c r="C6" s="1"/>
  <c r="C14" s="1"/>
  <c r="C15" l="1"/>
  <c r="C17" l="1"/>
  <c r="C19" l="1"/>
</calcChain>
</file>

<file path=xl/sharedStrings.xml><?xml version="1.0" encoding="utf-8"?>
<sst xmlns="http://schemas.openxmlformats.org/spreadsheetml/2006/main" count="187" uniqueCount="127">
  <si>
    <t>PERIODO ANUAL</t>
  </si>
  <si>
    <t>ENERO A DICIEMBRE DE 2010</t>
  </si>
  <si>
    <t>CONTRIBUCION A COSTOS COMUNES</t>
  </si>
  <si>
    <t>VALOR</t>
  </si>
  <si>
    <t>IMPUESTO GENERAL A LAS VENTAS</t>
  </si>
  <si>
    <t>TIPO DE CAMBIO NUEVO SOL/DÓLAR AMERICANO</t>
  </si>
  <si>
    <t>WACC</t>
  </si>
  <si>
    <t>OPERADOR</t>
  </si>
  <si>
    <t>VIDA UTIL DE ACTIVOS (AÑOS)</t>
  </si>
  <si>
    <t>METODO DE DEPRECIACION</t>
  </si>
  <si>
    <t>DEPRECIACION ESTÁNDAR</t>
  </si>
  <si>
    <t>PAPEL</t>
  </si>
  <si>
    <t>IMPRESION</t>
  </si>
  <si>
    <t>SOBRE</t>
  </si>
  <si>
    <t>EMISION DEL RECIBO</t>
  </si>
  <si>
    <t>DISTRIBUCION DEL RECIBO</t>
  </si>
  <si>
    <t>RECAUDACION</t>
  </si>
  <si>
    <t>INVERSIONES EN SISTEMAS</t>
  </si>
  <si>
    <t>OPERACIÓN Y MANTENIMIENTO DE SISTEMAS</t>
  </si>
  <si>
    <t>OTRAS ACTIVIDADES</t>
  </si>
  <si>
    <t>COSTO COMUN</t>
  </si>
  <si>
    <t>CARGO</t>
  </si>
  <si>
    <t>COMPONENTE DEL CARGO POR RECIBO</t>
  </si>
  <si>
    <t>SUB TOTAL</t>
  </si>
  <si>
    <t>OTROS (ACTIVIDADES)</t>
  </si>
  <si>
    <t>HOJAS DEL RECIBO</t>
  </si>
  <si>
    <t>COMPONENTE DE EMISION POR RECIBO</t>
  </si>
  <si>
    <t>Número de Hojas por Recibo</t>
  </si>
  <si>
    <t>Costo del Papel según número de hojas</t>
  </si>
  <si>
    <t>Volumen de recibos</t>
  </si>
  <si>
    <t>Total de Recibos emitidos y distribuidos</t>
  </si>
  <si>
    <t>Recibos emitidos y distribuidos que incluyen servicio prestado por operador y por terceros (Nota 1 y Nota 2)</t>
  </si>
  <si>
    <t>Recibos Digitales</t>
  </si>
  <si>
    <t>Item</t>
  </si>
  <si>
    <t>Total</t>
  </si>
  <si>
    <t>TOTAL</t>
  </si>
  <si>
    <t>Recibos recaudados</t>
  </si>
  <si>
    <t>Recibos recaudados según centro de cobro</t>
  </si>
  <si>
    <t>Tarifas (soles)</t>
  </si>
  <si>
    <t>Centro de recaudacion</t>
  </si>
  <si>
    <t>Costo fijo anual</t>
  </si>
  <si>
    <t>costo variable por recibo anual</t>
  </si>
  <si>
    <t>S/. Por Recibo</t>
  </si>
  <si>
    <t>Nuevos soles</t>
  </si>
  <si>
    <t>US$ Dolares</t>
  </si>
  <si>
    <t>Recibos a distribuir que incluyen servicio prestado por operador y por terceros</t>
  </si>
  <si>
    <t>Porcentaje de Recibos que incluyen servicio prestado por operador y por terceros</t>
  </si>
  <si>
    <t>Recibos recaudados que incluyen servicio prestado por operador y por terceros (Nota 1 y Nota 2)</t>
  </si>
  <si>
    <t>Costo de impresión según número de hojas</t>
  </si>
  <si>
    <t>Costo de sobre/ensobrado según número de hojas</t>
  </si>
  <si>
    <t>Distribucion de recibos según número de hojas</t>
  </si>
  <si>
    <t>Porcentaje de recibos</t>
  </si>
  <si>
    <t>Porcentaje</t>
  </si>
  <si>
    <t>Medio de emisión</t>
  </si>
  <si>
    <t>COMPONENTE DE RECAUDACION</t>
  </si>
  <si>
    <t>N° de Hojas</t>
  </si>
  <si>
    <t>N° Recibos</t>
  </si>
  <si>
    <t>N° Hojas</t>
  </si>
  <si>
    <t>Costo en sobres</t>
  </si>
  <si>
    <t>Costo en papel</t>
  </si>
  <si>
    <t>Costo en impresión</t>
  </si>
  <si>
    <t>Numero de recibos</t>
  </si>
  <si>
    <t>Costo por recibo</t>
  </si>
  <si>
    <t>PRECIARIO (US$)</t>
  </si>
  <si>
    <t>Costo</t>
  </si>
  <si>
    <t>COMPONENTE DE DISTRIBUCION POR RECIBO</t>
  </si>
  <si>
    <t>PRECIARIO</t>
  </si>
  <si>
    <t>DESTINO</t>
  </si>
  <si>
    <t>LIMA</t>
  </si>
  <si>
    <t>PROVINCIAS</t>
  </si>
  <si>
    <t>Costo por recibo (S/.)</t>
  </si>
  <si>
    <t>Costo por recibo (US$)</t>
  </si>
  <si>
    <t>DISTRIBUCION</t>
  </si>
  <si>
    <t>Porcentaje de recibos según destino</t>
  </si>
  <si>
    <t>Destino</t>
  </si>
  <si>
    <t>Volumen de recibos a distribuir</t>
  </si>
  <si>
    <t>Costeo de recibos a distribuir</t>
  </si>
  <si>
    <t>Costo (US$)</t>
  </si>
  <si>
    <t>Sub total</t>
  </si>
  <si>
    <t>COSTEO</t>
  </si>
  <si>
    <t>US$ Por Recibo</t>
  </si>
  <si>
    <t>COMPONENTE DE INVERSIONES EN SISTEMAS</t>
  </si>
  <si>
    <t>n</t>
  </si>
  <si>
    <t>Valor Actual Activo</t>
  </si>
  <si>
    <t>Factor Anualidad</t>
  </si>
  <si>
    <t>Anualidad</t>
  </si>
  <si>
    <t>Costo por recibo atribuible a servicio</t>
  </si>
  <si>
    <t>COMPONENTE DE OPERACIÓN Y MANTENIMIENTO DE SISTEMAS</t>
  </si>
  <si>
    <t>Recibos a distribuir que incluyen servicio prestado por operador y por terceros (Nota 1 y Nota 2)</t>
  </si>
  <si>
    <t>S/. Por mes</t>
  </si>
  <si>
    <t>US$ Por mes</t>
  </si>
  <si>
    <t>COMPONENTE FIJO PARA SERVICIO PRESTADO POR OPERADOR Y TERCERO</t>
  </si>
  <si>
    <t>CARGO DE FACTURACION Y RECAUDACION (US$ POR RECIBO)</t>
  </si>
  <si>
    <t>N° Caras</t>
  </si>
  <si>
    <t>Número de Caras por Hoja</t>
  </si>
  <si>
    <t>HOJA DE CÁLCULO DEL MODELO DE ESTIMACIÓN DEL CARGO DE INTERCONEXIÓN TOPE POR FACTURACIÓN Y RECAUDACIÓN</t>
  </si>
  <si>
    <t>Nota 1: En general el Servicio se refiere al Servicio de larga distancia en la modalidad de llamada por llamada y/o preselección, de terceros operadores y/o provisto por el mismo operador local.</t>
  </si>
  <si>
    <t>Nota 2: Para el caso de operadores móviles el servicio se refiere al Servicio de larga distancia internacional en la modalidad de llamada por llamada</t>
  </si>
  <si>
    <t>INVERSION EN SISTEMAS (US$)</t>
  </si>
  <si>
    <t>PARAMETROS GENERALES</t>
  </si>
  <si>
    <t>HOJA CARTA Y SOBRE CARTA</t>
  </si>
  <si>
    <t>MEDIO DE RECAUDACION 1</t>
  </si>
  <si>
    <t>MEDIO DE RECAUDACION 2</t>
  </si>
  <si>
    <t>MEDIO DE RECAUDACION 3</t>
  </si>
  <si>
    <t>MEDIO DE RECAUDACION 4</t>
  </si>
  <si>
    <t>MEDIO DE RECAUDACION 5</t>
  </si>
  <si>
    <t>MEDIO DE RECAUDACION 6</t>
  </si>
  <si>
    <t>MEDIO DE RECAUDACION 7</t>
  </si>
  <si>
    <t>MEDIO DE RECAUDACION 8</t>
  </si>
  <si>
    <t>MEDIO DE RECAUDACION 9</t>
  </si>
  <si>
    <t>MEDIO DE RECAUDACION 10</t>
  </si>
  <si>
    <t>MEDIO DE RECAUDACION 11</t>
  </si>
  <si>
    <t>MEDIO DE RECAUDACION 12</t>
  </si>
  <si>
    <t>MEDIO DE RECAUDACION 13</t>
  </si>
  <si>
    <t>MEDIO DE RECAUDACION 14</t>
  </si>
  <si>
    <t>MEDIO DE RECAUDACION 15</t>
  </si>
  <si>
    <t>ELEMENTO</t>
  </si>
  <si>
    <t>NOMBRE OPERADOR</t>
  </si>
  <si>
    <t>Las celdas con datos modificados, ficticios o con resultados de datos ficticios están resaltadas con color amarillo</t>
  </si>
  <si>
    <t>Número de Hojas Promedio de recibo</t>
  </si>
  <si>
    <t>Número de Páginas promedio para servicio</t>
  </si>
  <si>
    <t>Factor de Monto recaudado en Recibos para servicio</t>
  </si>
  <si>
    <t>Paginas por recibo atribuible</t>
  </si>
  <si>
    <t>Costo por recibo atribuible</t>
  </si>
  <si>
    <t>OSIPTEL - AGOSTO 2012</t>
  </si>
  <si>
    <t>Nota 2:</t>
  </si>
  <si>
    <r>
      <rPr>
        <b/>
        <u/>
        <sz val="9"/>
        <rFont val="Arial"/>
        <family val="2"/>
      </rPr>
      <t>Nota 1</t>
    </r>
    <r>
      <rPr>
        <b/>
        <sz val="9"/>
        <rFont val="Arial"/>
        <family val="2"/>
      </rPr>
      <t>: No se han realizado modificaciones en el modelo de costos respecto del Proyecto publicado mediante Resolución Nº 040-2012-CD/OSIPTEL</t>
    </r>
  </si>
</sst>
</file>

<file path=xl/styles.xml><?xml version="1.0" encoding="utf-8"?>
<styleSheet xmlns="http://schemas.openxmlformats.org/spreadsheetml/2006/main">
  <numFmts count="28">
    <numFmt numFmtId="164" formatCode="&quot;S/.&quot;\ #,##0.000"/>
    <numFmt numFmtId="165" formatCode="#,##0.0000"/>
    <numFmt numFmtId="166" formatCode="#,##0.000"/>
    <numFmt numFmtId="167" formatCode="#,##0.00000"/>
    <numFmt numFmtId="168" formatCode="0.0000"/>
    <numFmt numFmtId="169" formatCode="_-* #,##0.00\ &quot;Pts&quot;_-;\-* #,##0.00\ &quot;Pts&quot;_-;_-* &quot;-&quot;??\ &quot;Pts&quot;_-;_-@_-"/>
    <numFmt numFmtId="170" formatCode="_-* #,##0.00\ _S_/_._-;\-* #,##0.00\ _S_/_._-;_-* &quot;-&quot;??\ _S_/_._-;_-@_-"/>
    <numFmt numFmtId="171" formatCode="_-* #,##0\ _S_/_._-;\-* #,##0\ _S_/_._-;_-* &quot;-&quot;\ _S_/_._-;_-@_-"/>
    <numFmt numFmtId="172" formatCode="###,###,##0_);\(###,###,##0\)"/>
    <numFmt numFmtId="173" formatCode="_-* #,##0_-;\-* #,##0_-;_-* &quot;-&quot;_-;_-@_-"/>
    <numFmt numFmtId="174" formatCode="_-* #,##0.00_-;\-* #,##0.00_-;_-* &quot;-&quot;??_-;_-@_-"/>
    <numFmt numFmtId="175" formatCode="#,###.##"/>
    <numFmt numFmtId="176" formatCode="_(* #,##0.000_);_(* \(#,##0.000\);_(* &quot;-&quot;??_);_(@_)"/>
    <numFmt numFmtId="177" formatCode="_(* #,##0.0_);_(* \(#,##0.0\);_(* &quot;-&quot;??_);_(@_)"/>
    <numFmt numFmtId="178" formatCode="_-* #,##0\ &quot;Pts&quot;_-;\-* #,##0\ &quot;Pts&quot;_-;_-* &quot;-&quot;\ &quot;Pts&quot;_-;_-@_-"/>
    <numFmt numFmtId="179" formatCode="_ [$€-2]* #,##0.00_ ;_ [$€-2]* \-#,##0.00_ ;_ [$€-2]* &quot;-&quot;??_ "/>
    <numFmt numFmtId="180" formatCode="#,#00"/>
    <numFmt numFmtId="181" formatCode="#.##000"/>
    <numFmt numFmtId="182" formatCode="_(&quot;$&quot;* #,##0_);_(&quot;$&quot;* \(#,##0\);_(&quot;$&quot;* &quot;-&quot;??_);_(@_)"/>
    <numFmt numFmtId="183" formatCode="0####0"/>
    <numFmt numFmtId="184" formatCode="0.00_)"/>
    <numFmt numFmtId="185" formatCode="dd\-mmm\-\y\y_)"/>
    <numFmt numFmtId="186" formatCode="00####0"/>
    <numFmt numFmtId="187" formatCode="\$#,#00"/>
    <numFmt numFmtId="188" formatCode="&quot;$&quot;#,##0_);\(&quot;$&quot;#,##0\)"/>
    <numFmt numFmtId="189" formatCode="#,##0.0"/>
    <numFmt numFmtId="190" formatCode="_-* #,##0.00_$_-;\-* #,##0.00_$_-;_-* &quot;-&quot;??_$_-;_-@_-"/>
    <numFmt numFmtId="191" formatCode="0.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sz val="8"/>
      <name val="Times New Roman"/>
      <family val="1"/>
    </font>
    <font>
      <b/>
      <sz val="14"/>
      <color indexed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0"/>
      <name val="Courier"/>
      <family val="3"/>
    </font>
    <font>
      <sz val="1"/>
      <color indexed="8"/>
      <name val="Courier"/>
      <family val="3"/>
    </font>
    <font>
      <b/>
      <sz val="14"/>
      <color indexed="12"/>
      <name val="Arial"/>
      <family val="2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sz val="10"/>
      <name val="TheSansCorrespondence"/>
    </font>
    <font>
      <u/>
      <sz val="7.5"/>
      <color indexed="36"/>
      <name val="Arial"/>
      <family val="2"/>
    </font>
    <font>
      <b/>
      <sz val="22"/>
      <name val="Arial"/>
      <family val="2"/>
    </font>
    <font>
      <u/>
      <sz val="7.5"/>
      <color indexed="12"/>
      <name val="Arial"/>
      <family val="2"/>
    </font>
    <font>
      <sz val="7"/>
      <name val="Small Fonts"/>
      <family val="2"/>
    </font>
    <font>
      <sz val="11"/>
      <name val="‚l‚r –¾’©"/>
      <charset val="128"/>
    </font>
    <font>
      <sz val="10"/>
      <name val="Tms Rmn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2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8" fillId="0" borderId="0">
      <alignment vertical="top"/>
    </xf>
    <xf numFmtId="0" fontId="4" fillId="0" borderId="0"/>
    <xf numFmtId="0" fontId="8" fillId="0" borderId="0">
      <alignment vertical="top"/>
    </xf>
    <xf numFmtId="0" fontId="4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3" fillId="0" borderId="0"/>
    <xf numFmtId="0" fontId="9" fillId="0" borderId="0"/>
    <xf numFmtId="0" fontId="4" fillId="0" borderId="0"/>
    <xf numFmtId="0" fontId="10" fillId="0" borderId="0">
      <alignment horizontal="center" wrapText="1"/>
      <protection locked="0"/>
    </xf>
    <xf numFmtId="49" fontId="11" fillId="0" borderId="0" applyNumberFormat="0" applyBorder="0">
      <alignment vertical="center"/>
    </xf>
    <xf numFmtId="172" fontId="4" fillId="0" borderId="0" applyFill="0" applyBorder="0" applyAlignment="0"/>
    <xf numFmtId="0" fontId="4" fillId="0" borderId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4" fillId="0" borderId="0" applyNumberFormat="0" applyAlignment="0">
      <alignment horizontal="left"/>
    </xf>
    <xf numFmtId="0" fontId="15" fillId="0" borderId="0" applyNumberFormat="0" applyAlignment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16" fillId="0" borderId="0">
      <protection locked="0"/>
    </xf>
    <xf numFmtId="0" fontId="4" fillId="0" borderId="0"/>
    <xf numFmtId="0" fontId="17" fillId="0" borderId="0" applyNumberFormat="0" applyBorder="0"/>
    <xf numFmtId="0" fontId="18" fillId="0" borderId="0">
      <protection locked="0"/>
    </xf>
    <xf numFmtId="0" fontId="18" fillId="0" borderId="0">
      <protection locked="0"/>
    </xf>
    <xf numFmtId="0" fontId="19" fillId="0" borderId="0" applyNumberFormat="0" applyAlignment="0">
      <alignment horizontal="left"/>
    </xf>
    <xf numFmtId="178" fontId="4" fillId="0" borderId="0" applyFont="0" applyFill="0" applyBorder="0" applyAlignment="0" applyProtection="0"/>
    <xf numFmtId="0" fontId="4" fillId="0" borderId="0"/>
    <xf numFmtId="179" fontId="20" fillId="0" borderId="0" applyFont="0" applyFill="0" applyBorder="0" applyAlignment="0" applyProtection="0"/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180" fontId="16" fillId="0" borderId="0">
      <protection locked="0"/>
    </xf>
    <xf numFmtId="181" fontId="16" fillId="0" borderId="0"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38" fontId="2" fillId="2" borderId="0" applyNumberFormat="0" applyBorder="0" applyAlignment="0" applyProtection="0"/>
    <xf numFmtId="0" fontId="22" fillId="3" borderId="0" applyNumberFormat="0">
      <alignment vertical="center"/>
    </xf>
    <xf numFmtId="0" fontId="6" fillId="0" borderId="5" applyNumberFormat="0" applyAlignment="0" applyProtection="0">
      <alignment horizontal="left" vertical="center"/>
    </xf>
    <xf numFmtId="0" fontId="6" fillId="0" borderId="6">
      <alignment horizontal="left" vertical="center"/>
    </xf>
    <xf numFmtId="0" fontId="23" fillId="0" borderId="0" applyNumberFormat="0" applyFill="0" applyBorder="0" applyAlignment="0" applyProtection="0">
      <alignment vertical="top"/>
      <protection locked="0"/>
    </xf>
    <xf numFmtId="10" fontId="2" fillId="4" borderId="1" applyNumberFormat="0" applyBorder="0" applyAlignment="0" applyProtection="0"/>
    <xf numFmtId="182" fontId="4" fillId="5" borderId="0"/>
    <xf numFmtId="182" fontId="4" fillId="6" borderId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16" fillId="0" borderId="0">
      <protection locked="0"/>
    </xf>
    <xf numFmtId="37" fontId="24" fillId="0" borderId="0"/>
    <xf numFmtId="1" fontId="10" fillId="0" borderId="0"/>
    <xf numFmtId="168" fontId="4" fillId="0" borderId="0"/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9" fontId="4" fillId="0" borderId="0" applyFont="0" applyFill="0" applyBorder="0" applyAlignment="0" applyProtection="0"/>
    <xf numFmtId="14" fontId="10" fillId="0" borderId="0">
      <alignment horizontal="center" wrapText="1"/>
      <protection locked="0"/>
    </xf>
    <xf numFmtId="10" fontId="4" fillId="0" borderId="0" applyFont="0" applyFill="0" applyBorder="0" applyAlignment="0" applyProtection="0"/>
    <xf numFmtId="188" fontId="26" fillId="0" borderId="0"/>
    <xf numFmtId="0" fontId="10" fillId="0" borderId="7" applyNumberFormat="0" applyAlignment="0"/>
    <xf numFmtId="0" fontId="27" fillId="0" borderId="0" applyNumberFormat="0" applyFont="0" applyFill="0" applyBorder="0" applyAlignment="0" applyProtection="0">
      <alignment horizontal="left"/>
    </xf>
    <xf numFmtId="189" fontId="4" fillId="0" borderId="0" applyNumberFormat="0" applyFill="0" applyBorder="0" applyAlignment="0" applyProtection="0">
      <alignment horizontal="left"/>
    </xf>
    <xf numFmtId="38" fontId="28" fillId="0" borderId="0"/>
    <xf numFmtId="190" fontId="4" fillId="0" borderId="0" applyFont="0" applyFill="0" applyBorder="0" applyAlignment="0" applyProtection="0"/>
    <xf numFmtId="40" fontId="29" fillId="0" borderId="0" applyBorder="0">
      <alignment horizontal="right"/>
    </xf>
    <xf numFmtId="17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3" applyFill="1"/>
    <xf numFmtId="0" fontId="7" fillId="0" borderId="0" xfId="4" applyFill="1" applyAlignment="1" applyProtection="1">
      <alignment vertical="center"/>
    </xf>
    <xf numFmtId="0" fontId="31" fillId="0" borderId="0" xfId="0" applyFont="1" applyFill="1"/>
    <xf numFmtId="0" fontId="30" fillId="0" borderId="0" xfId="0" applyFont="1" applyFill="1" applyAlignment="1">
      <alignment horizontal="center"/>
    </xf>
    <xf numFmtId="0" fontId="31" fillId="0" borderId="1" xfId="0" applyFont="1" applyFill="1" applyBorder="1" applyAlignment="1">
      <alignment horizontal="center" vertical="center" wrapText="1"/>
    </xf>
    <xf numFmtId="4" fontId="31" fillId="0" borderId="0" xfId="0" applyNumberFormat="1" applyFont="1" applyFill="1"/>
    <xf numFmtId="10" fontId="31" fillId="0" borderId="1" xfId="1" applyNumberFormat="1" applyFont="1" applyFill="1" applyBorder="1" applyAlignment="1">
      <alignment horizontal="center" vertical="center"/>
    </xf>
    <xf numFmtId="17" fontId="31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191" fontId="31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4" fontId="34" fillId="0" borderId="0" xfId="0" applyNumberFormat="1" applyFont="1" applyFill="1"/>
    <xf numFmtId="4" fontId="31" fillId="0" borderId="1" xfId="0" applyNumberFormat="1" applyFont="1" applyFill="1" applyBorder="1" applyAlignment="1">
      <alignment horizontal="center" vertical="center"/>
    </xf>
    <xf numFmtId="3" fontId="31" fillId="0" borderId="4" xfId="0" applyNumberFormat="1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right" vertical="center"/>
    </xf>
    <xf numFmtId="0" fontId="31" fillId="0" borderId="1" xfId="0" applyFont="1" applyFill="1" applyBorder="1" applyAlignment="1">
      <alignment horizontal="left"/>
    </xf>
    <xf numFmtId="0" fontId="31" fillId="0" borderId="1" xfId="0" applyFont="1" applyFill="1" applyBorder="1" applyAlignment="1">
      <alignment horizontal="right"/>
    </xf>
    <xf numFmtId="10" fontId="31" fillId="0" borderId="0" xfId="1" applyNumberFormat="1" applyFont="1" applyFill="1"/>
    <xf numFmtId="3" fontId="34" fillId="0" borderId="0" xfId="0" applyNumberFormat="1" applyFont="1" applyFill="1"/>
    <xf numFmtId="3" fontId="31" fillId="7" borderId="1" xfId="0" applyNumberFormat="1" applyFont="1" applyFill="1" applyBorder="1" applyAlignment="1">
      <alignment horizontal="center" vertical="center"/>
    </xf>
    <xf numFmtId="4" fontId="31" fillId="7" borderId="1" xfId="0" applyNumberFormat="1" applyFont="1" applyFill="1" applyBorder="1" applyAlignment="1">
      <alignment horizontal="center" vertical="center"/>
    </xf>
    <xf numFmtId="10" fontId="31" fillId="7" borderId="1" xfId="1" applyNumberFormat="1" applyFont="1" applyFill="1" applyBorder="1" applyAlignment="1">
      <alignment horizontal="center" vertical="center"/>
    </xf>
    <xf numFmtId="4" fontId="31" fillId="7" borderId="1" xfId="0" applyNumberFormat="1" applyFont="1" applyFill="1" applyBorder="1" applyAlignment="1">
      <alignment horizontal="center" vertical="center" wrapText="1"/>
    </xf>
    <xf numFmtId="0" fontId="31" fillId="7" borderId="0" xfId="0" applyFont="1" applyFill="1"/>
    <xf numFmtId="165" fontId="31" fillId="7" borderId="1" xfId="0" applyNumberFormat="1" applyFont="1" applyFill="1" applyBorder="1"/>
    <xf numFmtId="165" fontId="32" fillId="7" borderId="1" xfId="0" applyNumberFormat="1" applyFont="1" applyFill="1" applyBorder="1" applyAlignment="1">
      <alignment horizontal="center" vertical="center" wrapText="1"/>
    </xf>
    <xf numFmtId="0" fontId="0" fillId="8" borderId="0" xfId="0" applyFill="1"/>
    <xf numFmtId="0" fontId="35" fillId="8" borderId="0" xfId="0" applyFont="1" applyFill="1"/>
    <xf numFmtId="0" fontId="0" fillId="8" borderId="8" xfId="0" applyFill="1" applyBorder="1"/>
    <xf numFmtId="0" fontId="36" fillId="0" borderId="9" xfId="0" applyFont="1" applyBorder="1" applyAlignment="1">
      <alignment horizontal="center"/>
    </xf>
    <xf numFmtId="2" fontId="36" fillId="0" borderId="9" xfId="0" applyNumberFormat="1" applyFont="1" applyBorder="1" applyAlignment="1">
      <alignment horizontal="center"/>
    </xf>
    <xf numFmtId="0" fontId="0" fillId="8" borderId="10" xfId="0" applyFill="1" applyBorder="1"/>
    <xf numFmtId="0" fontId="0" fillId="8" borderId="11" xfId="0" applyFill="1" applyBorder="1"/>
    <xf numFmtId="0" fontId="0" fillId="8" borderId="12" xfId="0" applyFill="1" applyBorder="1"/>
    <xf numFmtId="0" fontId="0" fillId="8" borderId="14" xfId="0" applyFill="1" applyBorder="1"/>
    <xf numFmtId="0" fontId="36" fillId="0" borderId="15" xfId="0" applyFont="1" applyBorder="1" applyAlignment="1">
      <alignment horizontal="center"/>
    </xf>
    <xf numFmtId="0" fontId="0" fillId="8" borderId="16" xfId="0" applyFill="1" applyBorder="1"/>
    <xf numFmtId="2" fontId="37" fillId="7" borderId="13" xfId="0" applyNumberFormat="1" applyFont="1" applyFill="1" applyBorder="1" applyAlignment="1">
      <alignment horizontal="center" vertical="center"/>
    </xf>
    <xf numFmtId="3" fontId="31" fillId="7" borderId="1" xfId="0" applyNumberFormat="1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31" fillId="0" borderId="1" xfId="0" applyFont="1" applyFill="1" applyBorder="1" applyAlignment="1">
      <alignment vertical="center" wrapText="1"/>
    </xf>
    <xf numFmtId="4" fontId="31" fillId="0" borderId="1" xfId="0" applyNumberFormat="1" applyFont="1" applyFill="1" applyBorder="1" applyAlignment="1">
      <alignment vertical="center"/>
    </xf>
    <xf numFmtId="0" fontId="31" fillId="0" borderId="1" xfId="0" applyFont="1" applyFill="1" applyBorder="1" applyAlignment="1">
      <alignment vertical="center"/>
    </xf>
    <xf numFmtId="0" fontId="31" fillId="7" borderId="1" xfId="0" applyFont="1" applyFill="1" applyBorder="1" applyAlignment="1">
      <alignment vertical="center"/>
    </xf>
    <xf numFmtId="4" fontId="31" fillId="7" borderId="1" xfId="0" applyNumberFormat="1" applyFont="1" applyFill="1" applyBorder="1" applyAlignment="1">
      <alignment vertical="center"/>
    </xf>
    <xf numFmtId="0" fontId="31" fillId="0" borderId="3" xfId="0" applyFont="1" applyFill="1" applyBorder="1" applyAlignment="1">
      <alignment vertical="center"/>
    </xf>
    <xf numFmtId="165" fontId="31" fillId="7" borderId="1" xfId="0" applyNumberFormat="1" applyFont="1" applyFill="1" applyBorder="1" applyAlignment="1">
      <alignment vertical="center"/>
    </xf>
    <xf numFmtId="165" fontId="30" fillId="7" borderId="1" xfId="0" applyNumberFormat="1" applyFont="1" applyFill="1" applyBorder="1" applyAlignment="1">
      <alignment vertical="center"/>
    </xf>
    <xf numFmtId="0" fontId="31" fillId="0" borderId="0" xfId="0" applyFont="1" applyFill="1" applyAlignment="1">
      <alignment vertical="center" wrapText="1"/>
    </xf>
    <xf numFmtId="3" fontId="31" fillId="0" borderId="0" xfId="0" applyNumberFormat="1" applyFont="1" applyFill="1" applyAlignment="1">
      <alignment vertical="center"/>
    </xf>
    <xf numFmtId="4" fontId="34" fillId="0" borderId="0" xfId="0" applyNumberFormat="1" applyFont="1" applyFill="1" applyAlignment="1">
      <alignment vertical="center"/>
    </xf>
    <xf numFmtId="4" fontId="31" fillId="0" borderId="1" xfId="0" applyNumberFormat="1" applyFont="1" applyFill="1" applyBorder="1" applyAlignment="1">
      <alignment vertical="center" wrapText="1"/>
    </xf>
    <xf numFmtId="3" fontId="31" fillId="7" borderId="1" xfId="0" applyNumberFormat="1" applyFont="1" applyFill="1" applyBorder="1" applyAlignment="1">
      <alignment vertical="center" wrapText="1"/>
    </xf>
    <xf numFmtId="4" fontId="31" fillId="0" borderId="0" xfId="0" applyNumberFormat="1" applyFont="1" applyFill="1" applyAlignment="1">
      <alignment vertical="center"/>
    </xf>
    <xf numFmtId="4" fontId="31" fillId="7" borderId="1" xfId="0" applyNumberFormat="1" applyFont="1" applyFill="1" applyBorder="1" applyAlignment="1">
      <alignment vertical="center" wrapText="1"/>
    </xf>
    <xf numFmtId="10" fontId="31" fillId="7" borderId="1" xfId="0" applyNumberFormat="1" applyFont="1" applyFill="1" applyBorder="1" applyAlignment="1">
      <alignment vertical="center"/>
    </xf>
    <xf numFmtId="10" fontId="31" fillId="0" borderId="1" xfId="0" applyNumberFormat="1" applyFont="1" applyFill="1" applyBorder="1" applyAlignment="1">
      <alignment vertical="center" wrapText="1"/>
    </xf>
    <xf numFmtId="9" fontId="31" fillId="0" borderId="1" xfId="0" applyNumberFormat="1" applyFont="1" applyFill="1" applyBorder="1" applyAlignment="1">
      <alignment vertical="center" wrapText="1"/>
    </xf>
    <xf numFmtId="164" fontId="31" fillId="0" borderId="1" xfId="0" applyNumberFormat="1" applyFont="1" applyFill="1" applyBorder="1" applyAlignment="1">
      <alignment vertical="center" wrapText="1"/>
    </xf>
    <xf numFmtId="10" fontId="31" fillId="7" borderId="1" xfId="1" applyNumberFormat="1" applyFont="1" applyFill="1" applyBorder="1" applyAlignment="1">
      <alignment vertical="center" wrapText="1"/>
    </xf>
    <xf numFmtId="10" fontId="31" fillId="0" borderId="1" xfId="1" applyNumberFormat="1" applyFont="1" applyFill="1" applyBorder="1" applyAlignment="1">
      <alignment vertical="center" wrapText="1"/>
    </xf>
    <xf numFmtId="3" fontId="31" fillId="7" borderId="1" xfId="1" applyNumberFormat="1" applyFont="1" applyFill="1" applyBorder="1" applyAlignment="1">
      <alignment vertical="center" wrapText="1"/>
    </xf>
    <xf numFmtId="9" fontId="31" fillId="7" borderId="1" xfId="1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right" vertical="center" wrapText="1"/>
    </xf>
    <xf numFmtId="167" fontId="31" fillId="7" borderId="1" xfId="0" applyNumberFormat="1" applyFont="1" applyFill="1" applyBorder="1" applyAlignment="1">
      <alignment vertical="center"/>
    </xf>
    <xf numFmtId="0" fontId="31" fillId="7" borderId="1" xfId="0" applyFont="1" applyFill="1" applyBorder="1" applyAlignment="1">
      <alignment vertical="center" wrapText="1"/>
    </xf>
    <xf numFmtId="167" fontId="31" fillId="0" borderId="1" xfId="0" applyNumberFormat="1" applyFont="1" applyFill="1" applyBorder="1" applyAlignment="1">
      <alignment vertical="center"/>
    </xf>
    <xf numFmtId="4" fontId="31" fillId="0" borderId="1" xfId="0" applyNumberFormat="1" applyFont="1" applyFill="1" applyBorder="1" applyAlignment="1">
      <alignment horizontal="right" vertical="center"/>
    </xf>
    <xf numFmtId="4" fontId="31" fillId="7" borderId="1" xfId="0" applyNumberFormat="1" applyFont="1" applyFill="1" applyBorder="1" applyAlignment="1">
      <alignment horizontal="right" vertical="center"/>
    </xf>
    <xf numFmtId="10" fontId="31" fillId="7" borderId="1" xfId="1" applyNumberFormat="1" applyFont="1" applyFill="1" applyBorder="1" applyAlignment="1">
      <alignment vertical="center"/>
    </xf>
    <xf numFmtId="10" fontId="31" fillId="0" borderId="1" xfId="1" applyNumberFormat="1" applyFont="1" applyFill="1" applyBorder="1" applyAlignment="1">
      <alignment vertical="center"/>
    </xf>
    <xf numFmtId="166" fontId="31" fillId="7" borderId="1" xfId="0" applyNumberFormat="1" applyFont="1" applyFill="1" applyBorder="1" applyAlignment="1">
      <alignment vertical="center" wrapText="1"/>
    </xf>
    <xf numFmtId="0" fontId="31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 wrapText="1"/>
    </xf>
    <xf numFmtId="4" fontId="31" fillId="0" borderId="0" xfId="0" applyNumberFormat="1" applyFont="1" applyFill="1" applyBorder="1" applyAlignment="1">
      <alignment vertical="center"/>
    </xf>
    <xf numFmtId="189" fontId="31" fillId="7" borderId="1" xfId="0" applyNumberFormat="1" applyFont="1" applyFill="1" applyBorder="1" applyAlignment="1">
      <alignment horizontal="center" vertical="center"/>
    </xf>
    <xf numFmtId="2" fontId="5" fillId="0" borderId="0" xfId="3" applyNumberFormat="1" applyFont="1" applyFill="1" applyAlignment="1">
      <alignment horizontal="center" vertical="center" wrapText="1"/>
    </xf>
    <xf numFmtId="0" fontId="6" fillId="0" borderId="0" xfId="3" applyFont="1" applyFill="1" applyAlignment="1">
      <alignment horizontal="center" vertical="center"/>
    </xf>
    <xf numFmtId="0" fontId="38" fillId="0" borderId="0" xfId="3" applyFont="1" applyFill="1" applyAlignment="1">
      <alignment horizontal="center" vertical="center" wrapText="1"/>
    </xf>
    <xf numFmtId="0" fontId="37" fillId="0" borderId="0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/>
    </xf>
    <xf numFmtId="4" fontId="31" fillId="0" borderId="17" xfId="0" applyNumberFormat="1" applyFont="1" applyFill="1" applyBorder="1" applyAlignment="1">
      <alignment horizontal="center" vertical="center" wrapText="1"/>
    </xf>
    <xf numFmtId="4" fontId="31" fillId="0" borderId="18" xfId="0" applyNumberFormat="1" applyFont="1" applyFill="1" applyBorder="1" applyAlignment="1">
      <alignment horizontal="center" vertical="center" wrapText="1"/>
    </xf>
  </cellXfs>
  <cellStyles count="82">
    <cellStyle name="(4) STM-1 (LECT)_x000d__x000a_PL-4579-M-039-99_x000d__x000a_FALTA APE" xfId="5"/>
    <cellStyle name="(4) STM-1 (LECT)_x000d__x000a_PL-4579-M-039-99_x000d__x000a_FALTA APE 2" xfId="80"/>
    <cellStyle name="_AAAASMA DE CARLOS" xfId="6"/>
    <cellStyle name="_Importes para la ampliación (350000)" xfId="7"/>
    <cellStyle name="_Personal Dr Speedy Residencial 2007" xfId="8"/>
    <cellStyle name="_Resumen T-Gestiona" xfId="9"/>
    <cellStyle name="’Ê‰Ý [0.00]_!!!GO" xfId="10"/>
    <cellStyle name="’Ê‰Ý_!!!GO" xfId="11"/>
    <cellStyle name="•W€_!!!GO" xfId="12"/>
    <cellStyle name="0,0_x000d__x000a_NA_x000d__x000a_" xfId="13"/>
    <cellStyle name="06A" xfId="14"/>
    <cellStyle name="args.style" xfId="15"/>
    <cellStyle name="AUMENTA" xfId="16"/>
    <cellStyle name="Calc Currency (0)" xfId="17"/>
    <cellStyle name="Cancel" xfId="18"/>
    <cellStyle name="Comma [0]_!!!GO" xfId="19"/>
    <cellStyle name="Comma_!!!GO" xfId="20"/>
    <cellStyle name="Comma0 - Modelo1" xfId="21"/>
    <cellStyle name="Comma0 - Style1" xfId="22"/>
    <cellStyle name="Comma0 - Style2" xfId="23"/>
    <cellStyle name="Comma1 - Modelo2" xfId="24"/>
    <cellStyle name="Comma1 - Style2" xfId="25"/>
    <cellStyle name="Copied" xfId="26"/>
    <cellStyle name="COST1" xfId="27"/>
    <cellStyle name="Curren" xfId="28"/>
    <cellStyle name="Currency [0]_!!!GO" xfId="29"/>
    <cellStyle name="Currency_!!!GO" xfId="30"/>
    <cellStyle name="Dia" xfId="31"/>
    <cellStyle name="Diseño" xfId="32"/>
    <cellStyle name="DISMINUYE" xfId="33"/>
    <cellStyle name="Encabez1" xfId="34"/>
    <cellStyle name="Encabez2" xfId="35"/>
    <cellStyle name="Entered" xfId="36"/>
    <cellStyle name="Estilo 1" xfId="37"/>
    <cellStyle name="Estilo 2" xfId="38"/>
    <cellStyle name="Euro" xfId="39"/>
    <cellStyle name="F2" xfId="40"/>
    <cellStyle name="F3" xfId="41"/>
    <cellStyle name="F4" xfId="42"/>
    <cellStyle name="F5" xfId="43"/>
    <cellStyle name="F6" xfId="44"/>
    <cellStyle name="F7" xfId="45"/>
    <cellStyle name="F8" xfId="46"/>
    <cellStyle name="Fijo" xfId="47"/>
    <cellStyle name="Financiero" xfId="48"/>
    <cellStyle name="Followed Hyperlink_CSC Servicios Cia Final" xfId="49"/>
    <cellStyle name="Grey" xfId="50"/>
    <cellStyle name="H0" xfId="51"/>
    <cellStyle name="Header1" xfId="52"/>
    <cellStyle name="Header2" xfId="53"/>
    <cellStyle name="Hipervínculo" xfId="4" builtinId="8"/>
    <cellStyle name="Hyperlink_CSC Servicios Cia Final" xfId="54"/>
    <cellStyle name="Input [yellow]" xfId="55"/>
    <cellStyle name="Input Cells" xfId="56"/>
    <cellStyle name="Linked Cells" xfId="57"/>
    <cellStyle name="Millares 2" xfId="78"/>
    <cellStyle name="Milliers [0]_!!!GO" xfId="58"/>
    <cellStyle name="Milliers_!!!GO" xfId="59"/>
    <cellStyle name="Monétaire [0]_!!!GO" xfId="60"/>
    <cellStyle name="Monétaire_!!!GO" xfId="61"/>
    <cellStyle name="Monetario" xfId="62"/>
    <cellStyle name="no dec" xfId="63"/>
    <cellStyle name="Normˆ)_x0008_" xfId="64"/>
    <cellStyle name="Normal" xfId="0" builtinId="0"/>
    <cellStyle name="Normal - Style1" xfId="65"/>
    <cellStyle name="Normal 2" xfId="2"/>
    <cellStyle name="Normal 3" xfId="3"/>
    <cellStyle name="Normal 6" xfId="79"/>
    <cellStyle name="Œ…‹æØ‚è [0.00]_!!!GO" xfId="66"/>
    <cellStyle name="Œ…‹æØ‚è_!!!GO" xfId="67"/>
    <cellStyle name="OTöüda_laroux" xfId="68"/>
    <cellStyle name="per.style" xfId="69"/>
    <cellStyle name="Percent [2]" xfId="70"/>
    <cellStyle name="Porcentaje" xfId="1"/>
    <cellStyle name="Porcentual 2" xfId="81"/>
    <cellStyle name="pricing" xfId="71"/>
    <cellStyle name="producto" xfId="72"/>
    <cellStyle name="PSChar" xfId="73"/>
    <cellStyle name="RevList" xfId="74"/>
    <cellStyle name="RM" xfId="75"/>
    <cellStyle name="Separador de milhares_Evaluacion de Procesos O&amp;M _TELESP" xfId="76"/>
    <cellStyle name="Subtotal" xfId="77"/>
  </cellStyles>
  <dxfs count="0"/>
  <tableStyles count="0" defaultTableStyle="TableStyleMedium9" defaultPivotStyle="PivotStyleLight16"/>
  <colors>
    <mruColors>
      <color rgb="FFFFFFCC"/>
      <color rgb="FFFFE0A0"/>
      <color rgb="FFFFE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95249</xdr:rowOff>
    </xdr:from>
    <xdr:to>
      <xdr:col>3</xdr:col>
      <xdr:colOff>462952</xdr:colOff>
      <xdr:row>0</xdr:row>
      <xdr:rowOff>657224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57150" y="95249"/>
          <a:ext cx="2691802" cy="561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showGridLines="0" tabSelected="1" zoomScale="130" zoomScaleNormal="130" workbookViewId="0">
      <selection activeCell="M7" sqref="M7"/>
    </sheetView>
  </sheetViews>
  <sheetFormatPr baseColWidth="10" defaultRowHeight="15"/>
  <sheetData>
    <row r="1" spans="1:10" ht="54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81" t="s">
        <v>95</v>
      </c>
      <c r="C2" s="81"/>
      <c r="D2" s="81"/>
      <c r="E2" s="81"/>
      <c r="F2" s="81"/>
      <c r="G2" s="81"/>
      <c r="H2" s="81"/>
      <c r="I2" s="81"/>
      <c r="J2" s="81"/>
    </row>
    <row r="3" spans="1:10" ht="78" customHeight="1">
      <c r="A3" s="1"/>
      <c r="B3" s="81"/>
      <c r="C3" s="81"/>
      <c r="D3" s="81"/>
      <c r="E3" s="81"/>
      <c r="F3" s="81"/>
      <c r="G3" s="81"/>
      <c r="H3" s="81"/>
      <c r="I3" s="81"/>
      <c r="J3" s="81"/>
    </row>
    <row r="4" spans="1:10" ht="15.75">
      <c r="A4" s="1"/>
      <c r="B4" s="82" t="s">
        <v>124</v>
      </c>
      <c r="C4" s="82"/>
      <c r="D4" s="82"/>
      <c r="E4" s="82"/>
      <c r="F4" s="82"/>
      <c r="G4" s="82"/>
      <c r="H4" s="82"/>
      <c r="I4" s="82"/>
      <c r="J4" s="82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2"/>
      <c r="C6" s="1"/>
      <c r="D6" s="1"/>
      <c r="E6" s="1"/>
      <c r="F6" s="1"/>
      <c r="G6" s="1"/>
      <c r="H6" s="1"/>
      <c r="I6" s="1"/>
      <c r="J6" s="1"/>
    </row>
    <row r="7" spans="1:10" ht="30.75" customHeight="1">
      <c r="A7" s="1"/>
      <c r="B7" s="83" t="s">
        <v>126</v>
      </c>
      <c r="C7" s="83"/>
      <c r="D7" s="83"/>
      <c r="E7" s="83"/>
      <c r="F7" s="83"/>
      <c r="G7" s="83"/>
      <c r="H7" s="83"/>
      <c r="I7" s="83"/>
      <c r="J7" s="83"/>
    </row>
    <row r="8" spans="1:10" ht="15.75" thickBot="1">
      <c r="B8" s="31" t="s">
        <v>125</v>
      </c>
      <c r="D8" s="30"/>
      <c r="E8" s="30"/>
      <c r="F8" s="30"/>
      <c r="G8" s="30"/>
      <c r="H8" s="30"/>
      <c r="I8" s="30"/>
    </row>
    <row r="9" spans="1:10" ht="15.75" thickBot="1">
      <c r="B9" s="32"/>
      <c r="C9" s="33"/>
      <c r="D9" s="33"/>
      <c r="E9" s="34"/>
      <c r="F9" s="34"/>
      <c r="G9" s="33"/>
      <c r="H9" s="33"/>
      <c r="I9" s="35"/>
    </row>
    <row r="10" spans="1:10" ht="34.5" customHeight="1" thickBot="1">
      <c r="B10" s="36"/>
      <c r="C10" s="84" t="s">
        <v>118</v>
      </c>
      <c r="D10" s="84"/>
      <c r="E10" s="84"/>
      <c r="F10" s="84"/>
      <c r="G10" s="85"/>
      <c r="H10" s="41"/>
      <c r="I10" s="37"/>
    </row>
    <row r="11" spans="1:10" ht="15.75" thickBot="1">
      <c r="B11" s="38"/>
      <c r="C11" s="39"/>
      <c r="D11" s="39"/>
      <c r="E11" s="39"/>
      <c r="F11" s="39"/>
      <c r="G11" s="39"/>
      <c r="H11" s="39"/>
      <c r="I11" s="40"/>
    </row>
  </sheetData>
  <mergeCells count="4">
    <mergeCell ref="B2:J3"/>
    <mergeCell ref="B4:J4"/>
    <mergeCell ref="B7:J7"/>
    <mergeCell ref="C10:G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9"/>
  <sheetViews>
    <sheetView workbookViewId="0"/>
  </sheetViews>
  <sheetFormatPr baseColWidth="10" defaultRowHeight="15"/>
  <cols>
    <col min="1" max="1" width="11.42578125" style="3"/>
    <col min="2" max="2" width="41.42578125" style="3" bestFit="1" customWidth="1"/>
    <col min="3" max="3" width="20.42578125" style="3" bestFit="1" customWidth="1"/>
    <col min="4" max="6" width="11.42578125" style="3"/>
    <col min="7" max="7" width="3.5703125" style="3" bestFit="1" customWidth="1"/>
    <col min="8" max="8" width="20.42578125" style="3" bestFit="1" customWidth="1"/>
    <col min="9" max="16384" width="11.42578125" style="3"/>
  </cols>
  <sheetData>
    <row r="1" spans="2:8">
      <c r="G1" s="16"/>
      <c r="H1" s="16"/>
    </row>
    <row r="2" spans="2:8">
      <c r="H2" s="17"/>
    </row>
    <row r="3" spans="2:8">
      <c r="B3" s="18" t="s">
        <v>7</v>
      </c>
      <c r="C3" s="27" t="s">
        <v>117</v>
      </c>
      <c r="H3" s="17"/>
    </row>
    <row r="4" spans="2:8">
      <c r="H4" s="17"/>
    </row>
    <row r="5" spans="2:8">
      <c r="B5" s="4" t="s">
        <v>22</v>
      </c>
      <c r="C5" s="4" t="s">
        <v>3</v>
      </c>
    </row>
    <row r="6" spans="2:8">
      <c r="B6" s="19" t="s">
        <v>14</v>
      </c>
      <c r="C6" s="28">
        <f>SUM(C7:C9)</f>
        <v>0.5</v>
      </c>
    </row>
    <row r="7" spans="2:8">
      <c r="B7" s="20" t="s">
        <v>11</v>
      </c>
      <c r="C7" s="28">
        <f>+CALCULO!F23</f>
        <v>0.22500000000000001</v>
      </c>
      <c r="E7" s="6"/>
    </row>
    <row r="8" spans="2:8">
      <c r="B8" s="20" t="s">
        <v>12</v>
      </c>
      <c r="C8" s="28">
        <f>+CALCULO!F24</f>
        <v>0.22500000000000001</v>
      </c>
      <c r="E8" s="6"/>
    </row>
    <row r="9" spans="2:8">
      <c r="B9" s="20" t="s">
        <v>13</v>
      </c>
      <c r="C9" s="28">
        <f>+CALCULO!F25</f>
        <v>0.05</v>
      </c>
      <c r="E9" s="6"/>
    </row>
    <row r="10" spans="2:8">
      <c r="B10" s="19" t="s">
        <v>15</v>
      </c>
      <c r="C10" s="28">
        <f>CALCULO!C46</f>
        <v>0.17699115044247787</v>
      </c>
      <c r="E10" s="21"/>
    </row>
    <row r="11" spans="2:8">
      <c r="B11" s="19" t="s">
        <v>16</v>
      </c>
      <c r="C11" s="28">
        <f>CALCULO!C86</f>
        <v>3.9174041297935112E-3</v>
      </c>
      <c r="E11" s="21"/>
    </row>
    <row r="12" spans="2:8">
      <c r="B12" s="19" t="s">
        <v>17</v>
      </c>
      <c r="C12" s="28">
        <f>+CALCULO!C102</f>
        <v>8.793249359824841E-2</v>
      </c>
      <c r="E12" s="21"/>
    </row>
    <row r="13" spans="2:8">
      <c r="B13" s="19" t="s">
        <v>18</v>
      </c>
      <c r="C13" s="28">
        <f>+CALCULO!C111</f>
        <v>0.33333333333333331</v>
      </c>
      <c r="E13" s="21"/>
    </row>
    <row r="14" spans="2:8">
      <c r="B14" s="20" t="s">
        <v>23</v>
      </c>
      <c r="C14" s="28">
        <f>SUM(C10:C13,C6)</f>
        <v>1.1021743815038532</v>
      </c>
      <c r="E14" s="21"/>
    </row>
    <row r="15" spans="2:8">
      <c r="B15" s="19" t="s">
        <v>19</v>
      </c>
      <c r="C15" s="28">
        <f>+C14*PARAMETROS!C12</f>
        <v>2.2195350554926562E-2</v>
      </c>
      <c r="E15" s="21"/>
    </row>
    <row r="16" spans="2:8">
      <c r="B16" s="19" t="s">
        <v>20</v>
      </c>
      <c r="C16" s="28">
        <f>+C13*COSTOS_COMUNES</f>
        <v>1.0433333333333333E-2</v>
      </c>
      <c r="E16" s="21"/>
    </row>
    <row r="17" spans="2:5">
      <c r="B17" s="19" t="s">
        <v>21</v>
      </c>
      <c r="C17" s="28">
        <f>+C6+C10+C11+C12+C13+C15+C16</f>
        <v>1.1348030653921131</v>
      </c>
      <c r="E17" s="22"/>
    </row>
    <row r="18" spans="2:5">
      <c r="E18" s="13"/>
    </row>
    <row r="19" spans="2:5" ht="37.5">
      <c r="B19" s="10" t="s">
        <v>92</v>
      </c>
      <c r="C19" s="29">
        <f>+C17</f>
        <v>1.1348030653921131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69"/>
  <sheetViews>
    <sheetView zoomScale="80" zoomScaleNormal="80" workbookViewId="0">
      <selection activeCell="C15" sqref="C15"/>
    </sheetView>
  </sheetViews>
  <sheetFormatPr baseColWidth="10" defaultRowHeight="15"/>
  <cols>
    <col min="1" max="1" width="11.42578125" style="3"/>
    <col min="2" max="2" width="33.85546875" style="3" bestFit="1" customWidth="1"/>
    <col min="3" max="3" width="23.5703125" style="3" customWidth="1"/>
    <col min="4" max="4" width="21.7109375" style="3" customWidth="1"/>
    <col min="5" max="5" width="23.5703125" style="3" customWidth="1"/>
    <col min="6" max="6" width="30.140625" style="3" customWidth="1"/>
    <col min="7" max="7" width="11.42578125" style="3"/>
    <col min="8" max="8" width="12.42578125" style="3" bestFit="1" customWidth="1"/>
    <col min="9" max="9" width="11.42578125" style="3"/>
    <col min="10" max="10" width="16.5703125" style="3" customWidth="1"/>
    <col min="11" max="16384" width="11.42578125" style="3"/>
  </cols>
  <sheetData>
    <row r="1" spans="1:10">
      <c r="A1" s="43"/>
      <c r="B1" s="43"/>
      <c r="C1" s="43"/>
      <c r="D1" s="43"/>
      <c r="E1" s="43"/>
      <c r="F1" s="43"/>
      <c r="G1" s="43"/>
      <c r="H1" s="43"/>
      <c r="I1" s="43"/>
      <c r="J1" s="43"/>
    </row>
    <row r="2" spans="1:10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ht="21">
      <c r="A3" s="43"/>
      <c r="B3" s="44" t="s">
        <v>99</v>
      </c>
      <c r="C3" s="44"/>
      <c r="D3" s="44"/>
      <c r="E3" s="44"/>
      <c r="F3" s="44"/>
      <c r="G3" s="44"/>
      <c r="H3" s="44"/>
      <c r="I3" s="44"/>
      <c r="J3" s="43"/>
    </row>
    <row r="4" spans="1:10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0" ht="30">
      <c r="A5" s="43"/>
      <c r="B5" s="45" t="s">
        <v>0</v>
      </c>
      <c r="C5" s="45" t="s">
        <v>1</v>
      </c>
      <c r="D5" s="43"/>
      <c r="E5" s="43"/>
      <c r="F5" s="43"/>
      <c r="G5" s="43"/>
      <c r="H5" s="43"/>
      <c r="I5" s="43"/>
      <c r="J5" s="43"/>
    </row>
    <row r="6" spans="1:10">
      <c r="A6" s="43"/>
      <c r="B6" s="45" t="s">
        <v>2</v>
      </c>
      <c r="C6" s="61">
        <v>3.1300000000000001E-2</v>
      </c>
      <c r="D6" s="43"/>
      <c r="E6" s="43"/>
      <c r="F6" s="43"/>
      <c r="G6" s="43"/>
      <c r="H6" s="43"/>
      <c r="I6" s="43"/>
      <c r="J6" s="43"/>
    </row>
    <row r="7" spans="1:10">
      <c r="A7" s="43"/>
      <c r="B7" s="45" t="s">
        <v>4</v>
      </c>
      <c r="C7" s="62">
        <v>0.19</v>
      </c>
      <c r="D7" s="43"/>
      <c r="E7" s="43"/>
      <c r="F7" s="43"/>
      <c r="G7" s="43"/>
      <c r="H7" s="43"/>
      <c r="I7" s="43"/>
      <c r="J7" s="43"/>
    </row>
    <row r="8" spans="1:10" ht="30">
      <c r="A8" s="43"/>
      <c r="B8" s="45" t="s">
        <v>5</v>
      </c>
      <c r="C8" s="63">
        <v>2.8250000000000002</v>
      </c>
      <c r="D8" s="43"/>
      <c r="E8" s="43"/>
      <c r="F8" s="43"/>
      <c r="G8" s="43"/>
      <c r="H8" s="43"/>
      <c r="I8" s="43"/>
      <c r="J8" s="43"/>
    </row>
    <row r="9" spans="1:10">
      <c r="A9" s="43"/>
      <c r="B9" s="45" t="s">
        <v>6</v>
      </c>
      <c r="C9" s="64">
        <v>0.1</v>
      </c>
      <c r="D9" s="43"/>
      <c r="E9" s="43"/>
      <c r="F9" s="43"/>
      <c r="G9" s="43"/>
      <c r="H9" s="43"/>
      <c r="I9" s="43"/>
      <c r="J9" s="43"/>
    </row>
    <row r="10" spans="1:10">
      <c r="A10" s="43"/>
      <c r="B10" s="45" t="s">
        <v>8</v>
      </c>
      <c r="C10" s="45">
        <v>5</v>
      </c>
      <c r="D10" s="43"/>
      <c r="E10" s="43"/>
      <c r="F10" s="43"/>
      <c r="G10" s="43"/>
      <c r="H10" s="43"/>
      <c r="I10" s="43"/>
      <c r="J10" s="43"/>
    </row>
    <row r="11" spans="1:10" ht="30">
      <c r="A11" s="43"/>
      <c r="B11" s="45" t="s">
        <v>9</v>
      </c>
      <c r="C11" s="45" t="s">
        <v>10</v>
      </c>
      <c r="D11" s="43"/>
      <c r="E11" s="43"/>
      <c r="F11" s="43"/>
      <c r="G11" s="43"/>
      <c r="H11" s="43"/>
      <c r="I11" s="43"/>
      <c r="J11" s="43"/>
    </row>
    <row r="12" spans="1:10">
      <c r="A12" s="43"/>
      <c r="B12" s="45" t="s">
        <v>24</v>
      </c>
      <c r="C12" s="65">
        <v>2.0137784843667197E-2</v>
      </c>
      <c r="D12" s="43"/>
      <c r="E12" s="43"/>
      <c r="F12" s="43"/>
      <c r="G12" s="43"/>
      <c r="H12" s="43"/>
      <c r="I12" s="43"/>
      <c r="J12" s="43"/>
    </row>
    <row r="13" spans="1:10" ht="30">
      <c r="A13" s="43"/>
      <c r="B13" s="45" t="s">
        <v>119</v>
      </c>
      <c r="C13" s="66">
        <v>1</v>
      </c>
      <c r="D13" s="43"/>
      <c r="E13" s="43"/>
      <c r="F13" s="43"/>
      <c r="G13" s="43"/>
      <c r="H13" s="43"/>
      <c r="I13" s="43"/>
      <c r="J13" s="43"/>
    </row>
    <row r="14" spans="1:10" ht="30">
      <c r="A14" s="43"/>
      <c r="B14" s="45" t="s">
        <v>120</v>
      </c>
      <c r="C14" s="66">
        <v>1</v>
      </c>
      <c r="D14" s="43"/>
      <c r="E14" s="43"/>
      <c r="F14" s="43"/>
      <c r="G14" s="43"/>
      <c r="H14" s="43"/>
      <c r="I14" s="43"/>
      <c r="J14" s="43"/>
    </row>
    <row r="15" spans="1:10" ht="30">
      <c r="A15" s="43"/>
      <c r="B15" s="45" t="s">
        <v>121</v>
      </c>
      <c r="C15" s="67">
        <v>0.2</v>
      </c>
      <c r="D15" s="43"/>
      <c r="E15" s="43"/>
      <c r="F15" s="43"/>
      <c r="G15" s="43"/>
      <c r="H15" s="43"/>
      <c r="I15" s="43"/>
      <c r="J15" s="43"/>
    </row>
    <row r="16" spans="1:10">
      <c r="A16" s="43"/>
      <c r="B16" s="47" t="s">
        <v>29</v>
      </c>
      <c r="C16" s="8"/>
      <c r="D16" s="43"/>
      <c r="E16" s="43"/>
      <c r="F16" s="43"/>
      <c r="G16" s="43"/>
      <c r="H16" s="43"/>
      <c r="I16" s="43"/>
      <c r="J16" s="43"/>
    </row>
    <row r="17" spans="1:10" ht="30">
      <c r="A17" s="43"/>
      <c r="B17" s="68" t="s">
        <v>30</v>
      </c>
      <c r="C17" s="23">
        <v>10000</v>
      </c>
      <c r="D17" s="43"/>
      <c r="E17" s="43"/>
      <c r="F17" s="43"/>
      <c r="G17" s="43"/>
      <c r="H17" s="43"/>
      <c r="I17" s="43"/>
      <c r="J17" s="43"/>
    </row>
    <row r="18" spans="1:10">
      <c r="A18" s="43"/>
      <c r="B18" s="68" t="s">
        <v>32</v>
      </c>
      <c r="C18" s="23">
        <v>1000</v>
      </c>
      <c r="D18" s="43"/>
      <c r="E18" s="43"/>
      <c r="F18" s="43"/>
      <c r="G18" s="43"/>
      <c r="H18" s="43"/>
      <c r="I18" s="43"/>
      <c r="J18" s="43"/>
    </row>
    <row r="19" spans="1:10" ht="45">
      <c r="A19" s="43"/>
      <c r="B19" s="68" t="s">
        <v>47</v>
      </c>
      <c r="C19" s="23">
        <v>3000</v>
      </c>
      <c r="D19" s="43"/>
      <c r="E19" s="43"/>
      <c r="F19" s="43"/>
      <c r="G19" s="43"/>
      <c r="H19" s="43"/>
      <c r="I19" s="43"/>
      <c r="J19" s="43"/>
    </row>
    <row r="20" spans="1:10" ht="60">
      <c r="A20" s="43"/>
      <c r="B20" s="68" t="s">
        <v>31</v>
      </c>
      <c r="C20" s="23">
        <v>3000</v>
      </c>
      <c r="D20" s="43"/>
      <c r="E20" s="43"/>
      <c r="F20" s="43"/>
      <c r="G20" s="43"/>
      <c r="H20" s="43"/>
      <c r="I20" s="43"/>
      <c r="J20" s="43"/>
    </row>
    <row r="21" spans="1:10" ht="45">
      <c r="A21" s="43"/>
      <c r="B21" s="68" t="s">
        <v>88</v>
      </c>
      <c r="C21" s="23">
        <v>3000</v>
      </c>
      <c r="D21" s="43"/>
      <c r="E21" s="43"/>
      <c r="F21" s="43"/>
      <c r="G21" s="43"/>
      <c r="H21" s="43"/>
      <c r="I21" s="43"/>
      <c r="J21" s="43"/>
    </row>
    <row r="22" spans="1:10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>
      <c r="A23" s="43"/>
      <c r="B23" s="43" t="s">
        <v>96</v>
      </c>
      <c r="C23" s="43"/>
      <c r="D23" s="43"/>
      <c r="E23" s="43"/>
      <c r="F23" s="43"/>
      <c r="G23" s="43"/>
      <c r="H23" s="43"/>
      <c r="I23" s="43"/>
      <c r="J23" s="43"/>
    </row>
    <row r="24" spans="1:10">
      <c r="A24" s="43"/>
      <c r="B24" s="43" t="s">
        <v>97</v>
      </c>
      <c r="C24" s="43"/>
      <c r="D24" s="43"/>
      <c r="E24" s="43"/>
      <c r="F24" s="43"/>
      <c r="G24" s="43"/>
      <c r="H24" s="43"/>
      <c r="I24" s="43"/>
      <c r="J24" s="43"/>
    </row>
    <row r="25" spans="1:10">
      <c r="A25" s="43"/>
      <c r="B25" s="43"/>
      <c r="C25" s="43"/>
      <c r="D25" s="43"/>
      <c r="E25" s="43"/>
      <c r="F25" s="43"/>
      <c r="G25" s="43"/>
      <c r="H25" s="43"/>
      <c r="I25" s="43"/>
      <c r="J25" s="43"/>
    </row>
    <row r="26" spans="1:10">
      <c r="A26" s="43"/>
      <c r="B26" s="43"/>
      <c r="C26" s="43"/>
      <c r="D26" s="43"/>
      <c r="E26" s="43"/>
      <c r="F26" s="43"/>
      <c r="G26" s="43"/>
      <c r="H26" s="43"/>
      <c r="I26" s="43"/>
      <c r="J26" s="43"/>
    </row>
    <row r="27" spans="1:10" ht="21">
      <c r="A27" s="43"/>
      <c r="B27" s="44" t="s">
        <v>26</v>
      </c>
      <c r="C27" s="44"/>
      <c r="D27" s="44"/>
      <c r="E27" s="44"/>
      <c r="F27" s="44"/>
      <c r="G27" s="44"/>
      <c r="H27" s="44"/>
      <c r="I27" s="44"/>
      <c r="J27" s="43"/>
    </row>
    <row r="28" spans="1:10">
      <c r="A28" s="43"/>
      <c r="B28" s="43"/>
      <c r="C28" s="43"/>
      <c r="D28" s="43"/>
      <c r="E28" s="43"/>
      <c r="F28" s="43"/>
      <c r="G28" s="43"/>
      <c r="H28" s="43"/>
      <c r="I28" s="43"/>
      <c r="J28" s="43"/>
    </row>
    <row r="29" spans="1:10">
      <c r="A29" s="43"/>
      <c r="B29" s="43" t="s">
        <v>63</v>
      </c>
      <c r="C29" s="43"/>
      <c r="D29" s="43"/>
      <c r="E29" s="43"/>
      <c r="F29" s="43"/>
      <c r="G29" s="43"/>
      <c r="H29" s="43"/>
      <c r="I29" s="43"/>
      <c r="J29" s="43"/>
    </row>
    <row r="30" spans="1:10" ht="45">
      <c r="A30" s="43"/>
      <c r="B30" s="5" t="s">
        <v>25</v>
      </c>
      <c r="C30" s="5" t="s">
        <v>28</v>
      </c>
      <c r="D30" s="5" t="s">
        <v>48</v>
      </c>
      <c r="E30" s="5" t="s">
        <v>49</v>
      </c>
      <c r="F30" s="5" t="s">
        <v>53</v>
      </c>
      <c r="G30" s="43"/>
      <c r="H30" s="43"/>
      <c r="I30" s="43"/>
      <c r="J30" s="43"/>
    </row>
    <row r="31" spans="1:10">
      <c r="A31" s="43"/>
      <c r="B31" s="24">
        <v>1</v>
      </c>
      <c r="C31" s="69">
        <v>0.1</v>
      </c>
      <c r="D31" s="69">
        <v>0.1</v>
      </c>
      <c r="E31" s="69">
        <v>0.1</v>
      </c>
      <c r="F31" s="70" t="s">
        <v>100</v>
      </c>
      <c r="G31" s="43"/>
      <c r="H31" s="43"/>
      <c r="I31" s="43"/>
      <c r="J31" s="43"/>
    </row>
    <row r="32" spans="1:10">
      <c r="A32" s="43"/>
      <c r="B32" s="24">
        <v>2</v>
      </c>
      <c r="C32" s="69">
        <v>0.1</v>
      </c>
      <c r="D32" s="69">
        <v>0.1</v>
      </c>
      <c r="E32" s="69">
        <v>0.1</v>
      </c>
      <c r="F32" s="70" t="s">
        <v>100</v>
      </c>
      <c r="G32" s="43"/>
      <c r="H32" s="43"/>
      <c r="I32" s="43"/>
      <c r="J32" s="43"/>
    </row>
    <row r="33" spans="1:10">
      <c r="A33" s="43"/>
      <c r="B33" s="24">
        <v>3</v>
      </c>
      <c r="C33" s="69">
        <v>0.1</v>
      </c>
      <c r="D33" s="69">
        <v>0.1</v>
      </c>
      <c r="E33" s="69">
        <v>0.1</v>
      </c>
      <c r="F33" s="70" t="s">
        <v>100</v>
      </c>
      <c r="G33" s="43"/>
      <c r="H33" s="43"/>
      <c r="I33" s="43"/>
      <c r="J33" s="43"/>
    </row>
    <row r="34" spans="1:10">
      <c r="A34" s="43"/>
      <c r="B34" s="24">
        <v>4</v>
      </c>
      <c r="C34" s="69">
        <v>0.1</v>
      </c>
      <c r="D34" s="69">
        <v>0.1</v>
      </c>
      <c r="E34" s="69">
        <v>0.1</v>
      </c>
      <c r="F34" s="70" t="s">
        <v>100</v>
      </c>
      <c r="G34" s="43"/>
      <c r="H34" s="43"/>
      <c r="I34" s="43"/>
      <c r="J34" s="43"/>
    </row>
    <row r="35" spans="1:10">
      <c r="A35" s="43"/>
      <c r="B35" s="24">
        <v>5</v>
      </c>
      <c r="C35" s="69">
        <v>0.1</v>
      </c>
      <c r="D35" s="69">
        <v>0.1</v>
      </c>
      <c r="E35" s="69">
        <v>0.1</v>
      </c>
      <c r="F35" s="70" t="s">
        <v>100</v>
      </c>
      <c r="G35" s="43"/>
      <c r="H35" s="43"/>
      <c r="I35" s="43"/>
      <c r="J35" s="43"/>
    </row>
    <row r="36" spans="1:10">
      <c r="A36" s="43"/>
      <c r="B36" s="24">
        <v>6</v>
      </c>
      <c r="C36" s="69">
        <v>0.1</v>
      </c>
      <c r="D36" s="69">
        <v>0.1</v>
      </c>
      <c r="E36" s="69">
        <v>0.1</v>
      </c>
      <c r="F36" s="70" t="s">
        <v>100</v>
      </c>
      <c r="G36" s="43"/>
      <c r="H36" s="43"/>
      <c r="I36" s="43"/>
      <c r="J36" s="43"/>
    </row>
    <row r="37" spans="1:10">
      <c r="A37" s="43"/>
      <c r="B37" s="24">
        <v>7</v>
      </c>
      <c r="C37" s="69">
        <v>0.1</v>
      </c>
      <c r="D37" s="69">
        <v>0.1</v>
      </c>
      <c r="E37" s="69">
        <v>0.1</v>
      </c>
      <c r="F37" s="70" t="s">
        <v>100</v>
      </c>
      <c r="G37" s="43"/>
      <c r="H37" s="43"/>
      <c r="I37" s="43"/>
      <c r="J37" s="43"/>
    </row>
    <row r="38" spans="1:10">
      <c r="A38" s="43"/>
      <c r="B38" s="24">
        <v>8</v>
      </c>
      <c r="C38" s="69">
        <v>0.1</v>
      </c>
      <c r="D38" s="69">
        <v>0.1</v>
      </c>
      <c r="E38" s="69">
        <v>0.1</v>
      </c>
      <c r="F38" s="70" t="s">
        <v>100</v>
      </c>
      <c r="G38" s="43"/>
      <c r="H38" s="43"/>
      <c r="I38" s="43"/>
      <c r="J38" s="43"/>
    </row>
    <row r="39" spans="1:10">
      <c r="A39" s="43"/>
      <c r="B39" s="14"/>
      <c r="C39" s="71"/>
      <c r="D39" s="71"/>
      <c r="E39" s="71"/>
      <c r="F39" s="45"/>
      <c r="G39" s="43"/>
      <c r="H39" s="43"/>
      <c r="I39" s="43"/>
      <c r="J39" s="43"/>
    </row>
    <row r="40" spans="1:10">
      <c r="A40" s="43"/>
      <c r="B40" s="43"/>
      <c r="C40" s="43"/>
      <c r="D40" s="43"/>
      <c r="E40" s="43"/>
      <c r="F40" s="43"/>
      <c r="G40" s="43"/>
      <c r="H40" s="43"/>
      <c r="I40" s="43"/>
      <c r="J40" s="43"/>
    </row>
    <row r="41" spans="1:10">
      <c r="A41" s="43"/>
      <c r="B41" s="43" t="s">
        <v>50</v>
      </c>
      <c r="C41" s="43"/>
      <c r="D41" s="43"/>
      <c r="E41" s="43"/>
      <c r="F41" s="43"/>
      <c r="G41" s="43"/>
      <c r="H41" s="43"/>
      <c r="I41" s="43"/>
      <c r="J41" s="43"/>
    </row>
    <row r="42" spans="1:10">
      <c r="A42" s="43"/>
      <c r="B42" s="5" t="s">
        <v>27</v>
      </c>
      <c r="C42" s="5" t="s">
        <v>51</v>
      </c>
      <c r="D42" s="43"/>
      <c r="E42" s="43"/>
      <c r="F42" s="43"/>
      <c r="G42" s="43"/>
      <c r="H42" s="43"/>
      <c r="I42" s="43"/>
      <c r="J42" s="43"/>
    </row>
    <row r="43" spans="1:10">
      <c r="A43" s="43"/>
      <c r="B43" s="24">
        <v>1</v>
      </c>
      <c r="C43" s="25">
        <f>100%/8</f>
        <v>0.125</v>
      </c>
      <c r="D43" s="43"/>
      <c r="E43" s="43"/>
      <c r="F43" s="43"/>
      <c r="G43" s="43"/>
      <c r="H43" s="43"/>
      <c r="I43" s="43"/>
      <c r="J43" s="43"/>
    </row>
    <row r="44" spans="1:10">
      <c r="A44" s="43"/>
      <c r="B44" s="24">
        <v>2</v>
      </c>
      <c r="C44" s="25">
        <f t="shared" ref="C44:C50" si="0">100%/8</f>
        <v>0.125</v>
      </c>
      <c r="D44" s="43"/>
      <c r="E44" s="43"/>
      <c r="F44" s="43"/>
      <c r="G44" s="43"/>
      <c r="H44" s="43"/>
      <c r="I44" s="43"/>
      <c r="J44" s="43"/>
    </row>
    <row r="45" spans="1:10">
      <c r="A45" s="43"/>
      <c r="B45" s="24">
        <v>3</v>
      </c>
      <c r="C45" s="25">
        <f t="shared" si="0"/>
        <v>0.125</v>
      </c>
      <c r="D45" s="43"/>
      <c r="E45" s="43"/>
      <c r="F45" s="43"/>
      <c r="G45" s="43"/>
      <c r="H45" s="43"/>
      <c r="I45" s="43"/>
      <c r="J45" s="43"/>
    </row>
    <row r="46" spans="1:10">
      <c r="A46" s="43"/>
      <c r="B46" s="24">
        <v>4</v>
      </c>
      <c r="C46" s="25">
        <f t="shared" si="0"/>
        <v>0.125</v>
      </c>
      <c r="D46" s="43"/>
      <c r="E46" s="43"/>
      <c r="F46" s="43"/>
      <c r="G46" s="43"/>
      <c r="H46" s="43"/>
      <c r="I46" s="43"/>
      <c r="J46" s="43"/>
    </row>
    <row r="47" spans="1:10">
      <c r="A47" s="43"/>
      <c r="B47" s="24">
        <v>5</v>
      </c>
      <c r="C47" s="25">
        <f t="shared" si="0"/>
        <v>0.125</v>
      </c>
      <c r="D47" s="43"/>
      <c r="E47" s="43"/>
      <c r="F47" s="43"/>
      <c r="G47" s="43"/>
      <c r="H47" s="43"/>
      <c r="I47" s="43"/>
      <c r="J47" s="43"/>
    </row>
    <row r="48" spans="1:10">
      <c r="A48" s="43"/>
      <c r="B48" s="24">
        <v>6</v>
      </c>
      <c r="C48" s="25">
        <f t="shared" si="0"/>
        <v>0.125</v>
      </c>
      <c r="D48" s="43"/>
      <c r="E48" s="43"/>
      <c r="F48" s="43"/>
      <c r="G48" s="43"/>
      <c r="H48" s="43"/>
      <c r="I48" s="43"/>
      <c r="J48" s="43"/>
    </row>
    <row r="49" spans="1:10">
      <c r="A49" s="43"/>
      <c r="B49" s="24">
        <v>7</v>
      </c>
      <c r="C49" s="25">
        <f t="shared" si="0"/>
        <v>0.125</v>
      </c>
      <c r="D49" s="43"/>
      <c r="E49" s="43"/>
      <c r="F49" s="43"/>
      <c r="G49" s="43"/>
      <c r="H49" s="43"/>
      <c r="I49" s="43"/>
      <c r="J49" s="43"/>
    </row>
    <row r="50" spans="1:10" ht="17.100000000000001" customHeight="1">
      <c r="A50" s="43"/>
      <c r="B50" s="24">
        <v>8</v>
      </c>
      <c r="C50" s="25">
        <f t="shared" si="0"/>
        <v>0.125</v>
      </c>
      <c r="D50" s="43"/>
      <c r="E50" s="43"/>
      <c r="F50" s="43"/>
      <c r="G50" s="43"/>
      <c r="H50" s="43"/>
      <c r="I50" s="43"/>
      <c r="J50" s="43"/>
    </row>
    <row r="51" spans="1:10" ht="17.100000000000001" customHeight="1">
      <c r="A51" s="43"/>
      <c r="B51" s="72"/>
      <c r="C51" s="7"/>
      <c r="D51" s="43"/>
      <c r="E51" s="43"/>
      <c r="F51" s="43"/>
      <c r="G51" s="43"/>
      <c r="H51" s="43"/>
      <c r="I51" s="43"/>
      <c r="J51" s="43"/>
    </row>
    <row r="52" spans="1:10">
      <c r="A52" s="43"/>
      <c r="B52" s="43"/>
      <c r="C52" s="43"/>
      <c r="D52" s="43"/>
      <c r="E52" s="43"/>
      <c r="F52" s="43"/>
      <c r="G52" s="43"/>
      <c r="H52" s="43"/>
      <c r="I52" s="43"/>
      <c r="J52" s="43"/>
    </row>
    <row r="53" spans="1:10">
      <c r="A53" s="43"/>
      <c r="B53" s="43"/>
      <c r="C53" s="43"/>
      <c r="D53" s="43"/>
      <c r="E53" s="43"/>
      <c r="F53" s="43"/>
      <c r="G53" s="43"/>
      <c r="H53" s="43"/>
      <c r="I53" s="43"/>
      <c r="J53" s="43"/>
    </row>
    <row r="54" spans="1:10">
      <c r="A54" s="43"/>
      <c r="B54" s="5" t="s">
        <v>94</v>
      </c>
      <c r="C54" s="73">
        <v>1</v>
      </c>
      <c r="D54" s="43"/>
      <c r="E54" s="43"/>
      <c r="F54" s="43"/>
      <c r="G54" s="43"/>
      <c r="H54" s="43"/>
      <c r="I54" s="43"/>
      <c r="J54" s="43"/>
    </row>
    <row r="55" spans="1:10">
      <c r="A55" s="43"/>
      <c r="B55" s="43"/>
      <c r="C55" s="43"/>
      <c r="D55" s="43"/>
      <c r="E55" s="43"/>
      <c r="F55" s="43"/>
      <c r="G55" s="43"/>
      <c r="H55" s="43"/>
      <c r="I55" s="43"/>
      <c r="J55" s="43"/>
    </row>
    <row r="56" spans="1:10">
      <c r="A56" s="43"/>
      <c r="B56" s="43"/>
      <c r="C56" s="43"/>
      <c r="D56" s="43"/>
      <c r="E56" s="43"/>
      <c r="F56" s="43"/>
      <c r="G56" s="43"/>
      <c r="H56" s="43"/>
      <c r="I56" s="43"/>
      <c r="J56" s="43"/>
    </row>
    <row r="57" spans="1:10">
      <c r="A57" s="43"/>
      <c r="B57" s="43"/>
      <c r="C57" s="43"/>
      <c r="D57" s="43"/>
      <c r="E57" s="43"/>
      <c r="F57" s="43"/>
      <c r="G57" s="43"/>
      <c r="H57" s="43"/>
      <c r="I57" s="43"/>
      <c r="J57" s="43"/>
    </row>
    <row r="58" spans="1:10" ht="21">
      <c r="A58" s="43"/>
      <c r="B58" s="44" t="s">
        <v>65</v>
      </c>
      <c r="C58" s="44"/>
      <c r="D58" s="44"/>
      <c r="E58" s="44"/>
      <c r="F58" s="44"/>
      <c r="G58" s="44"/>
      <c r="H58" s="44"/>
      <c r="I58" s="44"/>
      <c r="J58" s="43"/>
    </row>
    <row r="59" spans="1:10">
      <c r="A59" s="43"/>
      <c r="B59" s="43"/>
      <c r="C59" s="43"/>
      <c r="D59" s="43"/>
      <c r="E59" s="43"/>
      <c r="F59" s="43"/>
      <c r="G59" s="43"/>
      <c r="H59" s="43"/>
      <c r="I59" s="43"/>
      <c r="J59" s="43"/>
    </row>
    <row r="60" spans="1:10">
      <c r="A60" s="43"/>
      <c r="B60" s="43" t="s">
        <v>66</v>
      </c>
      <c r="C60" s="43"/>
      <c r="D60" s="43"/>
      <c r="E60" s="43"/>
      <c r="F60" s="43"/>
      <c r="G60" s="43"/>
      <c r="H60" s="43"/>
      <c r="I60" s="43"/>
      <c r="J60" s="43"/>
    </row>
    <row r="61" spans="1:10" ht="33" customHeight="1">
      <c r="A61" s="43"/>
      <c r="B61" s="5" t="s">
        <v>67</v>
      </c>
      <c r="C61" s="5" t="s">
        <v>70</v>
      </c>
      <c r="D61" s="5" t="s">
        <v>71</v>
      </c>
      <c r="E61" s="43"/>
      <c r="F61" s="43"/>
      <c r="G61" s="43"/>
      <c r="H61" s="43"/>
      <c r="I61" s="43"/>
      <c r="J61" s="43"/>
    </row>
    <row r="62" spans="1:10">
      <c r="A62" s="43"/>
      <c r="B62" s="48" t="s">
        <v>68</v>
      </c>
      <c r="C62" s="48">
        <v>1</v>
      </c>
      <c r="D62" s="49">
        <f>+C62/TIPO_DE_CAMBIO</f>
        <v>0.35398230088495575</v>
      </c>
      <c r="E62" s="43"/>
      <c r="F62" s="43"/>
      <c r="G62" s="43"/>
      <c r="H62" s="43"/>
      <c r="I62" s="43"/>
      <c r="J62" s="43"/>
    </row>
    <row r="63" spans="1:10">
      <c r="A63" s="43"/>
      <c r="B63" s="48" t="s">
        <v>69</v>
      </c>
      <c r="C63" s="48">
        <v>1</v>
      </c>
      <c r="D63" s="49">
        <f>+C63/TIPO_DE_CAMBIO</f>
        <v>0.35398230088495575</v>
      </c>
      <c r="E63" s="43"/>
      <c r="F63" s="43"/>
      <c r="G63" s="43"/>
      <c r="H63" s="43"/>
      <c r="I63" s="43"/>
      <c r="J63" s="43"/>
    </row>
    <row r="64" spans="1:10">
      <c r="A64" s="43"/>
      <c r="B64" s="47"/>
      <c r="C64" s="47"/>
      <c r="D64" s="46"/>
      <c r="E64" s="43"/>
      <c r="F64" s="43"/>
      <c r="G64" s="43"/>
      <c r="H64" s="43"/>
      <c r="I64" s="43"/>
      <c r="J64" s="43"/>
    </row>
    <row r="65" spans="1:10">
      <c r="A65" s="43"/>
      <c r="B65" s="43"/>
      <c r="C65" s="43"/>
      <c r="D65" s="43"/>
      <c r="E65" s="43"/>
      <c r="F65" s="43"/>
      <c r="G65" s="43"/>
      <c r="H65" s="43"/>
      <c r="I65" s="43"/>
      <c r="J65" s="43"/>
    </row>
    <row r="66" spans="1:10">
      <c r="A66" s="43"/>
      <c r="B66" s="43" t="s">
        <v>72</v>
      </c>
      <c r="C66" s="43"/>
      <c r="D66" s="43"/>
      <c r="E66" s="43"/>
      <c r="F66" s="43"/>
      <c r="G66" s="43"/>
      <c r="H66" s="43"/>
      <c r="I66" s="43"/>
      <c r="J66" s="43"/>
    </row>
    <row r="67" spans="1:10" ht="33" customHeight="1">
      <c r="A67" s="43"/>
      <c r="B67" s="5" t="s">
        <v>67</v>
      </c>
      <c r="C67" s="5" t="s">
        <v>73</v>
      </c>
      <c r="D67" s="43"/>
      <c r="E67" s="43"/>
      <c r="F67" s="43"/>
      <c r="G67" s="43"/>
      <c r="H67" s="43"/>
      <c r="I67" s="43"/>
      <c r="J67" s="43"/>
    </row>
    <row r="68" spans="1:10">
      <c r="A68" s="43"/>
      <c r="B68" s="48" t="s">
        <v>68</v>
      </c>
      <c r="C68" s="74">
        <v>0.5</v>
      </c>
      <c r="D68" s="43"/>
      <c r="E68" s="43"/>
      <c r="F68" s="43"/>
      <c r="G68" s="43"/>
      <c r="H68" s="43"/>
      <c r="I68" s="43"/>
      <c r="J68" s="43"/>
    </row>
    <row r="69" spans="1:10" ht="15" customHeight="1">
      <c r="A69" s="43"/>
      <c r="B69" s="48" t="s">
        <v>69</v>
      </c>
      <c r="C69" s="74">
        <v>0.5</v>
      </c>
      <c r="D69" s="43"/>
      <c r="E69" s="43"/>
      <c r="F69" s="43"/>
      <c r="G69" s="43"/>
      <c r="H69" s="43"/>
      <c r="I69" s="43"/>
      <c r="J69" s="43"/>
    </row>
    <row r="70" spans="1:10" ht="15" customHeight="1">
      <c r="A70" s="43"/>
      <c r="B70" s="47"/>
      <c r="C70" s="75"/>
      <c r="D70" s="43"/>
      <c r="E70" s="43"/>
      <c r="F70" s="43"/>
      <c r="G70" s="43"/>
      <c r="H70" s="43"/>
      <c r="I70" s="43"/>
      <c r="J70" s="43"/>
    </row>
    <row r="71" spans="1:10" ht="1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</row>
    <row r="72" spans="1:10" ht="1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</row>
    <row r="73" spans="1:10" ht="15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</row>
    <row r="74" spans="1:10" ht="15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</row>
    <row r="75" spans="1:10">
      <c r="A75" s="43"/>
      <c r="B75" s="43"/>
      <c r="C75" s="43"/>
      <c r="D75" s="43"/>
      <c r="E75" s="54"/>
      <c r="F75" s="43"/>
      <c r="G75" s="43"/>
      <c r="H75" s="43"/>
      <c r="I75" s="43"/>
      <c r="J75" s="43"/>
    </row>
    <row r="76" spans="1:10" ht="21">
      <c r="A76" s="43"/>
      <c r="B76" s="44" t="s">
        <v>54</v>
      </c>
      <c r="C76" s="44"/>
      <c r="D76" s="44"/>
      <c r="E76" s="44"/>
      <c r="F76" s="44"/>
      <c r="G76" s="44"/>
      <c r="H76" s="44"/>
      <c r="I76" s="44"/>
      <c r="J76" s="43"/>
    </row>
    <row r="77" spans="1:10">
      <c r="A77" s="43"/>
      <c r="B77" s="43"/>
      <c r="C77" s="43"/>
      <c r="D77" s="43"/>
      <c r="E77" s="43"/>
      <c r="F77" s="43"/>
      <c r="G77" s="43"/>
      <c r="H77" s="43"/>
      <c r="I77" s="43"/>
      <c r="J77" s="43"/>
    </row>
    <row r="78" spans="1:10">
      <c r="A78" s="43"/>
      <c r="B78" s="43" t="s">
        <v>66</v>
      </c>
      <c r="C78" s="86" t="s">
        <v>43</v>
      </c>
      <c r="D78" s="86"/>
      <c r="E78" s="86" t="s">
        <v>44</v>
      </c>
      <c r="F78" s="86"/>
      <c r="G78" s="43"/>
      <c r="H78" s="43"/>
      <c r="I78" s="43"/>
      <c r="J78" s="43"/>
    </row>
    <row r="79" spans="1:10">
      <c r="A79" s="43"/>
      <c r="B79" s="5" t="s">
        <v>38</v>
      </c>
      <c r="C79" s="9" t="s">
        <v>89</v>
      </c>
      <c r="D79" s="5" t="s">
        <v>42</v>
      </c>
      <c r="E79" s="9" t="s">
        <v>90</v>
      </c>
      <c r="F79" s="5" t="s">
        <v>80</v>
      </c>
      <c r="G79" s="43"/>
      <c r="H79" s="43"/>
      <c r="I79" s="43"/>
      <c r="J79" s="43"/>
    </row>
    <row r="80" spans="1:10">
      <c r="A80" s="43"/>
      <c r="B80" s="59" t="s">
        <v>101</v>
      </c>
      <c r="C80" s="59">
        <v>1</v>
      </c>
      <c r="D80" s="76">
        <v>1</v>
      </c>
      <c r="E80" s="59">
        <f t="shared" ref="E80:E94" si="1">+C80/TIPO_DE_CAMBIO</f>
        <v>0.35398230088495575</v>
      </c>
      <c r="F80" s="59">
        <f t="shared" ref="F80:F94" si="2">+D80/TIPO_DE_CAMBIO</f>
        <v>0.35398230088495575</v>
      </c>
      <c r="G80" s="43"/>
      <c r="H80" s="58"/>
      <c r="I80" s="43"/>
      <c r="J80" s="43"/>
    </row>
    <row r="81" spans="1:10">
      <c r="A81" s="43"/>
      <c r="B81" s="59" t="s">
        <v>102</v>
      </c>
      <c r="C81" s="59">
        <v>1</v>
      </c>
      <c r="D81" s="76">
        <v>1</v>
      </c>
      <c r="E81" s="59">
        <f t="shared" si="1"/>
        <v>0.35398230088495575</v>
      </c>
      <c r="F81" s="59">
        <f t="shared" si="2"/>
        <v>0.35398230088495575</v>
      </c>
      <c r="G81" s="43"/>
      <c r="H81" s="43"/>
      <c r="I81" s="43"/>
      <c r="J81" s="43"/>
    </row>
    <row r="82" spans="1:10">
      <c r="A82" s="43"/>
      <c r="B82" s="59" t="s">
        <v>103</v>
      </c>
      <c r="C82" s="59">
        <v>1</v>
      </c>
      <c r="D82" s="76">
        <v>1</v>
      </c>
      <c r="E82" s="59">
        <f t="shared" si="1"/>
        <v>0.35398230088495575</v>
      </c>
      <c r="F82" s="59">
        <f t="shared" si="2"/>
        <v>0.35398230088495575</v>
      </c>
      <c r="G82" s="43"/>
      <c r="H82" s="43"/>
      <c r="I82" s="43"/>
      <c r="J82" s="43"/>
    </row>
    <row r="83" spans="1:10">
      <c r="A83" s="43"/>
      <c r="B83" s="59" t="s">
        <v>104</v>
      </c>
      <c r="C83" s="59">
        <v>1</v>
      </c>
      <c r="D83" s="76">
        <v>1</v>
      </c>
      <c r="E83" s="59">
        <f t="shared" si="1"/>
        <v>0.35398230088495575</v>
      </c>
      <c r="F83" s="59">
        <f t="shared" si="2"/>
        <v>0.35398230088495575</v>
      </c>
      <c r="G83" s="43"/>
      <c r="H83" s="58"/>
      <c r="I83" s="43"/>
      <c r="J83" s="43"/>
    </row>
    <row r="84" spans="1:10">
      <c r="A84" s="43"/>
      <c r="B84" s="59" t="s">
        <v>105</v>
      </c>
      <c r="C84" s="59">
        <v>1</v>
      </c>
      <c r="D84" s="76">
        <v>1</v>
      </c>
      <c r="E84" s="59">
        <f t="shared" si="1"/>
        <v>0.35398230088495575</v>
      </c>
      <c r="F84" s="59">
        <f t="shared" si="2"/>
        <v>0.35398230088495575</v>
      </c>
      <c r="G84" s="43"/>
      <c r="H84" s="43"/>
      <c r="I84" s="43"/>
      <c r="J84" s="43"/>
    </row>
    <row r="85" spans="1:10">
      <c r="A85" s="43"/>
      <c r="B85" s="59" t="s">
        <v>106</v>
      </c>
      <c r="C85" s="59">
        <v>1</v>
      </c>
      <c r="D85" s="76">
        <v>1</v>
      </c>
      <c r="E85" s="59">
        <f t="shared" si="1"/>
        <v>0.35398230088495575</v>
      </c>
      <c r="F85" s="59">
        <f t="shared" si="2"/>
        <v>0.35398230088495575</v>
      </c>
      <c r="G85" s="43"/>
      <c r="H85" s="43"/>
      <c r="I85" s="43"/>
      <c r="J85" s="43"/>
    </row>
    <row r="86" spans="1:10">
      <c r="A86" s="43"/>
      <c r="B86" s="59" t="s">
        <v>107</v>
      </c>
      <c r="C86" s="59">
        <v>1</v>
      </c>
      <c r="D86" s="76">
        <v>1</v>
      </c>
      <c r="E86" s="59">
        <f t="shared" si="1"/>
        <v>0.35398230088495575</v>
      </c>
      <c r="F86" s="59">
        <f t="shared" si="2"/>
        <v>0.35398230088495575</v>
      </c>
      <c r="G86" s="43"/>
      <c r="H86" s="43"/>
      <c r="I86" s="43"/>
      <c r="J86" s="43"/>
    </row>
    <row r="87" spans="1:10">
      <c r="A87" s="43"/>
      <c r="B87" s="59" t="s">
        <v>108</v>
      </c>
      <c r="C87" s="59">
        <v>1</v>
      </c>
      <c r="D87" s="76">
        <v>1</v>
      </c>
      <c r="E87" s="59">
        <f t="shared" si="1"/>
        <v>0.35398230088495575</v>
      </c>
      <c r="F87" s="59">
        <f t="shared" si="2"/>
        <v>0.35398230088495575</v>
      </c>
      <c r="G87" s="43"/>
      <c r="H87" s="43"/>
      <c r="I87" s="43"/>
      <c r="J87" s="43"/>
    </row>
    <row r="88" spans="1:10">
      <c r="A88" s="43"/>
      <c r="B88" s="59" t="s">
        <v>109</v>
      </c>
      <c r="C88" s="59">
        <v>1</v>
      </c>
      <c r="D88" s="76">
        <v>1</v>
      </c>
      <c r="E88" s="59">
        <f t="shared" si="1"/>
        <v>0.35398230088495575</v>
      </c>
      <c r="F88" s="59">
        <f t="shared" si="2"/>
        <v>0.35398230088495575</v>
      </c>
      <c r="G88" s="43"/>
      <c r="H88" s="43"/>
      <c r="I88" s="43"/>
      <c r="J88" s="43"/>
    </row>
    <row r="89" spans="1:10">
      <c r="A89" s="43"/>
      <c r="B89" s="59" t="s">
        <v>110</v>
      </c>
      <c r="C89" s="59">
        <v>1</v>
      </c>
      <c r="D89" s="76">
        <v>1</v>
      </c>
      <c r="E89" s="59">
        <f t="shared" si="1"/>
        <v>0.35398230088495575</v>
      </c>
      <c r="F89" s="59">
        <f t="shared" si="2"/>
        <v>0.35398230088495575</v>
      </c>
      <c r="G89" s="43"/>
      <c r="H89" s="43"/>
      <c r="I89" s="43"/>
      <c r="J89" s="43"/>
    </row>
    <row r="90" spans="1:10">
      <c r="A90" s="43"/>
      <c r="B90" s="59" t="s">
        <v>111</v>
      </c>
      <c r="C90" s="59">
        <v>1</v>
      </c>
      <c r="D90" s="76">
        <v>1</v>
      </c>
      <c r="E90" s="59">
        <f t="shared" si="1"/>
        <v>0.35398230088495575</v>
      </c>
      <c r="F90" s="59">
        <f t="shared" si="2"/>
        <v>0.35398230088495575</v>
      </c>
      <c r="G90" s="43"/>
      <c r="H90" s="43"/>
      <c r="I90" s="43"/>
      <c r="J90" s="43"/>
    </row>
    <row r="91" spans="1:10">
      <c r="A91" s="43"/>
      <c r="B91" s="59" t="s">
        <v>112</v>
      </c>
      <c r="C91" s="59">
        <v>1</v>
      </c>
      <c r="D91" s="76">
        <v>1</v>
      </c>
      <c r="E91" s="59">
        <f t="shared" si="1"/>
        <v>0.35398230088495575</v>
      </c>
      <c r="F91" s="59">
        <f t="shared" si="2"/>
        <v>0.35398230088495575</v>
      </c>
      <c r="G91" s="43"/>
      <c r="H91" s="43"/>
      <c r="I91" s="43"/>
      <c r="J91" s="43"/>
    </row>
    <row r="92" spans="1:10">
      <c r="A92" s="43"/>
      <c r="B92" s="59" t="s">
        <v>113</v>
      </c>
      <c r="C92" s="59">
        <v>1</v>
      </c>
      <c r="D92" s="76">
        <v>1</v>
      </c>
      <c r="E92" s="59">
        <f t="shared" si="1"/>
        <v>0.35398230088495575</v>
      </c>
      <c r="F92" s="59">
        <f t="shared" si="2"/>
        <v>0.35398230088495575</v>
      </c>
      <c r="G92" s="43"/>
      <c r="H92" s="43"/>
      <c r="I92" s="43"/>
      <c r="J92" s="43"/>
    </row>
    <row r="93" spans="1:10">
      <c r="A93" s="43"/>
      <c r="B93" s="59" t="s">
        <v>114</v>
      </c>
      <c r="C93" s="59">
        <v>1</v>
      </c>
      <c r="D93" s="76">
        <v>1</v>
      </c>
      <c r="E93" s="59">
        <f t="shared" si="1"/>
        <v>0.35398230088495575</v>
      </c>
      <c r="F93" s="59">
        <f t="shared" si="2"/>
        <v>0.35398230088495575</v>
      </c>
      <c r="G93" s="43"/>
      <c r="H93" s="43"/>
      <c r="I93" s="43"/>
      <c r="J93" s="43"/>
    </row>
    <row r="94" spans="1:10">
      <c r="A94" s="43"/>
      <c r="B94" s="59" t="s">
        <v>115</v>
      </c>
      <c r="C94" s="59">
        <v>1</v>
      </c>
      <c r="D94" s="76">
        <v>1</v>
      </c>
      <c r="E94" s="59">
        <f t="shared" si="1"/>
        <v>0.35398230088495575</v>
      </c>
      <c r="F94" s="59">
        <f t="shared" si="2"/>
        <v>0.35398230088495575</v>
      </c>
      <c r="G94" s="43"/>
      <c r="H94" s="43"/>
      <c r="I94" s="43"/>
      <c r="J94" s="43"/>
    </row>
    <row r="95" spans="1:10">
      <c r="A95" s="43"/>
      <c r="B95" s="77"/>
      <c r="C95" s="78"/>
      <c r="D95" s="79"/>
      <c r="E95" s="43"/>
      <c r="F95" s="43"/>
      <c r="G95" s="43"/>
      <c r="H95" s="43"/>
      <c r="I95" s="43"/>
      <c r="J95" s="43"/>
    </row>
    <row r="96" spans="1:10" ht="45">
      <c r="A96" s="43"/>
      <c r="B96" s="45" t="s">
        <v>91</v>
      </c>
      <c r="C96" s="47" t="s">
        <v>89</v>
      </c>
      <c r="D96" s="9" t="s">
        <v>90</v>
      </c>
      <c r="E96" s="43"/>
      <c r="F96" s="43"/>
      <c r="G96" s="43"/>
      <c r="H96" s="43"/>
      <c r="I96" s="43"/>
      <c r="J96" s="43"/>
    </row>
    <row r="97" spans="1:10">
      <c r="A97" s="43"/>
      <c r="B97" s="59" t="s">
        <v>116</v>
      </c>
      <c r="C97" s="59">
        <v>1</v>
      </c>
      <c r="D97" s="59">
        <f>+C97/TIPO_DE_CAMBIO</f>
        <v>0.35398230088495575</v>
      </c>
      <c r="E97" s="43"/>
      <c r="F97" s="43"/>
      <c r="G97" s="43"/>
      <c r="H97" s="43"/>
      <c r="I97" s="43"/>
      <c r="J97" s="43"/>
    </row>
    <row r="98" spans="1:10">
      <c r="A98" s="43"/>
      <c r="B98" s="43"/>
      <c r="C98" s="43"/>
      <c r="D98" s="43"/>
      <c r="E98" s="43"/>
      <c r="F98" s="43"/>
      <c r="G98" s="43"/>
      <c r="H98" s="43"/>
      <c r="I98" s="43"/>
      <c r="J98" s="43"/>
    </row>
    <row r="99" spans="1:10">
      <c r="A99" s="43"/>
      <c r="B99" s="43"/>
      <c r="C99" s="43"/>
      <c r="D99" s="43"/>
      <c r="E99" s="43"/>
      <c r="F99" s="43"/>
      <c r="G99" s="43"/>
      <c r="H99" s="43"/>
      <c r="I99" s="43"/>
      <c r="J99" s="43"/>
    </row>
    <row r="100" spans="1:10">
      <c r="A100" s="43"/>
      <c r="B100" s="43" t="s">
        <v>36</v>
      </c>
      <c r="C100" s="43"/>
      <c r="D100" s="43"/>
      <c r="E100" s="43"/>
      <c r="F100" s="43"/>
      <c r="G100" s="43"/>
      <c r="H100" s="43"/>
      <c r="I100" s="43"/>
      <c r="J100" s="43"/>
    </row>
    <row r="101" spans="1:10" ht="30">
      <c r="A101" s="43"/>
      <c r="B101" s="45" t="s">
        <v>37</v>
      </c>
      <c r="C101" s="8" t="s">
        <v>35</v>
      </c>
      <c r="D101" s="43"/>
      <c r="E101" s="43"/>
      <c r="F101" s="43"/>
      <c r="G101" s="43"/>
      <c r="H101" s="43"/>
      <c r="I101" s="43"/>
      <c r="J101" s="43"/>
    </row>
    <row r="102" spans="1:10">
      <c r="A102" s="43"/>
      <c r="B102" s="59" t="s">
        <v>101</v>
      </c>
      <c r="C102" s="80">
        <v>6.666666666666667</v>
      </c>
      <c r="D102" s="43"/>
      <c r="E102" s="43"/>
      <c r="F102" s="43"/>
      <c r="G102" s="43"/>
      <c r="H102" s="43"/>
      <c r="I102" s="43"/>
      <c r="J102" s="43"/>
    </row>
    <row r="103" spans="1:10">
      <c r="A103" s="43"/>
      <c r="B103" s="59" t="s">
        <v>102</v>
      </c>
      <c r="C103" s="80">
        <v>6.666666666666667</v>
      </c>
      <c r="D103" s="43"/>
      <c r="E103" s="43"/>
      <c r="F103" s="43"/>
      <c r="G103" s="43"/>
      <c r="H103" s="43"/>
      <c r="I103" s="43"/>
      <c r="J103" s="43"/>
    </row>
    <row r="104" spans="1:10">
      <c r="A104" s="43"/>
      <c r="B104" s="59" t="s">
        <v>103</v>
      </c>
      <c r="C104" s="80">
        <v>6.666666666666667</v>
      </c>
      <c r="D104" s="43"/>
      <c r="E104" s="43"/>
      <c r="F104" s="43"/>
      <c r="G104" s="43"/>
      <c r="H104" s="43"/>
      <c r="I104" s="43"/>
      <c r="J104" s="43"/>
    </row>
    <row r="105" spans="1:10">
      <c r="A105" s="43"/>
      <c r="B105" s="59" t="s">
        <v>104</v>
      </c>
      <c r="C105" s="80">
        <v>6.666666666666667</v>
      </c>
      <c r="D105" s="43"/>
      <c r="E105" s="43"/>
      <c r="F105" s="43"/>
      <c r="G105" s="43"/>
      <c r="H105" s="43"/>
      <c r="I105" s="43"/>
      <c r="J105" s="43"/>
    </row>
    <row r="106" spans="1:10">
      <c r="A106" s="43"/>
      <c r="B106" s="59" t="s">
        <v>105</v>
      </c>
      <c r="C106" s="80">
        <v>6.666666666666667</v>
      </c>
      <c r="D106" s="43"/>
      <c r="E106" s="43"/>
      <c r="F106" s="43"/>
      <c r="G106" s="43"/>
      <c r="H106" s="43"/>
      <c r="I106" s="43"/>
      <c r="J106" s="43"/>
    </row>
    <row r="107" spans="1:10">
      <c r="A107" s="43"/>
      <c r="B107" s="59" t="s">
        <v>106</v>
      </c>
      <c r="C107" s="80">
        <v>6.666666666666667</v>
      </c>
      <c r="D107" s="43"/>
      <c r="E107" s="43"/>
      <c r="F107" s="43"/>
      <c r="G107" s="43"/>
      <c r="H107" s="43"/>
      <c r="I107" s="43"/>
      <c r="J107" s="43"/>
    </row>
    <row r="108" spans="1:10">
      <c r="A108" s="43"/>
      <c r="B108" s="59" t="s">
        <v>107</v>
      </c>
      <c r="C108" s="80">
        <v>6.666666666666667</v>
      </c>
      <c r="D108" s="43"/>
      <c r="E108" s="43"/>
      <c r="F108" s="43"/>
      <c r="G108" s="43"/>
      <c r="H108" s="43"/>
      <c r="I108" s="43"/>
      <c r="J108" s="43"/>
    </row>
    <row r="109" spans="1:10">
      <c r="A109" s="43"/>
      <c r="B109" s="59" t="s">
        <v>108</v>
      </c>
      <c r="C109" s="80">
        <v>6.666666666666667</v>
      </c>
      <c r="D109" s="43"/>
      <c r="E109" s="43"/>
      <c r="F109" s="43"/>
      <c r="G109" s="43"/>
      <c r="H109" s="43"/>
      <c r="I109" s="43"/>
      <c r="J109" s="43"/>
    </row>
    <row r="110" spans="1:10">
      <c r="A110" s="43"/>
      <c r="B110" s="59" t="s">
        <v>109</v>
      </c>
      <c r="C110" s="80">
        <v>6.666666666666667</v>
      </c>
      <c r="D110" s="43"/>
      <c r="E110" s="43"/>
      <c r="F110" s="43"/>
      <c r="G110" s="43"/>
      <c r="H110" s="43"/>
      <c r="I110" s="43"/>
      <c r="J110" s="43"/>
    </row>
    <row r="111" spans="1:10">
      <c r="A111" s="43"/>
      <c r="B111" s="59" t="s">
        <v>110</v>
      </c>
      <c r="C111" s="80">
        <v>6.666666666666667</v>
      </c>
      <c r="D111" s="43"/>
      <c r="E111" s="43"/>
      <c r="F111" s="43"/>
      <c r="G111" s="43"/>
      <c r="H111" s="43"/>
      <c r="I111" s="43"/>
      <c r="J111" s="43"/>
    </row>
    <row r="112" spans="1:10">
      <c r="A112" s="43"/>
      <c r="B112" s="59" t="s">
        <v>111</v>
      </c>
      <c r="C112" s="80">
        <v>6.666666666666667</v>
      </c>
      <c r="D112" s="43"/>
      <c r="E112" s="43"/>
      <c r="F112" s="43"/>
      <c r="G112" s="43"/>
      <c r="H112" s="43"/>
      <c r="I112" s="43"/>
      <c r="J112" s="43"/>
    </row>
    <row r="113" spans="1:10">
      <c r="A113" s="43"/>
      <c r="B113" s="59" t="s">
        <v>112</v>
      </c>
      <c r="C113" s="80">
        <v>6.666666666666667</v>
      </c>
      <c r="D113" s="43"/>
      <c r="E113" s="43"/>
      <c r="F113" s="43"/>
      <c r="G113" s="43"/>
      <c r="H113" s="43"/>
      <c r="I113" s="43"/>
      <c r="J113" s="43"/>
    </row>
    <row r="114" spans="1:10">
      <c r="A114" s="43"/>
      <c r="B114" s="59" t="s">
        <v>113</v>
      </c>
      <c r="C114" s="80">
        <v>6.666666666666667</v>
      </c>
      <c r="D114" s="43"/>
      <c r="E114" s="43"/>
      <c r="F114" s="43"/>
      <c r="G114" s="43"/>
      <c r="H114" s="43"/>
      <c r="I114" s="43"/>
      <c r="J114" s="43"/>
    </row>
    <row r="115" spans="1:10">
      <c r="A115" s="43"/>
      <c r="B115" s="59" t="s">
        <v>114</v>
      </c>
      <c r="C115" s="80">
        <v>6.666666666666667</v>
      </c>
      <c r="D115" s="43"/>
      <c r="E115" s="43"/>
      <c r="F115" s="43"/>
      <c r="G115" s="43"/>
      <c r="H115" s="43"/>
      <c r="I115" s="43"/>
      <c r="J115" s="43"/>
    </row>
    <row r="116" spans="1:10">
      <c r="A116" s="43"/>
      <c r="B116" s="59" t="s">
        <v>115</v>
      </c>
      <c r="C116" s="80">
        <v>6.666666666666667</v>
      </c>
      <c r="D116" s="43"/>
      <c r="E116" s="43"/>
      <c r="F116" s="43"/>
      <c r="G116" s="43"/>
      <c r="H116" s="43"/>
      <c r="I116" s="43"/>
      <c r="J116" s="43"/>
    </row>
    <row r="117" spans="1:10">
      <c r="A117" s="43"/>
      <c r="B117" s="43"/>
      <c r="C117" s="15"/>
      <c r="D117" s="43"/>
      <c r="E117" s="43"/>
      <c r="F117" s="43"/>
      <c r="G117" s="43"/>
      <c r="H117" s="43"/>
      <c r="I117" s="43"/>
      <c r="J117" s="43"/>
    </row>
    <row r="118" spans="1:10">
      <c r="A118" s="43"/>
      <c r="B118" s="43"/>
      <c r="C118" s="43"/>
      <c r="D118" s="43"/>
      <c r="E118" s="43"/>
      <c r="F118" s="43"/>
      <c r="G118" s="43"/>
      <c r="H118" s="43"/>
      <c r="I118" s="43"/>
      <c r="J118" s="43"/>
    </row>
    <row r="119" spans="1:10">
      <c r="A119" s="43"/>
      <c r="B119" s="43"/>
      <c r="C119" s="43"/>
      <c r="D119" s="43"/>
      <c r="E119" s="43"/>
      <c r="F119" s="43"/>
      <c r="G119" s="43"/>
      <c r="H119" s="43"/>
      <c r="I119" s="43"/>
      <c r="J119" s="43"/>
    </row>
    <row r="120" spans="1:10">
      <c r="A120" s="43"/>
      <c r="B120" s="43"/>
      <c r="C120" s="43"/>
      <c r="D120" s="43"/>
      <c r="E120" s="43"/>
      <c r="F120" s="43"/>
      <c r="G120" s="43"/>
      <c r="H120" s="43"/>
      <c r="I120" s="43"/>
      <c r="J120" s="43"/>
    </row>
    <row r="121" spans="1:10" ht="21">
      <c r="A121" s="43"/>
      <c r="B121" s="44" t="s">
        <v>81</v>
      </c>
      <c r="C121" s="44"/>
      <c r="D121" s="44"/>
      <c r="E121" s="44"/>
      <c r="F121" s="44"/>
      <c r="G121" s="44"/>
      <c r="H121" s="44"/>
      <c r="I121" s="44"/>
      <c r="J121" s="43"/>
    </row>
    <row r="122" spans="1:10">
      <c r="A122" s="43"/>
      <c r="B122" s="43"/>
      <c r="C122" s="43"/>
      <c r="D122" s="43"/>
      <c r="E122" s="43"/>
      <c r="F122" s="43"/>
      <c r="G122" s="43"/>
      <c r="H122" s="43"/>
      <c r="I122" s="43"/>
      <c r="J122" s="43"/>
    </row>
    <row r="123" spans="1:10">
      <c r="A123" s="43"/>
      <c r="B123" s="5" t="s">
        <v>98</v>
      </c>
      <c r="C123" s="26">
        <v>1000</v>
      </c>
      <c r="D123" s="43"/>
      <c r="E123" s="43"/>
      <c r="F123" s="43"/>
      <c r="G123" s="43"/>
      <c r="H123" s="43"/>
      <c r="I123" s="43"/>
      <c r="J123" s="43"/>
    </row>
    <row r="124" spans="1:10">
      <c r="A124" s="43"/>
      <c r="B124" s="43"/>
      <c r="C124" s="43"/>
      <c r="D124" s="43"/>
      <c r="E124" s="43"/>
      <c r="F124" s="43"/>
      <c r="G124" s="43"/>
      <c r="H124" s="43"/>
      <c r="I124" s="43"/>
      <c r="J124" s="43"/>
    </row>
    <row r="125" spans="1:10">
      <c r="A125" s="43"/>
      <c r="B125" s="43"/>
      <c r="C125" s="43"/>
      <c r="D125" s="43"/>
      <c r="E125" s="43"/>
      <c r="F125" s="43"/>
      <c r="G125" s="43"/>
      <c r="H125" s="43"/>
      <c r="I125" s="43"/>
      <c r="J125" s="43"/>
    </row>
    <row r="126" spans="1:10">
      <c r="A126" s="43"/>
      <c r="B126" s="43"/>
      <c r="C126" s="43"/>
      <c r="D126" s="43"/>
      <c r="E126" s="43"/>
      <c r="F126" s="43"/>
      <c r="G126" s="43"/>
      <c r="H126" s="43"/>
      <c r="I126" s="43"/>
      <c r="J126" s="43"/>
    </row>
    <row r="127" spans="1:10">
      <c r="A127" s="43"/>
      <c r="B127" s="43"/>
      <c r="C127" s="43"/>
      <c r="D127" s="43"/>
      <c r="E127" s="43"/>
      <c r="F127" s="43"/>
      <c r="G127" s="43"/>
      <c r="H127" s="43"/>
      <c r="I127" s="43"/>
      <c r="J127" s="43"/>
    </row>
    <row r="128" spans="1:10" ht="21">
      <c r="A128" s="43"/>
      <c r="B128" s="44" t="s">
        <v>87</v>
      </c>
      <c r="C128" s="44"/>
      <c r="D128" s="44"/>
      <c r="E128" s="44"/>
      <c r="F128" s="44"/>
      <c r="G128" s="44"/>
      <c r="H128" s="44"/>
      <c r="I128" s="44"/>
      <c r="J128" s="43"/>
    </row>
    <row r="129" spans="1:10">
      <c r="A129" s="43"/>
      <c r="B129" s="43"/>
      <c r="C129" s="43"/>
      <c r="D129" s="43"/>
      <c r="E129" s="43"/>
      <c r="F129" s="43"/>
      <c r="G129" s="43"/>
      <c r="H129" s="43"/>
      <c r="I129" s="43"/>
      <c r="J129" s="43"/>
    </row>
    <row r="130" spans="1:10" ht="30">
      <c r="A130" s="43"/>
      <c r="B130" s="5" t="s">
        <v>18</v>
      </c>
      <c r="C130" s="26">
        <v>1000</v>
      </c>
      <c r="D130" s="43"/>
      <c r="E130" s="43"/>
      <c r="F130" s="43"/>
      <c r="G130" s="43"/>
      <c r="H130" s="43"/>
      <c r="I130" s="43"/>
      <c r="J130" s="43"/>
    </row>
    <row r="131" spans="1:10">
      <c r="A131" s="43"/>
      <c r="B131" s="43"/>
      <c r="C131" s="43"/>
      <c r="D131" s="43"/>
      <c r="E131" s="43"/>
      <c r="F131" s="43"/>
      <c r="G131" s="43"/>
      <c r="H131" s="43"/>
      <c r="I131" s="43"/>
      <c r="J131" s="43"/>
    </row>
    <row r="132" spans="1:10">
      <c r="A132" s="43"/>
      <c r="B132" s="43"/>
      <c r="C132" s="43"/>
      <c r="D132" s="43"/>
      <c r="E132" s="43"/>
      <c r="F132" s="43"/>
      <c r="G132" s="43"/>
      <c r="H132" s="43"/>
      <c r="I132" s="43"/>
      <c r="J132" s="43"/>
    </row>
    <row r="133" spans="1:10">
      <c r="A133" s="43"/>
      <c r="B133" s="43"/>
      <c r="C133" s="43"/>
      <c r="D133" s="43"/>
      <c r="E133" s="43"/>
      <c r="F133" s="43"/>
      <c r="G133" s="43"/>
      <c r="H133" s="43"/>
      <c r="I133" s="43"/>
      <c r="J133" s="43"/>
    </row>
    <row r="134" spans="1:10">
      <c r="A134" s="43"/>
      <c r="B134" s="43"/>
      <c r="C134" s="43"/>
      <c r="D134" s="43"/>
      <c r="E134" s="43"/>
      <c r="F134" s="43"/>
      <c r="G134" s="43"/>
      <c r="H134" s="43"/>
      <c r="I134" s="43"/>
      <c r="J134" s="43"/>
    </row>
    <row r="135" spans="1:10">
      <c r="A135" s="43"/>
      <c r="B135" s="43"/>
      <c r="C135" s="43"/>
      <c r="D135" s="43"/>
      <c r="E135" s="43"/>
      <c r="F135" s="43"/>
      <c r="G135" s="43"/>
      <c r="H135" s="43"/>
      <c r="I135" s="43"/>
      <c r="J135" s="43"/>
    </row>
    <row r="136" spans="1:10">
      <c r="A136" s="43"/>
      <c r="B136" s="43"/>
      <c r="C136" s="43"/>
      <c r="D136" s="43"/>
      <c r="E136" s="43"/>
      <c r="F136" s="43"/>
      <c r="G136" s="43"/>
      <c r="H136" s="43"/>
      <c r="I136" s="43"/>
      <c r="J136" s="43"/>
    </row>
    <row r="137" spans="1:10">
      <c r="A137" s="43"/>
      <c r="B137" s="43"/>
      <c r="C137" s="43"/>
      <c r="D137" s="43"/>
      <c r="E137" s="43"/>
      <c r="F137" s="43"/>
      <c r="G137" s="43"/>
      <c r="H137" s="43"/>
      <c r="I137" s="43"/>
      <c r="J137" s="43"/>
    </row>
    <row r="138" spans="1:10">
      <c r="A138" s="43"/>
      <c r="B138" s="43"/>
      <c r="C138" s="43"/>
      <c r="D138" s="43"/>
      <c r="E138" s="43"/>
      <c r="F138" s="43"/>
      <c r="G138" s="43"/>
      <c r="H138" s="43"/>
      <c r="I138" s="43"/>
      <c r="J138" s="43"/>
    </row>
    <row r="139" spans="1:10">
      <c r="A139" s="43"/>
      <c r="B139" s="43"/>
      <c r="C139" s="43"/>
      <c r="D139" s="43"/>
      <c r="E139" s="43"/>
      <c r="F139" s="43"/>
      <c r="G139" s="43"/>
      <c r="H139" s="43"/>
      <c r="I139" s="43"/>
      <c r="J139" s="43"/>
    </row>
    <row r="140" spans="1:10">
      <c r="A140" s="43"/>
      <c r="B140" s="43"/>
      <c r="C140" s="43"/>
      <c r="D140" s="43"/>
      <c r="E140" s="43"/>
      <c r="F140" s="43"/>
      <c r="G140" s="43"/>
      <c r="H140" s="43"/>
      <c r="I140" s="43"/>
      <c r="J140" s="43"/>
    </row>
    <row r="141" spans="1:10">
      <c r="A141" s="43"/>
      <c r="B141" s="43"/>
      <c r="C141" s="43"/>
      <c r="D141" s="43"/>
      <c r="E141" s="43"/>
      <c r="F141" s="43"/>
      <c r="G141" s="43"/>
      <c r="H141" s="43"/>
      <c r="I141" s="43"/>
      <c r="J141" s="43"/>
    </row>
    <row r="142" spans="1:10">
      <c r="A142" s="43"/>
      <c r="B142" s="43"/>
      <c r="C142" s="43"/>
      <c r="D142" s="43"/>
      <c r="E142" s="43"/>
      <c r="F142" s="43"/>
      <c r="G142" s="43"/>
      <c r="H142" s="43"/>
      <c r="I142" s="43"/>
      <c r="J142" s="43"/>
    </row>
    <row r="143" spans="1:10">
      <c r="A143" s="43"/>
      <c r="B143" s="43"/>
      <c r="C143" s="43"/>
      <c r="D143" s="43"/>
      <c r="E143" s="43"/>
      <c r="F143" s="43"/>
      <c r="G143" s="43"/>
      <c r="H143" s="43"/>
      <c r="I143" s="43"/>
      <c r="J143" s="43"/>
    </row>
    <row r="144" spans="1:10">
      <c r="A144" s="43"/>
      <c r="B144" s="43"/>
      <c r="C144" s="43"/>
      <c r="D144" s="43"/>
      <c r="E144" s="43"/>
      <c r="F144" s="43"/>
      <c r="G144" s="43"/>
      <c r="H144" s="43"/>
      <c r="I144" s="43"/>
      <c r="J144" s="43"/>
    </row>
    <row r="145" spans="1:10">
      <c r="A145" s="43"/>
      <c r="B145" s="43"/>
      <c r="C145" s="43"/>
      <c r="D145" s="43"/>
      <c r="E145" s="43"/>
      <c r="F145" s="43"/>
      <c r="G145" s="43"/>
      <c r="H145" s="43"/>
      <c r="I145" s="43"/>
      <c r="J145" s="43"/>
    </row>
    <row r="146" spans="1:10">
      <c r="A146" s="43"/>
      <c r="B146" s="43"/>
      <c r="C146" s="43"/>
      <c r="D146" s="43"/>
      <c r="E146" s="43"/>
      <c r="F146" s="43"/>
      <c r="G146" s="43"/>
      <c r="H146" s="43"/>
      <c r="I146" s="43"/>
      <c r="J146" s="43"/>
    </row>
    <row r="147" spans="1:10">
      <c r="A147" s="43"/>
      <c r="B147" s="43"/>
      <c r="C147" s="43"/>
      <c r="D147" s="43"/>
      <c r="E147" s="43"/>
      <c r="F147" s="43"/>
      <c r="G147" s="43"/>
      <c r="H147" s="43"/>
      <c r="I147" s="43"/>
      <c r="J147" s="43"/>
    </row>
    <row r="148" spans="1:10">
      <c r="A148" s="43"/>
      <c r="B148" s="43"/>
      <c r="C148" s="43"/>
      <c r="D148" s="43"/>
      <c r="E148" s="43"/>
      <c r="F148" s="43"/>
      <c r="G148" s="43"/>
      <c r="H148" s="43"/>
      <c r="I148" s="43"/>
      <c r="J148" s="43"/>
    </row>
    <row r="149" spans="1:10">
      <c r="A149" s="43"/>
      <c r="B149" s="43"/>
      <c r="C149" s="43"/>
      <c r="D149" s="43"/>
      <c r="E149" s="43"/>
      <c r="F149" s="43"/>
      <c r="G149" s="43"/>
      <c r="H149" s="43"/>
      <c r="I149" s="43"/>
      <c r="J149" s="43"/>
    </row>
    <row r="150" spans="1:10">
      <c r="A150" s="43"/>
      <c r="B150" s="43"/>
      <c r="C150" s="43"/>
      <c r="D150" s="43"/>
      <c r="E150" s="43"/>
      <c r="F150" s="43"/>
      <c r="G150" s="43"/>
      <c r="H150" s="43"/>
      <c r="I150" s="43"/>
      <c r="J150" s="43"/>
    </row>
    <row r="151" spans="1:10">
      <c r="A151" s="43"/>
      <c r="B151" s="43"/>
      <c r="C151" s="43"/>
      <c r="D151" s="43"/>
      <c r="E151" s="43"/>
      <c r="F151" s="43"/>
      <c r="G151" s="43"/>
      <c r="H151" s="43"/>
      <c r="I151" s="43"/>
      <c r="J151" s="43"/>
    </row>
    <row r="152" spans="1:10">
      <c r="A152" s="43"/>
      <c r="B152" s="43"/>
      <c r="C152" s="43"/>
      <c r="D152" s="43"/>
      <c r="E152" s="43"/>
      <c r="F152" s="43"/>
      <c r="G152" s="43"/>
      <c r="H152" s="43"/>
      <c r="I152" s="43"/>
      <c r="J152" s="43"/>
    </row>
    <row r="153" spans="1:10">
      <c r="A153" s="43"/>
      <c r="B153" s="43"/>
      <c r="C153" s="43"/>
      <c r="D153" s="43"/>
      <c r="E153" s="43"/>
      <c r="F153" s="43"/>
      <c r="G153" s="43"/>
      <c r="H153" s="43"/>
      <c r="I153" s="43"/>
      <c r="J153" s="43"/>
    </row>
    <row r="154" spans="1:10">
      <c r="A154" s="43"/>
      <c r="B154" s="43"/>
      <c r="C154" s="43"/>
      <c r="D154" s="43"/>
      <c r="E154" s="43"/>
      <c r="F154" s="43"/>
      <c r="G154" s="43"/>
      <c r="H154" s="43"/>
      <c r="I154" s="43"/>
      <c r="J154" s="43"/>
    </row>
    <row r="155" spans="1:10">
      <c r="A155" s="43"/>
      <c r="B155" s="43"/>
      <c r="C155" s="43"/>
      <c r="D155" s="43"/>
      <c r="E155" s="43"/>
      <c r="F155" s="43"/>
      <c r="G155" s="43"/>
      <c r="H155" s="43"/>
      <c r="I155" s="43"/>
      <c r="J155" s="43"/>
    </row>
    <row r="156" spans="1:10">
      <c r="A156" s="43"/>
      <c r="B156" s="43"/>
      <c r="C156" s="43"/>
      <c r="D156" s="43"/>
      <c r="E156" s="43"/>
      <c r="F156" s="43"/>
      <c r="G156" s="43"/>
      <c r="H156" s="43"/>
      <c r="I156" s="43"/>
      <c r="J156" s="43"/>
    </row>
    <row r="157" spans="1:10">
      <c r="A157" s="43"/>
      <c r="B157" s="43"/>
      <c r="C157" s="43"/>
      <c r="D157" s="43"/>
      <c r="E157" s="43"/>
      <c r="F157" s="43"/>
      <c r="G157" s="43"/>
      <c r="H157" s="43"/>
      <c r="I157" s="43"/>
      <c r="J157" s="43"/>
    </row>
    <row r="158" spans="1:10">
      <c r="A158" s="43"/>
      <c r="B158" s="43"/>
      <c r="C158" s="43"/>
      <c r="D158" s="43"/>
      <c r="E158" s="43"/>
      <c r="F158" s="43"/>
      <c r="G158" s="43"/>
      <c r="H158" s="43"/>
      <c r="I158" s="43"/>
      <c r="J158" s="43"/>
    </row>
    <row r="159" spans="1:10">
      <c r="A159" s="43"/>
      <c r="B159" s="43"/>
      <c r="C159" s="43"/>
      <c r="D159" s="43"/>
      <c r="E159" s="43"/>
      <c r="F159" s="43"/>
      <c r="G159" s="43"/>
      <c r="H159" s="43"/>
      <c r="I159" s="43"/>
      <c r="J159" s="43"/>
    </row>
    <row r="160" spans="1:10">
      <c r="A160" s="43"/>
      <c r="B160" s="43"/>
      <c r="C160" s="43"/>
      <c r="D160" s="43"/>
      <c r="E160" s="43"/>
      <c r="F160" s="43"/>
      <c r="G160" s="43"/>
      <c r="H160" s="43"/>
      <c r="I160" s="43"/>
      <c r="J160" s="43"/>
    </row>
    <row r="161" spans="1:10">
      <c r="A161" s="43"/>
      <c r="B161" s="43"/>
      <c r="C161" s="43"/>
      <c r="D161" s="43"/>
      <c r="E161" s="43"/>
      <c r="F161" s="43"/>
      <c r="G161" s="43"/>
      <c r="H161" s="43"/>
      <c r="I161" s="43"/>
      <c r="J161" s="43"/>
    </row>
    <row r="162" spans="1:10" ht="33" customHeight="1">
      <c r="A162" s="43"/>
      <c r="B162" s="43"/>
      <c r="C162" s="43"/>
      <c r="D162" s="43"/>
      <c r="E162" s="43"/>
      <c r="F162" s="43"/>
      <c r="G162" s="43"/>
      <c r="H162" s="43"/>
      <c r="I162" s="43"/>
      <c r="J162" s="43"/>
    </row>
    <row r="163" spans="1:10">
      <c r="A163" s="43"/>
      <c r="B163" s="43"/>
      <c r="C163" s="43"/>
      <c r="D163" s="43"/>
      <c r="E163" s="43"/>
      <c r="F163" s="43"/>
      <c r="G163" s="43"/>
      <c r="H163" s="43"/>
      <c r="I163" s="43"/>
      <c r="J163" s="43"/>
    </row>
    <row r="164" spans="1:10">
      <c r="A164" s="43"/>
      <c r="B164" s="43"/>
      <c r="C164" s="43"/>
      <c r="D164" s="43"/>
      <c r="E164" s="43"/>
      <c r="F164" s="43"/>
      <c r="G164" s="43"/>
      <c r="H164" s="43"/>
      <c r="I164" s="43"/>
      <c r="J164" s="43"/>
    </row>
    <row r="165" spans="1:10">
      <c r="A165" s="43"/>
      <c r="B165" s="43"/>
      <c r="C165" s="43"/>
      <c r="D165" s="43"/>
      <c r="E165" s="43"/>
      <c r="F165" s="43"/>
      <c r="G165" s="43"/>
      <c r="H165" s="43"/>
      <c r="I165" s="43"/>
      <c r="J165" s="43"/>
    </row>
    <row r="166" spans="1:10">
      <c r="A166" s="43"/>
      <c r="B166" s="43"/>
      <c r="C166" s="43"/>
      <c r="D166" s="43"/>
      <c r="E166" s="43"/>
      <c r="F166" s="43"/>
      <c r="G166" s="43"/>
      <c r="H166" s="43"/>
      <c r="I166" s="43"/>
      <c r="J166" s="43"/>
    </row>
    <row r="167" spans="1:10">
      <c r="A167" s="43"/>
      <c r="B167" s="43"/>
      <c r="C167" s="43"/>
      <c r="D167" s="43"/>
      <c r="E167" s="43"/>
      <c r="F167" s="43"/>
      <c r="G167" s="43"/>
      <c r="H167" s="43"/>
      <c r="I167" s="43"/>
      <c r="J167" s="43"/>
    </row>
    <row r="168" spans="1:10" ht="33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43"/>
    </row>
    <row r="169" spans="1:10">
      <c r="A169" s="43"/>
      <c r="B169" s="43"/>
      <c r="C169" s="43"/>
      <c r="D169" s="43"/>
      <c r="E169" s="43"/>
      <c r="F169" s="43"/>
      <c r="G169" s="43"/>
      <c r="H169" s="43"/>
      <c r="I169" s="43"/>
      <c r="J169" s="43"/>
    </row>
  </sheetData>
  <mergeCells count="2">
    <mergeCell ref="C78:D78"/>
    <mergeCell ref="E78:F7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15"/>
  <sheetViews>
    <sheetView zoomScale="80" zoomScaleNormal="80" workbookViewId="0">
      <selection activeCell="C86" sqref="C86"/>
    </sheetView>
  </sheetViews>
  <sheetFormatPr baseColWidth="10" defaultRowHeight="15"/>
  <cols>
    <col min="1" max="1" width="11.42578125" style="3"/>
    <col min="2" max="2" width="30.5703125" style="3" customWidth="1"/>
    <col min="3" max="3" width="28.42578125" style="3" customWidth="1"/>
    <col min="4" max="4" width="18.28515625" style="3" customWidth="1"/>
    <col min="5" max="5" width="11.85546875" style="3" bestFit="1" customWidth="1"/>
    <col min="6" max="6" width="12.5703125" style="3" customWidth="1"/>
    <col min="7" max="7" width="15.140625" style="3" customWidth="1"/>
    <col min="8" max="8" width="11.85546875" style="3" bestFit="1" customWidth="1"/>
    <col min="9" max="11" width="11.42578125" style="3"/>
    <col min="12" max="12" width="11.7109375" style="3" bestFit="1" customWidth="1"/>
    <col min="13" max="16384" width="11.42578125" style="3"/>
  </cols>
  <sheetData>
    <row r="1" spans="1:1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ht="21">
      <c r="A5" s="43"/>
      <c r="B5" s="44" t="s">
        <v>26</v>
      </c>
      <c r="C5" s="44"/>
      <c r="D5" s="44"/>
      <c r="E5" s="44"/>
      <c r="F5" s="44"/>
      <c r="G5" s="44"/>
      <c r="H5" s="44"/>
      <c r="I5" s="44"/>
      <c r="J5" s="43"/>
      <c r="K5" s="43"/>
      <c r="L5" s="43"/>
    </row>
    <row r="6" spans="1:1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2" ht="60">
      <c r="A7" s="43"/>
      <c r="B7" s="45" t="s">
        <v>47</v>
      </c>
      <c r="C7" s="42">
        <f>+PARAMETROS!$C$19</f>
        <v>3000</v>
      </c>
      <c r="D7" s="43"/>
      <c r="E7" s="43"/>
      <c r="F7" s="43"/>
      <c r="G7" s="43"/>
      <c r="H7" s="43"/>
      <c r="I7" s="43"/>
      <c r="J7" s="43"/>
      <c r="K7" s="43"/>
      <c r="L7" s="43"/>
    </row>
    <row r="8" spans="1:12" ht="45">
      <c r="A8" s="43"/>
      <c r="B8" s="45" t="s">
        <v>45</v>
      </c>
      <c r="C8" s="42">
        <f>+$C$51</f>
        <v>3000</v>
      </c>
      <c r="D8" s="43"/>
      <c r="E8" s="43"/>
      <c r="F8" s="43"/>
      <c r="G8" s="43"/>
      <c r="H8" s="43"/>
      <c r="I8" s="43"/>
      <c r="J8" s="43"/>
      <c r="K8" s="43"/>
      <c r="L8" s="43"/>
    </row>
    <row r="9" spans="1:1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>
      <c r="A10" s="43"/>
      <c r="B10" s="45" t="s">
        <v>122</v>
      </c>
      <c r="C10" s="49">
        <f>PARAMETROS!C14/(PARAMETROS!C13*2)</f>
        <v>0.5</v>
      </c>
      <c r="D10" s="43"/>
      <c r="E10" s="43"/>
      <c r="F10" s="43"/>
      <c r="G10" s="43"/>
      <c r="H10" s="43"/>
      <c r="I10" s="43"/>
      <c r="J10" s="43"/>
      <c r="K10" s="43"/>
      <c r="L10" s="43"/>
    </row>
    <row r="11" spans="1:12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2">
      <c r="A12" s="43"/>
      <c r="B12" s="5" t="s">
        <v>55</v>
      </c>
      <c r="C12" s="11">
        <f>+PARAMETROS!B43</f>
        <v>1</v>
      </c>
      <c r="D12" s="5">
        <f>+PARAMETROS!B44</f>
        <v>2</v>
      </c>
      <c r="E12" s="5">
        <f>+PARAMETROS!B45</f>
        <v>3</v>
      </c>
      <c r="F12" s="5">
        <f>+PARAMETROS!B46</f>
        <v>4</v>
      </c>
      <c r="G12" s="5">
        <f>+PARAMETROS!B47</f>
        <v>5</v>
      </c>
      <c r="H12" s="5">
        <f>+PARAMETROS!B48</f>
        <v>6</v>
      </c>
      <c r="I12" s="5">
        <f>+PARAMETROS!B49</f>
        <v>7</v>
      </c>
      <c r="J12" s="5">
        <f>+PARAMETROS!B50</f>
        <v>8</v>
      </c>
      <c r="K12" s="5">
        <f>IF(ISNUMBER(PARAMETROS!B51),PARAMETROS!B51,9)</f>
        <v>9</v>
      </c>
      <c r="L12" s="5" t="s">
        <v>34</v>
      </c>
    </row>
    <row r="13" spans="1:12">
      <c r="A13" s="43"/>
      <c r="B13" s="47" t="s">
        <v>52</v>
      </c>
      <c r="C13" s="25">
        <f>+PARAMETROS!C43</f>
        <v>0.125</v>
      </c>
      <c r="D13" s="25">
        <f>+PARAMETROS!C44</f>
        <v>0.125</v>
      </c>
      <c r="E13" s="25">
        <f>+PARAMETROS!C45</f>
        <v>0.125</v>
      </c>
      <c r="F13" s="25">
        <f>+PARAMETROS!C46</f>
        <v>0.125</v>
      </c>
      <c r="G13" s="25">
        <f>+PARAMETROS!C47</f>
        <v>0.125</v>
      </c>
      <c r="H13" s="25">
        <f>+PARAMETROS!C48</f>
        <v>0.125</v>
      </c>
      <c r="I13" s="25">
        <f>+PARAMETROS!C49</f>
        <v>0.125</v>
      </c>
      <c r="J13" s="25">
        <f>+PARAMETROS!C50</f>
        <v>0.125</v>
      </c>
      <c r="K13" s="25">
        <f>+PARAMETROS!C51</f>
        <v>0</v>
      </c>
      <c r="L13" s="48">
        <f>SUM(C13:J13)</f>
        <v>1</v>
      </c>
    </row>
    <row r="14" spans="1:12">
      <c r="A14" s="43"/>
      <c r="B14" s="47" t="s">
        <v>56</v>
      </c>
      <c r="C14" s="42">
        <f>+C13*$L$14</f>
        <v>375</v>
      </c>
      <c r="D14" s="42">
        <f t="shared" ref="D14:K14" si="0">+D13*$L$14</f>
        <v>375</v>
      </c>
      <c r="E14" s="42">
        <f t="shared" si="0"/>
        <v>375</v>
      </c>
      <c r="F14" s="42">
        <f t="shared" si="0"/>
        <v>375</v>
      </c>
      <c r="G14" s="42">
        <f t="shared" si="0"/>
        <v>375</v>
      </c>
      <c r="H14" s="42">
        <f t="shared" si="0"/>
        <v>375</v>
      </c>
      <c r="I14" s="42">
        <f t="shared" si="0"/>
        <v>375</v>
      </c>
      <c r="J14" s="42">
        <f t="shared" si="0"/>
        <v>375</v>
      </c>
      <c r="K14" s="42">
        <f t="shared" si="0"/>
        <v>0</v>
      </c>
      <c r="L14" s="42">
        <f>+C8</f>
        <v>3000</v>
      </c>
    </row>
    <row r="15" spans="1:12">
      <c r="A15" s="43"/>
      <c r="B15" s="47" t="s">
        <v>57</v>
      </c>
      <c r="C15" s="42">
        <f>C12*C14</f>
        <v>375</v>
      </c>
      <c r="D15" s="42">
        <f t="shared" ref="D15:K15" si="1">D12*D14</f>
        <v>750</v>
      </c>
      <c r="E15" s="42">
        <f t="shared" si="1"/>
        <v>1125</v>
      </c>
      <c r="F15" s="42">
        <f t="shared" si="1"/>
        <v>1500</v>
      </c>
      <c r="G15" s="42">
        <f t="shared" si="1"/>
        <v>1875</v>
      </c>
      <c r="H15" s="42">
        <f t="shared" si="1"/>
        <v>2250</v>
      </c>
      <c r="I15" s="42">
        <f t="shared" si="1"/>
        <v>2625</v>
      </c>
      <c r="J15" s="42">
        <f t="shared" si="1"/>
        <v>3000</v>
      </c>
      <c r="K15" s="42">
        <f t="shared" si="1"/>
        <v>0</v>
      </c>
      <c r="L15" s="42">
        <f>SUM(C15:K15)</f>
        <v>13500</v>
      </c>
    </row>
    <row r="16" spans="1:12">
      <c r="A16" s="43"/>
      <c r="B16" s="47" t="s">
        <v>93</v>
      </c>
      <c r="C16" s="42">
        <f>C15*PARAMETROS!$C$54</f>
        <v>375</v>
      </c>
      <c r="D16" s="42">
        <f>D15*PARAMETROS!$C$54</f>
        <v>750</v>
      </c>
      <c r="E16" s="42">
        <f>E15*PARAMETROS!$C$54</f>
        <v>1125</v>
      </c>
      <c r="F16" s="42">
        <f>F15*PARAMETROS!$C$54</f>
        <v>1500</v>
      </c>
      <c r="G16" s="42">
        <f>G15*PARAMETROS!$C$54</f>
        <v>1875</v>
      </c>
      <c r="H16" s="42">
        <f>H15*PARAMETROS!$C$54</f>
        <v>2250</v>
      </c>
      <c r="I16" s="42">
        <f>I15*PARAMETROS!$C$54</f>
        <v>2625</v>
      </c>
      <c r="J16" s="42">
        <f>J15*PARAMETROS!$C$54</f>
        <v>3000</v>
      </c>
      <c r="K16" s="42">
        <f>K15*PARAMETROS!$C$54</f>
        <v>0</v>
      </c>
      <c r="L16" s="42">
        <f>SUM(C16:K16)</f>
        <v>13500</v>
      </c>
    </row>
    <row r="17" spans="1:12">
      <c r="A17" s="43"/>
      <c r="B17" s="47" t="s">
        <v>59</v>
      </c>
      <c r="C17" s="42">
        <f>+C15*PARAMETROS!C31</f>
        <v>37.5</v>
      </c>
      <c r="D17" s="42">
        <f>+D15*PARAMETROS!C32</f>
        <v>75</v>
      </c>
      <c r="E17" s="42">
        <f>+E15*PARAMETROS!C33</f>
        <v>112.5</v>
      </c>
      <c r="F17" s="42">
        <f>+F15*PARAMETROS!C34</f>
        <v>150</v>
      </c>
      <c r="G17" s="42">
        <f>+G15*PARAMETROS!C35</f>
        <v>187.5</v>
      </c>
      <c r="H17" s="42">
        <f>+H15*PARAMETROS!C36</f>
        <v>225</v>
      </c>
      <c r="I17" s="42">
        <f>+I15*PARAMETROS!C37</f>
        <v>262.5</v>
      </c>
      <c r="J17" s="42">
        <f>+J15*PARAMETROS!C38</f>
        <v>300</v>
      </c>
      <c r="K17" s="42">
        <f>+K15*PARAMETROS!C39</f>
        <v>0</v>
      </c>
      <c r="L17" s="42">
        <f>SUM(C17:K17)</f>
        <v>1350</v>
      </c>
    </row>
    <row r="18" spans="1:12">
      <c r="A18" s="43"/>
      <c r="B18" s="47" t="s">
        <v>60</v>
      </c>
      <c r="C18" s="42">
        <f>+C16*PARAMETROS!D31</f>
        <v>37.5</v>
      </c>
      <c r="D18" s="42">
        <f>+D16*PARAMETROS!D32</f>
        <v>75</v>
      </c>
      <c r="E18" s="42">
        <f>+E16*PARAMETROS!D33</f>
        <v>112.5</v>
      </c>
      <c r="F18" s="42">
        <f>+F16*PARAMETROS!D34</f>
        <v>150</v>
      </c>
      <c r="G18" s="42">
        <f>+G16*PARAMETROS!D35</f>
        <v>187.5</v>
      </c>
      <c r="H18" s="42">
        <f>+H16*PARAMETROS!D36</f>
        <v>225</v>
      </c>
      <c r="I18" s="42">
        <f>+I16*PARAMETROS!D37</f>
        <v>262.5</v>
      </c>
      <c r="J18" s="42">
        <f>+J16*PARAMETROS!D38</f>
        <v>300</v>
      </c>
      <c r="K18" s="42">
        <f>+K16*PARAMETROS!D39</f>
        <v>0</v>
      </c>
      <c r="L18" s="42">
        <f>SUM(C18:K18)</f>
        <v>1350</v>
      </c>
    </row>
    <row r="19" spans="1:12">
      <c r="A19" s="43"/>
      <c r="B19" s="47" t="s">
        <v>58</v>
      </c>
      <c r="C19" s="42">
        <f>+C14*PARAMETROS!E31</f>
        <v>37.5</v>
      </c>
      <c r="D19" s="42">
        <f>+D14*PARAMETROS!E32</f>
        <v>37.5</v>
      </c>
      <c r="E19" s="42">
        <f>+E14*PARAMETROS!E33</f>
        <v>37.5</v>
      </c>
      <c r="F19" s="42">
        <f>+F14*PARAMETROS!E34</f>
        <v>37.5</v>
      </c>
      <c r="G19" s="42">
        <f>+G14*PARAMETROS!E35</f>
        <v>37.5</v>
      </c>
      <c r="H19" s="42">
        <f>+H14*PARAMETROS!E36</f>
        <v>37.5</v>
      </c>
      <c r="I19" s="42">
        <f>+I14*PARAMETROS!E37</f>
        <v>37.5</v>
      </c>
      <c r="J19" s="42">
        <f>+J14*PARAMETROS!E38</f>
        <v>37.5</v>
      </c>
      <c r="K19" s="42">
        <f>+K14*PARAMETROS!E39</f>
        <v>0</v>
      </c>
      <c r="L19" s="49">
        <f>SUM(C19:K19)</f>
        <v>300</v>
      </c>
    </row>
    <row r="20" spans="1:1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</row>
    <row r="21" spans="1:1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2" ht="45">
      <c r="A22" s="43"/>
      <c r="B22" s="43"/>
      <c r="C22" s="5" t="s">
        <v>64</v>
      </c>
      <c r="D22" s="5" t="s">
        <v>61</v>
      </c>
      <c r="E22" s="5" t="s">
        <v>62</v>
      </c>
      <c r="F22" s="12" t="s">
        <v>123</v>
      </c>
      <c r="G22" s="43"/>
      <c r="H22" s="43"/>
      <c r="I22" s="43"/>
      <c r="J22" s="43"/>
      <c r="K22" s="43"/>
      <c r="L22" s="43"/>
    </row>
    <row r="23" spans="1:12">
      <c r="A23" s="43"/>
      <c r="B23" s="50" t="s">
        <v>59</v>
      </c>
      <c r="C23" s="42">
        <f>+L17</f>
        <v>1350</v>
      </c>
      <c r="D23" s="42">
        <f>+$C$7</f>
        <v>3000</v>
      </c>
      <c r="E23" s="51">
        <f>+C23/D23</f>
        <v>0.45</v>
      </c>
      <c r="F23" s="52">
        <f>+E23*$C$10</f>
        <v>0.22500000000000001</v>
      </c>
      <c r="G23" s="43"/>
      <c r="H23" s="43"/>
      <c r="I23" s="43"/>
      <c r="J23" s="43"/>
      <c r="K23" s="43"/>
      <c r="L23" s="43"/>
    </row>
    <row r="24" spans="1:12">
      <c r="A24" s="43"/>
      <c r="B24" s="50" t="s">
        <v>60</v>
      </c>
      <c r="C24" s="42">
        <f>+L18</f>
        <v>1350</v>
      </c>
      <c r="D24" s="42">
        <f>+$C$7</f>
        <v>3000</v>
      </c>
      <c r="E24" s="51">
        <f>+C24/D24</f>
        <v>0.45</v>
      </c>
      <c r="F24" s="52">
        <f>+E24*$C$10</f>
        <v>0.22500000000000001</v>
      </c>
      <c r="G24" s="43"/>
      <c r="H24" s="43"/>
      <c r="I24" s="43"/>
      <c r="J24" s="43"/>
      <c r="K24" s="43"/>
      <c r="L24" s="43"/>
    </row>
    <row r="25" spans="1:12">
      <c r="A25" s="43"/>
      <c r="B25" s="50" t="s">
        <v>58</v>
      </c>
      <c r="C25" s="42">
        <f>+L19</f>
        <v>300</v>
      </c>
      <c r="D25" s="42">
        <f>+$C$7</f>
        <v>3000</v>
      </c>
      <c r="E25" s="51">
        <f>+C25/D25</f>
        <v>0.1</v>
      </c>
      <c r="F25" s="52">
        <f>+E25*$C$10</f>
        <v>0.05</v>
      </c>
      <c r="G25" s="43"/>
      <c r="H25" s="43"/>
      <c r="I25" s="43"/>
      <c r="J25" s="43"/>
      <c r="K25" s="43"/>
      <c r="L25" s="43"/>
    </row>
    <row r="26" spans="1:12">
      <c r="A26" s="43"/>
      <c r="B26" s="53"/>
      <c r="C26" s="42">
        <f>SUM(C23:C25)</f>
        <v>3000</v>
      </c>
      <c r="D26" s="43"/>
      <c r="E26" s="51">
        <f>SUM(E23:E25)</f>
        <v>1</v>
      </c>
      <c r="F26" s="52">
        <f>SUM(F23:F25)</f>
        <v>0.5</v>
      </c>
      <c r="G26" s="43"/>
      <c r="H26" s="43"/>
      <c r="I26" s="43"/>
      <c r="J26" s="43"/>
      <c r="K26" s="43"/>
      <c r="L26" s="43"/>
    </row>
    <row r="27" spans="1:1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</row>
    <row r="28" spans="1:1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</row>
    <row r="29" spans="1:1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0" spans="1:1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</row>
    <row r="31" spans="1:1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</row>
    <row r="32" spans="1:12" ht="21">
      <c r="A32" s="43"/>
      <c r="B32" s="44" t="s">
        <v>65</v>
      </c>
      <c r="C32" s="44"/>
      <c r="D32" s="44"/>
      <c r="E32" s="44"/>
      <c r="F32" s="44"/>
      <c r="G32" s="44"/>
      <c r="H32" s="44"/>
      <c r="I32" s="44"/>
      <c r="J32" s="43"/>
      <c r="K32" s="43"/>
      <c r="L32" s="43"/>
    </row>
    <row r="33" spans="1:1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</row>
    <row r="34" spans="1:12" ht="60">
      <c r="A34" s="43"/>
      <c r="B34" s="45" t="s">
        <v>47</v>
      </c>
      <c r="C34" s="42">
        <f>+PARAMETROS!$C$19</f>
        <v>3000</v>
      </c>
      <c r="D34" s="43"/>
      <c r="E34" s="43"/>
      <c r="F34" s="43"/>
      <c r="G34" s="43"/>
      <c r="H34" s="43"/>
      <c r="I34" s="43"/>
      <c r="J34" s="43"/>
      <c r="K34" s="43"/>
      <c r="L34" s="43"/>
    </row>
    <row r="35" spans="1:12" ht="45">
      <c r="A35" s="43"/>
      <c r="B35" s="45" t="s">
        <v>45</v>
      </c>
      <c r="C35" s="42">
        <f>C51</f>
        <v>3000</v>
      </c>
      <c r="D35" s="43"/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3" t="s">
        <v>76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</row>
    <row r="38" spans="1:12" ht="30">
      <c r="A38" s="43"/>
      <c r="B38" s="5" t="s">
        <v>74</v>
      </c>
      <c r="C38" s="5" t="s">
        <v>75</v>
      </c>
      <c r="D38" s="5" t="s">
        <v>77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7" t="str">
        <f>+PARAMETROS!B68</f>
        <v>LIMA</v>
      </c>
      <c r="C39" s="42">
        <f>+C$35*PARAMETROS!C68</f>
        <v>1500</v>
      </c>
      <c r="D39" s="49">
        <f>+C39*PARAMETROS!D62</f>
        <v>530.97345132743362</v>
      </c>
      <c r="E39" s="43"/>
      <c r="F39" s="43"/>
      <c r="G39" s="43"/>
      <c r="H39" s="43"/>
      <c r="I39" s="43"/>
      <c r="J39" s="43"/>
      <c r="K39" s="43"/>
      <c r="L39" s="43"/>
    </row>
    <row r="40" spans="1:12">
      <c r="A40" s="43"/>
      <c r="B40" s="47" t="str">
        <f>+PARAMETROS!B69</f>
        <v>PROVINCIAS</v>
      </c>
      <c r="C40" s="42">
        <f>+C$35*PARAMETROS!C69</f>
        <v>1500</v>
      </c>
      <c r="D40" s="49">
        <f>+C40*PARAMETROS!D63</f>
        <v>530.97345132743362</v>
      </c>
      <c r="E40" s="43"/>
      <c r="F40" s="43"/>
      <c r="G40" s="43"/>
      <c r="H40" s="43"/>
      <c r="I40" s="43"/>
      <c r="J40" s="43"/>
      <c r="K40" s="43"/>
      <c r="L40" s="43"/>
    </row>
    <row r="41" spans="1:12">
      <c r="A41" s="43"/>
      <c r="B41" s="47">
        <f>+PARAMETROS!B70</f>
        <v>0</v>
      </c>
      <c r="C41" s="42">
        <f>+C$35*PARAMETROS!C70</f>
        <v>0</v>
      </c>
      <c r="D41" s="49">
        <f>+C41*PARAMETROS!D64</f>
        <v>0</v>
      </c>
      <c r="E41" s="43"/>
      <c r="F41" s="43"/>
      <c r="G41" s="43"/>
      <c r="H41" s="43"/>
      <c r="I41" s="43"/>
      <c r="J41" s="43"/>
      <c r="K41" s="43"/>
      <c r="L41" s="43"/>
    </row>
    <row r="42" spans="1:12">
      <c r="A42" s="43"/>
      <c r="B42" s="47" t="s">
        <v>78</v>
      </c>
      <c r="C42" s="42">
        <f>SUM(C39:C41)</f>
        <v>3000</v>
      </c>
      <c r="D42" s="42">
        <f>SUM(D39:D41)</f>
        <v>1061.9469026548672</v>
      </c>
      <c r="E42" s="54"/>
      <c r="F42" s="43"/>
      <c r="G42" s="43"/>
      <c r="H42" s="43"/>
      <c r="I42" s="43"/>
      <c r="J42" s="43"/>
      <c r="K42" s="43"/>
      <c r="L42" s="43"/>
    </row>
    <row r="43" spans="1:1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</row>
    <row r="44" spans="1:12">
      <c r="A44" s="43"/>
      <c r="B44" s="5" t="s">
        <v>64</v>
      </c>
      <c r="C44" s="42">
        <f>+D42</f>
        <v>1061.9469026548672</v>
      </c>
      <c r="D44" s="43"/>
      <c r="E44" s="43"/>
      <c r="F44" s="43"/>
      <c r="G44" s="43"/>
      <c r="H44" s="43"/>
      <c r="I44" s="43"/>
      <c r="J44" s="43"/>
      <c r="K44" s="43"/>
      <c r="L44" s="43"/>
    </row>
    <row r="45" spans="1:12">
      <c r="A45" s="43"/>
      <c r="B45" s="5" t="s">
        <v>62</v>
      </c>
      <c r="C45" s="51">
        <f>+C44/C34</f>
        <v>0.35398230088495575</v>
      </c>
      <c r="D45" s="43"/>
      <c r="E45" s="43"/>
      <c r="F45" s="43"/>
      <c r="G45" s="43"/>
      <c r="H45" s="43"/>
      <c r="I45" s="43"/>
      <c r="J45" s="43"/>
      <c r="K45" s="43"/>
      <c r="L45" s="43"/>
    </row>
    <row r="46" spans="1:12">
      <c r="A46" s="43"/>
      <c r="B46" s="12" t="s">
        <v>123</v>
      </c>
      <c r="C46" s="52">
        <f>+C45*$C$10</f>
        <v>0.17699115044247787</v>
      </c>
      <c r="D46" s="43"/>
      <c r="E46" s="55"/>
      <c r="F46" s="43"/>
      <c r="G46" s="43"/>
      <c r="H46" s="43"/>
      <c r="I46" s="43"/>
      <c r="J46" s="43"/>
      <c r="K46" s="43"/>
      <c r="L46" s="43"/>
    </row>
    <row r="47" spans="1:1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</row>
    <row r="48" spans="1:1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</row>
    <row r="49" spans="1:12">
      <c r="A49" s="43"/>
      <c r="B49" s="43" t="s">
        <v>29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</row>
    <row r="50" spans="1:12">
      <c r="A50" s="43"/>
      <c r="B50" s="47" t="s">
        <v>33</v>
      </c>
      <c r="C50" s="8" t="s">
        <v>35</v>
      </c>
      <c r="D50" s="43"/>
      <c r="E50" s="43"/>
      <c r="F50" s="43"/>
      <c r="G50" s="43"/>
      <c r="H50" s="43"/>
      <c r="I50" s="43"/>
      <c r="J50" s="43"/>
      <c r="K50" s="43"/>
      <c r="L50" s="43"/>
    </row>
    <row r="51" spans="1:12" ht="45">
      <c r="A51" s="43"/>
      <c r="B51" s="45" t="s">
        <v>45</v>
      </c>
      <c r="C51" s="23">
        <f>+PARAMETROS!C21</f>
        <v>3000</v>
      </c>
      <c r="D51" s="43"/>
      <c r="E51" s="43"/>
      <c r="F51" s="43"/>
      <c r="G51" s="43"/>
      <c r="H51" s="43"/>
      <c r="I51" s="43"/>
      <c r="J51" s="43"/>
      <c r="K51" s="43"/>
      <c r="L51" s="43"/>
    </row>
    <row r="52" spans="1:12" ht="45">
      <c r="A52" s="43"/>
      <c r="B52" s="45" t="s">
        <v>46</v>
      </c>
      <c r="C52" s="25">
        <f>+PARAMETROS!C20/PARAMETROS!C17</f>
        <v>0.3</v>
      </c>
      <c r="D52" s="43"/>
      <c r="E52" s="43"/>
      <c r="F52" s="43"/>
      <c r="G52" s="43"/>
      <c r="H52" s="43"/>
      <c r="I52" s="43"/>
      <c r="J52" s="43"/>
      <c r="K52" s="43"/>
      <c r="L52" s="43"/>
    </row>
    <row r="53" spans="1:1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</row>
    <row r="54" spans="1:1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</row>
    <row r="55" spans="1:1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</row>
    <row r="56" spans="1:1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</row>
    <row r="57" spans="1:12" ht="21">
      <c r="A57" s="43"/>
      <c r="B57" s="44" t="s">
        <v>54</v>
      </c>
      <c r="C57" s="44"/>
      <c r="D57" s="44"/>
      <c r="E57" s="44"/>
      <c r="F57" s="44"/>
      <c r="G57" s="44"/>
      <c r="H57" s="44"/>
      <c r="I57" s="44"/>
      <c r="J57" s="43"/>
      <c r="K57" s="43"/>
      <c r="L57" s="43"/>
    </row>
    <row r="58" spans="1:1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</row>
    <row r="59" spans="1:12" ht="60">
      <c r="A59" s="43"/>
      <c r="B59" s="45" t="s">
        <v>47</v>
      </c>
      <c r="C59" s="23">
        <f>+PARAMETROS!$C$19</f>
        <v>3000</v>
      </c>
      <c r="D59" s="43"/>
      <c r="E59" s="43"/>
      <c r="F59" s="43"/>
      <c r="G59" s="43"/>
      <c r="H59" s="43"/>
      <c r="I59" s="43"/>
      <c r="J59" s="43"/>
      <c r="K59" s="43"/>
      <c r="L59" s="43"/>
    </row>
    <row r="60" spans="1:1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</row>
    <row r="61" spans="1:12">
      <c r="A61" s="43"/>
      <c r="B61" s="43" t="s">
        <v>79</v>
      </c>
      <c r="C61" s="43"/>
      <c r="D61" s="43"/>
      <c r="E61" s="43"/>
      <c r="F61" s="43"/>
      <c r="G61" s="43"/>
      <c r="H61" s="43"/>
      <c r="I61" s="43"/>
      <c r="J61" s="43"/>
      <c r="K61" s="43"/>
      <c r="L61" s="43"/>
    </row>
    <row r="62" spans="1:12" ht="30">
      <c r="A62" s="43"/>
      <c r="B62" s="5" t="s">
        <v>39</v>
      </c>
      <c r="C62" s="5" t="s">
        <v>40</v>
      </c>
      <c r="D62" s="5" t="s">
        <v>41</v>
      </c>
      <c r="E62" s="43"/>
      <c r="F62" s="43"/>
      <c r="G62" s="43"/>
      <c r="H62" s="43"/>
      <c r="I62" s="43"/>
      <c r="J62" s="43"/>
      <c r="K62" s="43"/>
      <c r="L62" s="43"/>
    </row>
    <row r="63" spans="1:12">
      <c r="A63" s="43"/>
      <c r="B63" s="56" t="str">
        <f>+PARAMETROS!B102</f>
        <v>MEDIO DE RECAUDACION 1</v>
      </c>
      <c r="C63" s="57">
        <f>+PARAMETROS!E80*12*$C$52</f>
        <v>1.2743362831858405</v>
      </c>
      <c r="D63" s="57">
        <f>+PARAMETROS!F80*PARAMETROS!C102</f>
        <v>2.359882005899705</v>
      </c>
      <c r="E63" s="43"/>
      <c r="F63" s="58"/>
      <c r="G63" s="43"/>
      <c r="H63" s="43"/>
      <c r="I63" s="43"/>
      <c r="J63" s="43"/>
      <c r="K63" s="43"/>
      <c r="L63" s="43"/>
    </row>
    <row r="64" spans="1:12">
      <c r="A64" s="43"/>
      <c r="B64" s="56" t="str">
        <f>+PARAMETROS!B103</f>
        <v>MEDIO DE RECAUDACION 2</v>
      </c>
      <c r="C64" s="57">
        <f>+PARAMETROS!E81*12*$C$52</f>
        <v>1.2743362831858405</v>
      </c>
      <c r="D64" s="57">
        <f>+PARAMETROS!F81*PARAMETROS!C103</f>
        <v>2.359882005899705</v>
      </c>
      <c r="E64" s="43"/>
      <c r="F64" s="58"/>
      <c r="G64" s="43"/>
      <c r="H64" s="43"/>
      <c r="I64" s="43"/>
      <c r="J64" s="43"/>
      <c r="K64" s="43"/>
      <c r="L64" s="43"/>
    </row>
    <row r="65" spans="1:12" ht="18" customHeight="1">
      <c r="A65" s="43"/>
      <c r="B65" s="56" t="str">
        <f>+PARAMETROS!B104</f>
        <v>MEDIO DE RECAUDACION 3</v>
      </c>
      <c r="C65" s="57">
        <f>+PARAMETROS!E82*12*$C$52</f>
        <v>1.2743362831858405</v>
      </c>
      <c r="D65" s="57">
        <f>+PARAMETROS!F82*PARAMETROS!C104</f>
        <v>2.359882005899705</v>
      </c>
      <c r="E65" s="43"/>
      <c r="F65" s="54"/>
      <c r="G65" s="43"/>
      <c r="H65" s="43"/>
      <c r="I65" s="43"/>
      <c r="J65" s="43"/>
      <c r="K65" s="43"/>
      <c r="L65" s="43"/>
    </row>
    <row r="66" spans="1:12">
      <c r="A66" s="43"/>
      <c r="B66" s="56" t="str">
        <f>+PARAMETROS!B105</f>
        <v>MEDIO DE RECAUDACION 4</v>
      </c>
      <c r="C66" s="57">
        <f>+PARAMETROS!E83*12*$C$52</f>
        <v>1.2743362831858405</v>
      </c>
      <c r="D66" s="57">
        <f>+PARAMETROS!F83*PARAMETROS!C105</f>
        <v>2.359882005899705</v>
      </c>
      <c r="E66" s="43"/>
      <c r="F66" s="54"/>
      <c r="G66" s="43"/>
      <c r="H66" s="43"/>
      <c r="I66" s="43"/>
      <c r="J66" s="43"/>
      <c r="K66" s="43"/>
      <c r="L66" s="43"/>
    </row>
    <row r="67" spans="1:12">
      <c r="A67" s="43"/>
      <c r="B67" s="56" t="str">
        <f>+PARAMETROS!B106</f>
        <v>MEDIO DE RECAUDACION 5</v>
      </c>
      <c r="C67" s="57">
        <f>+PARAMETROS!E84*12*$C$52</f>
        <v>1.2743362831858405</v>
      </c>
      <c r="D67" s="57">
        <f>+PARAMETROS!F84*PARAMETROS!C106</f>
        <v>2.359882005899705</v>
      </c>
      <c r="E67" s="43"/>
      <c r="F67" s="54"/>
      <c r="G67" s="43"/>
      <c r="H67" s="43"/>
      <c r="I67" s="43"/>
      <c r="J67" s="43"/>
      <c r="K67" s="43"/>
      <c r="L67" s="43"/>
    </row>
    <row r="68" spans="1:12">
      <c r="A68" s="43"/>
      <c r="B68" s="56" t="str">
        <f>+PARAMETROS!B107</f>
        <v>MEDIO DE RECAUDACION 6</v>
      </c>
      <c r="C68" s="57">
        <f>+PARAMETROS!E85*12*$C$52</f>
        <v>1.2743362831858405</v>
      </c>
      <c r="D68" s="57">
        <f>+PARAMETROS!F85*PARAMETROS!C107</f>
        <v>2.359882005899705</v>
      </c>
      <c r="E68" s="43"/>
      <c r="F68" s="54"/>
      <c r="G68" s="43"/>
      <c r="H68" s="43"/>
      <c r="I68" s="43"/>
      <c r="J68" s="43"/>
      <c r="K68" s="43"/>
      <c r="L68" s="43"/>
    </row>
    <row r="69" spans="1:12">
      <c r="A69" s="43"/>
      <c r="B69" s="56" t="str">
        <f>+PARAMETROS!B108</f>
        <v>MEDIO DE RECAUDACION 7</v>
      </c>
      <c r="C69" s="57">
        <f>+PARAMETROS!E86*12*$C$52</f>
        <v>1.2743362831858405</v>
      </c>
      <c r="D69" s="57">
        <f>+PARAMETROS!F86*PARAMETROS!C108</f>
        <v>2.359882005899705</v>
      </c>
      <c r="E69" s="43"/>
      <c r="F69" s="54"/>
      <c r="G69" s="43"/>
      <c r="H69" s="43"/>
      <c r="I69" s="43"/>
      <c r="J69" s="43"/>
      <c r="K69" s="43"/>
      <c r="L69" s="43"/>
    </row>
    <row r="70" spans="1:12">
      <c r="A70" s="43"/>
      <c r="B70" s="56" t="str">
        <f>+PARAMETROS!B109</f>
        <v>MEDIO DE RECAUDACION 8</v>
      </c>
      <c r="C70" s="57">
        <f>+PARAMETROS!E87*12*$C$52</f>
        <v>1.2743362831858405</v>
      </c>
      <c r="D70" s="57">
        <f>+PARAMETROS!F87*PARAMETROS!C109</f>
        <v>2.359882005899705</v>
      </c>
      <c r="E70" s="43"/>
      <c r="F70" s="54"/>
      <c r="G70" s="43"/>
      <c r="H70" s="43"/>
      <c r="I70" s="43"/>
      <c r="J70" s="43"/>
      <c r="K70" s="43"/>
      <c r="L70" s="43"/>
    </row>
    <row r="71" spans="1:12">
      <c r="A71" s="43"/>
      <c r="B71" s="56" t="str">
        <f>+PARAMETROS!B110</f>
        <v>MEDIO DE RECAUDACION 9</v>
      </c>
      <c r="C71" s="57">
        <f>+PARAMETROS!E88*12*$C$52</f>
        <v>1.2743362831858405</v>
      </c>
      <c r="D71" s="57">
        <f>+PARAMETROS!F88*PARAMETROS!C110</f>
        <v>2.359882005899705</v>
      </c>
      <c r="E71" s="43"/>
      <c r="F71" s="54"/>
      <c r="G71" s="43"/>
      <c r="H71" s="43"/>
      <c r="I71" s="43"/>
      <c r="J71" s="43"/>
      <c r="K71" s="43"/>
      <c r="L71" s="43"/>
    </row>
    <row r="72" spans="1:12">
      <c r="A72" s="43"/>
      <c r="B72" s="56" t="str">
        <f>+PARAMETROS!B111</f>
        <v>MEDIO DE RECAUDACION 10</v>
      </c>
      <c r="C72" s="57">
        <f>+PARAMETROS!E89*12*$C$52</f>
        <v>1.2743362831858405</v>
      </c>
      <c r="D72" s="57">
        <f>+PARAMETROS!F89*PARAMETROS!C111</f>
        <v>2.359882005899705</v>
      </c>
      <c r="E72" s="43"/>
      <c r="F72" s="54"/>
      <c r="G72" s="43"/>
      <c r="H72" s="43"/>
      <c r="I72" s="43"/>
      <c r="J72" s="43"/>
      <c r="K72" s="43"/>
      <c r="L72" s="43"/>
    </row>
    <row r="73" spans="1:12">
      <c r="A73" s="43"/>
      <c r="B73" s="56" t="str">
        <f>+PARAMETROS!B112</f>
        <v>MEDIO DE RECAUDACION 11</v>
      </c>
      <c r="C73" s="57">
        <f>+PARAMETROS!E90*12*$C$52</f>
        <v>1.2743362831858405</v>
      </c>
      <c r="D73" s="57">
        <f>+PARAMETROS!F90*PARAMETROS!C112</f>
        <v>2.359882005899705</v>
      </c>
      <c r="E73" s="43"/>
      <c r="F73" s="54"/>
      <c r="G73" s="43"/>
      <c r="H73" s="43"/>
      <c r="I73" s="43"/>
      <c r="J73" s="43"/>
      <c r="K73" s="43"/>
      <c r="L73" s="43"/>
    </row>
    <row r="74" spans="1:12">
      <c r="A74" s="43"/>
      <c r="B74" s="56" t="str">
        <f>+PARAMETROS!B113</f>
        <v>MEDIO DE RECAUDACION 12</v>
      </c>
      <c r="C74" s="57">
        <f>+PARAMETROS!E91*12*$C$52</f>
        <v>1.2743362831858405</v>
      </c>
      <c r="D74" s="57">
        <f>+PARAMETROS!F91*PARAMETROS!C113</f>
        <v>2.359882005899705</v>
      </c>
      <c r="E74" s="43"/>
      <c r="F74" s="54"/>
      <c r="G74" s="43"/>
      <c r="H74" s="43"/>
      <c r="I74" s="43"/>
      <c r="J74" s="43"/>
      <c r="K74" s="43"/>
      <c r="L74" s="43"/>
    </row>
    <row r="75" spans="1:12">
      <c r="A75" s="43"/>
      <c r="B75" s="56" t="str">
        <f>+PARAMETROS!B114</f>
        <v>MEDIO DE RECAUDACION 13</v>
      </c>
      <c r="C75" s="57">
        <f>+PARAMETROS!E92*12*$C$52</f>
        <v>1.2743362831858405</v>
      </c>
      <c r="D75" s="57">
        <f>+PARAMETROS!F92*PARAMETROS!C114</f>
        <v>2.359882005899705</v>
      </c>
      <c r="E75" s="43"/>
      <c r="F75" s="54"/>
      <c r="G75" s="43"/>
      <c r="H75" s="43"/>
      <c r="I75" s="43"/>
      <c r="J75" s="43"/>
      <c r="K75" s="43"/>
      <c r="L75" s="43"/>
    </row>
    <row r="76" spans="1:12">
      <c r="A76" s="43"/>
      <c r="B76" s="56" t="str">
        <f>+PARAMETROS!B115</f>
        <v>MEDIO DE RECAUDACION 14</v>
      </c>
      <c r="C76" s="57">
        <f>+PARAMETROS!E93*12*$C$52</f>
        <v>1.2743362831858405</v>
      </c>
      <c r="D76" s="57">
        <f>+PARAMETROS!F93*PARAMETROS!C115</f>
        <v>2.359882005899705</v>
      </c>
      <c r="E76" s="43"/>
      <c r="F76" s="54"/>
      <c r="G76" s="43"/>
      <c r="H76" s="43"/>
      <c r="I76" s="43"/>
      <c r="J76" s="43"/>
      <c r="K76" s="43"/>
      <c r="L76" s="43"/>
    </row>
    <row r="77" spans="1:12">
      <c r="A77" s="43"/>
      <c r="B77" s="56" t="str">
        <f>+PARAMETROS!B116</f>
        <v>MEDIO DE RECAUDACION 15</v>
      </c>
      <c r="C77" s="57">
        <f>+PARAMETROS!E94*12*$C$52</f>
        <v>1.2743362831858405</v>
      </c>
      <c r="D77" s="57">
        <f>+PARAMETROS!F94*PARAMETROS!C116</f>
        <v>2.359882005899705</v>
      </c>
      <c r="E77" s="43"/>
      <c r="F77" s="54"/>
      <c r="G77" s="43"/>
      <c r="H77" s="43"/>
      <c r="I77" s="43"/>
      <c r="J77" s="43"/>
      <c r="K77" s="43"/>
      <c r="L77" s="43"/>
    </row>
    <row r="78" spans="1:12" ht="17.100000000000001" customHeight="1">
      <c r="A78" s="43"/>
      <c r="B78" s="87" t="s">
        <v>78</v>
      </c>
      <c r="C78" s="57">
        <f>SUM(C63:C77)</f>
        <v>19.115044247787608</v>
      </c>
      <c r="D78" s="57">
        <f>SUM(D63:D77)</f>
        <v>35.398230088495581</v>
      </c>
      <c r="E78" s="43"/>
      <c r="F78" s="43"/>
      <c r="G78" s="43"/>
      <c r="H78" s="43"/>
      <c r="I78" s="43"/>
      <c r="J78" s="43"/>
      <c r="K78" s="43"/>
      <c r="L78" s="43"/>
    </row>
    <row r="79" spans="1:12" ht="15.75" customHeight="1">
      <c r="A79" s="43"/>
      <c r="B79" s="88"/>
      <c r="C79" s="43"/>
      <c r="D79" s="42">
        <f>SUM(C78:D78)</f>
        <v>54.513274336283189</v>
      </c>
      <c r="E79" s="43"/>
      <c r="F79" s="43"/>
      <c r="G79" s="43"/>
      <c r="H79" s="43"/>
      <c r="I79" s="43"/>
      <c r="J79" s="43"/>
      <c r="K79" s="43"/>
      <c r="L79" s="43"/>
    </row>
    <row r="80" spans="1:12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</row>
    <row r="81" spans="1:12" ht="45">
      <c r="A81" s="43"/>
      <c r="B81" s="45" t="s">
        <v>91</v>
      </c>
      <c r="C81" s="5" t="s">
        <v>40</v>
      </c>
      <c r="D81" s="43"/>
      <c r="E81" s="43"/>
      <c r="F81" s="43"/>
      <c r="G81" s="43"/>
      <c r="H81" s="43"/>
      <c r="I81" s="43"/>
      <c r="J81" s="43"/>
      <c r="K81" s="43"/>
      <c r="L81" s="43"/>
    </row>
    <row r="82" spans="1:12" ht="30" customHeight="1">
      <c r="A82" s="43"/>
      <c r="B82" s="56" t="str">
        <f>+PARAMETROS!B97</f>
        <v>ELEMENTO</v>
      </c>
      <c r="C82" s="59">
        <f>+PARAMETROS!D97*12</f>
        <v>4.2477876106194685</v>
      </c>
      <c r="D82" s="43"/>
      <c r="E82" s="43"/>
      <c r="F82" s="43"/>
      <c r="G82" s="43"/>
      <c r="H82" s="43"/>
      <c r="I82" s="43"/>
      <c r="J82" s="43"/>
      <c r="K82" s="43"/>
      <c r="L82" s="43"/>
    </row>
    <row r="83" spans="1:12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</row>
    <row r="84" spans="1:12">
      <c r="A84" s="43"/>
      <c r="B84" s="5" t="s">
        <v>64</v>
      </c>
      <c r="C84" s="42">
        <f>+D79+C82</f>
        <v>58.761061946902657</v>
      </c>
      <c r="D84" s="43"/>
      <c r="E84" s="43"/>
      <c r="F84" s="43"/>
      <c r="G84" s="43"/>
      <c r="H84" s="43"/>
      <c r="I84" s="43"/>
      <c r="J84" s="43"/>
      <c r="K84" s="43"/>
      <c r="L84" s="43"/>
    </row>
    <row r="85" spans="1:12">
      <c r="A85" s="43"/>
      <c r="B85" s="5" t="s">
        <v>62</v>
      </c>
      <c r="C85" s="51">
        <f>+C84/C59</f>
        <v>1.9587020648967553E-2</v>
      </c>
      <c r="D85" s="43"/>
      <c r="E85" s="43"/>
      <c r="F85" s="43"/>
      <c r="G85" s="43"/>
      <c r="H85" s="43"/>
      <c r="I85" s="43"/>
      <c r="J85" s="43"/>
      <c r="K85" s="43"/>
      <c r="L85" s="43"/>
    </row>
    <row r="86" spans="1:12">
      <c r="A86" s="43"/>
      <c r="B86" s="12" t="s">
        <v>123</v>
      </c>
      <c r="C86" s="52">
        <f>+C85*PARAMETROS!$C$15</f>
        <v>3.9174041297935112E-3</v>
      </c>
      <c r="D86" s="43"/>
      <c r="E86" s="55"/>
      <c r="F86" s="43"/>
      <c r="G86" s="43"/>
      <c r="H86" s="43"/>
      <c r="I86" s="43"/>
      <c r="J86" s="43"/>
      <c r="K86" s="43"/>
      <c r="L86" s="43"/>
    </row>
    <row r="87" spans="1:12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</row>
    <row r="88" spans="1:12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</row>
    <row r="89" spans="1:12" ht="21">
      <c r="A89" s="43"/>
      <c r="B89" s="44" t="s">
        <v>81</v>
      </c>
      <c r="C89" s="44"/>
      <c r="D89" s="44"/>
      <c r="E89" s="44"/>
      <c r="F89" s="44"/>
      <c r="G89" s="44"/>
      <c r="H89" s="44"/>
      <c r="I89" s="44"/>
      <c r="J89" s="43"/>
      <c r="K89" s="43"/>
      <c r="L89" s="43"/>
    </row>
    <row r="90" spans="1:12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</row>
    <row r="91" spans="1:12" ht="60">
      <c r="A91" s="43"/>
      <c r="B91" s="45" t="s">
        <v>47</v>
      </c>
      <c r="C91" s="42">
        <f>+PARAMETROS!$C$19</f>
        <v>3000</v>
      </c>
      <c r="D91" s="43"/>
      <c r="E91" s="43"/>
      <c r="F91" s="43"/>
      <c r="G91" s="43"/>
      <c r="H91" s="43"/>
      <c r="I91" s="43"/>
      <c r="J91" s="43"/>
      <c r="K91" s="43"/>
      <c r="L91" s="43"/>
    </row>
    <row r="92" spans="1:12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</row>
    <row r="93" spans="1:12">
      <c r="A93" s="43"/>
      <c r="B93" s="5" t="s">
        <v>98</v>
      </c>
      <c r="C93" s="57">
        <f>+PARAMETROS!C123</f>
        <v>1000</v>
      </c>
      <c r="D93" s="43"/>
      <c r="E93" s="43"/>
      <c r="F93" s="43"/>
      <c r="G93" s="43"/>
      <c r="H93" s="43"/>
      <c r="I93" s="43"/>
      <c r="J93" s="43"/>
      <c r="K93" s="43"/>
      <c r="L93" s="43"/>
    </row>
    <row r="94" spans="1:12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</row>
    <row r="95" spans="1:12">
      <c r="A95" s="43"/>
      <c r="B95" s="47" t="s">
        <v>6</v>
      </c>
      <c r="C95" s="60">
        <f>WACC</f>
        <v>0.1</v>
      </c>
      <c r="D95" s="43"/>
      <c r="E95" s="43"/>
      <c r="F95" s="43"/>
      <c r="G95" s="43"/>
      <c r="H95" s="43"/>
      <c r="I95" s="43"/>
      <c r="J95" s="43"/>
      <c r="K95" s="43"/>
      <c r="L95" s="43"/>
    </row>
    <row r="96" spans="1:12">
      <c r="A96" s="43"/>
      <c r="B96" s="47" t="s">
        <v>82</v>
      </c>
      <c r="C96" s="47">
        <f>VIDA_UTIL</f>
        <v>5</v>
      </c>
      <c r="D96" s="43"/>
      <c r="E96" s="43"/>
      <c r="F96" s="43"/>
      <c r="G96" s="43"/>
      <c r="H96" s="43"/>
      <c r="I96" s="43"/>
      <c r="J96" s="43"/>
      <c r="K96" s="43"/>
      <c r="L96" s="43"/>
    </row>
    <row r="97" spans="1:12">
      <c r="A97" s="43"/>
      <c r="B97" s="47" t="s">
        <v>83</v>
      </c>
      <c r="C97" s="42">
        <f>+C93</f>
        <v>1000</v>
      </c>
      <c r="D97" s="43"/>
      <c r="E97" s="43"/>
      <c r="F97" s="43"/>
      <c r="G97" s="43"/>
      <c r="H97" s="43"/>
      <c r="I97" s="43"/>
      <c r="J97" s="43"/>
      <c r="K97" s="43"/>
      <c r="L97" s="43"/>
    </row>
    <row r="98" spans="1:12">
      <c r="A98" s="43"/>
      <c r="B98" s="47" t="s">
        <v>84</v>
      </c>
      <c r="C98" s="60">
        <f>+C95/(1-(1+C95)^-C96)</f>
        <v>0.26379748079474524</v>
      </c>
      <c r="D98" s="43"/>
      <c r="E98" s="43"/>
      <c r="F98" s="43"/>
      <c r="G98" s="43"/>
      <c r="H98" s="43"/>
      <c r="I98" s="43"/>
      <c r="J98" s="43"/>
      <c r="K98" s="43"/>
      <c r="L98" s="43"/>
    </row>
    <row r="99" spans="1:12">
      <c r="A99" s="43"/>
      <c r="B99" s="47" t="s">
        <v>85</v>
      </c>
      <c r="C99" s="42">
        <f>+C98*C97</f>
        <v>263.79748079474524</v>
      </c>
      <c r="D99" s="43"/>
      <c r="E99" s="43"/>
      <c r="F99" s="43"/>
      <c r="G99" s="43"/>
      <c r="H99" s="43"/>
      <c r="I99" s="43"/>
      <c r="J99" s="43"/>
      <c r="K99" s="43"/>
      <c r="L99" s="43"/>
    </row>
    <row r="100" spans="1:12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</row>
    <row r="101" spans="1:12">
      <c r="A101" s="43"/>
      <c r="B101" s="5" t="s">
        <v>64</v>
      </c>
      <c r="C101" s="42">
        <f>+C99</f>
        <v>263.79748079474524</v>
      </c>
      <c r="D101" s="43"/>
      <c r="E101" s="43"/>
      <c r="F101" s="43"/>
      <c r="G101" s="43"/>
      <c r="H101" s="43"/>
      <c r="I101" s="43"/>
      <c r="J101" s="43"/>
      <c r="K101" s="43"/>
      <c r="L101" s="43"/>
    </row>
    <row r="102" spans="1:12">
      <c r="A102" s="43"/>
      <c r="B102" s="12" t="s">
        <v>123</v>
      </c>
      <c r="C102" s="51">
        <f>+C101/C91</f>
        <v>8.793249359824841E-2</v>
      </c>
      <c r="D102" s="43"/>
      <c r="E102" s="43"/>
      <c r="F102" s="43"/>
      <c r="G102" s="43"/>
      <c r="H102" s="43"/>
      <c r="I102" s="43"/>
      <c r="J102" s="43"/>
      <c r="K102" s="43"/>
      <c r="L102" s="43"/>
    </row>
    <row r="103" spans="1:12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</row>
    <row r="104" spans="1:12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</row>
    <row r="105" spans="1:12" ht="21">
      <c r="A105" s="43"/>
      <c r="B105" s="44" t="s">
        <v>87</v>
      </c>
      <c r="C105" s="44"/>
      <c r="D105" s="44"/>
      <c r="E105" s="44"/>
      <c r="F105" s="44"/>
      <c r="G105" s="44"/>
      <c r="H105" s="44"/>
      <c r="I105" s="44"/>
      <c r="J105" s="43"/>
      <c r="K105" s="43"/>
      <c r="L105" s="43"/>
    </row>
    <row r="106" spans="1:12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</row>
    <row r="107" spans="1:12" ht="60">
      <c r="A107" s="43"/>
      <c r="B107" s="45" t="s">
        <v>47</v>
      </c>
      <c r="C107" s="42">
        <f>+PARAMETROS!$C$19</f>
        <v>3000</v>
      </c>
      <c r="D107" s="43"/>
      <c r="E107" s="43"/>
      <c r="F107" s="43"/>
      <c r="G107" s="43"/>
      <c r="H107" s="43"/>
      <c r="I107" s="43"/>
      <c r="J107" s="43"/>
      <c r="K107" s="43"/>
      <c r="L107" s="43"/>
    </row>
    <row r="108" spans="1:12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</row>
    <row r="109" spans="1:12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</row>
    <row r="110" spans="1:12">
      <c r="A110" s="43"/>
      <c r="B110" s="5" t="s">
        <v>64</v>
      </c>
      <c r="C110" s="42">
        <f>+PARAMETROS!C130</f>
        <v>1000</v>
      </c>
      <c r="D110" s="43"/>
      <c r="E110" s="43"/>
      <c r="F110" s="43"/>
      <c r="G110" s="43"/>
      <c r="H110" s="43"/>
      <c r="I110" s="43"/>
      <c r="J110" s="43"/>
      <c r="K110" s="43"/>
      <c r="L110" s="43"/>
    </row>
    <row r="111" spans="1:12" ht="30">
      <c r="A111" s="43"/>
      <c r="B111" s="12" t="s">
        <v>86</v>
      </c>
      <c r="C111" s="52">
        <f>+C110/C107</f>
        <v>0.33333333333333331</v>
      </c>
      <c r="D111" s="43"/>
      <c r="E111" s="43"/>
      <c r="F111" s="43"/>
      <c r="G111" s="43"/>
      <c r="H111" s="43"/>
      <c r="I111" s="43"/>
      <c r="J111" s="43"/>
      <c r="K111" s="43"/>
      <c r="L111" s="43"/>
    </row>
    <row r="112" spans="1:12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</row>
    <row r="113" spans="1:12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</row>
    <row r="114" spans="1:12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</row>
    <row r="115" spans="1:12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</row>
  </sheetData>
  <mergeCells count="1">
    <mergeCell ref="B78:B7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CARATULA</vt:lpstr>
      <vt:lpstr>RESULTADO</vt:lpstr>
      <vt:lpstr>PARAMETROS</vt:lpstr>
      <vt:lpstr>CALCULO</vt:lpstr>
      <vt:lpstr>COSTOS_COMUNES</vt:lpstr>
      <vt:lpstr>IGV</vt:lpstr>
      <vt:lpstr>TIPO_DE_CAMBIO</vt:lpstr>
      <vt:lpstr>VIDA_UTIL</vt:lpstr>
      <vt:lpstr>WACC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2011-10-03T17:14:47Z</dcterms:created>
  <dcterms:modified xsi:type="dcterms:W3CDTF">2012-08-17T22:11:38Z</dcterms:modified>
</cp:coreProperties>
</file>