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P:\OAF\GAF (Convenios, Direc, Transparencia)\Transparencia 2023\IV TRIMESTRE\15. Luz y Agua\"/>
    </mc:Choice>
  </mc:AlternateContent>
  <xr:revisionPtr revIDLastSave="0" documentId="13_ncr:1_{628462A6-8AFE-4653-BF80-3CEE2F956ADE}" xr6:coauthVersionLast="36" xr6:coauthVersionMax="36" xr10:uidLastSave="{00000000-0000-0000-0000-000000000000}"/>
  <bookViews>
    <workbookView xWindow="0" yWindow="0" windowWidth="28800" windowHeight="11700" tabRatio="731" xr2:uid="{00000000-000D-0000-FFFF-FFFF00000000}"/>
  </bookViews>
  <sheets>
    <sheet name="LUZ LIMA Y CO" sheetId="1" r:id="rId1"/>
    <sheet name="AGUA LIMA Y CO" sheetId="2" r:id="rId2"/>
    <sheet name="LUZ ORS" sheetId="3" r:id="rId3"/>
    <sheet name="AGUA ORS" sheetId="4" r:id="rId4"/>
    <sheet name="RENTESEG AGUA Y LUZ" sheetId="5" r:id="rId5"/>
  </sheets>
  <calcPr calcId="191029"/>
  <customWorkbookViews>
    <customWorkbookView name="Liz Poma Apaza - Vista personalizada" guid="{6348123E-E71C-4D46-BA3B-F837DFD80CFE}" autoUpdate="1" mergeInterval="5" personalView="1" xWindow="17" yWindow="13" windowWidth="863" windowHeight="9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0" i="1"/>
  <c r="E65" i="4" l="1"/>
  <c r="W33" i="3" l="1"/>
  <c r="V33" i="3"/>
  <c r="W32" i="3"/>
  <c r="V32" i="3"/>
  <c r="V31" i="3"/>
  <c r="W31" i="3"/>
  <c r="Q65" i="4" l="1"/>
  <c r="W22" i="4" l="1"/>
  <c r="V22" i="4"/>
  <c r="W21" i="4"/>
  <c r="W22" i="3"/>
  <c r="V22" i="3"/>
  <c r="W21" i="3"/>
  <c r="V21" i="3"/>
  <c r="W20" i="3"/>
  <c r="V20" i="3"/>
  <c r="D22" i="4"/>
  <c r="E21" i="4"/>
  <c r="D21" i="4"/>
  <c r="D20" i="4"/>
  <c r="E20" i="4"/>
  <c r="D22" i="3"/>
  <c r="D21" i="3"/>
  <c r="D20" i="3"/>
  <c r="H10" i="1"/>
  <c r="H11" i="1"/>
  <c r="H12" i="1"/>
  <c r="H13" i="1"/>
  <c r="H14" i="1"/>
  <c r="H15" i="1"/>
  <c r="H16" i="1"/>
  <c r="H17" i="1"/>
  <c r="H18" i="1"/>
  <c r="H19" i="1"/>
  <c r="H9" i="1"/>
  <c r="G13" i="5" l="1"/>
  <c r="G12" i="5"/>
  <c r="E67" i="3"/>
  <c r="D67" i="3"/>
  <c r="E67" i="4" l="1"/>
  <c r="F65" i="4"/>
  <c r="F66" i="4"/>
  <c r="F64" i="4"/>
  <c r="I10" i="1"/>
  <c r="I11" i="1"/>
  <c r="I12" i="1"/>
  <c r="I13" i="1"/>
  <c r="I14" i="1"/>
  <c r="I15" i="1"/>
  <c r="I16" i="1"/>
  <c r="I17" i="1"/>
  <c r="I18" i="1"/>
  <c r="I19" i="1"/>
  <c r="I9" i="1"/>
  <c r="H20" i="1" l="1"/>
  <c r="I20" i="1" s="1"/>
  <c r="L65" i="3"/>
  <c r="L66" i="3"/>
  <c r="L64" i="3"/>
  <c r="K67" i="3"/>
  <c r="J67" i="3"/>
  <c r="Q11" i="3" l="1"/>
  <c r="R64" i="4" l="1"/>
  <c r="R66" i="4"/>
  <c r="R65" i="4"/>
  <c r="R65" i="3"/>
  <c r="R66" i="3"/>
  <c r="R64" i="3"/>
  <c r="X53" i="4"/>
  <c r="H12" i="5" l="1"/>
  <c r="H13" i="5"/>
  <c r="H11" i="5"/>
  <c r="H14" i="5" l="1"/>
  <c r="G14" i="5"/>
  <c r="F14" i="5"/>
  <c r="E14" i="5"/>
  <c r="D14" i="5"/>
  <c r="C14" i="5"/>
  <c r="E25" i="5"/>
  <c r="D25" i="5"/>
  <c r="C25" i="5"/>
  <c r="F24" i="5"/>
  <c r="F23" i="5"/>
  <c r="F22" i="5"/>
  <c r="F25" i="5" s="1"/>
  <c r="V67" i="4"/>
  <c r="Q67" i="4"/>
  <c r="P67" i="4"/>
  <c r="O67" i="4"/>
  <c r="K67" i="4"/>
  <c r="J67" i="4"/>
  <c r="I67" i="4"/>
  <c r="D67" i="4"/>
  <c r="F67" i="4" s="1"/>
  <c r="C67" i="4"/>
  <c r="L66" i="4"/>
  <c r="L65" i="4"/>
  <c r="L64" i="4"/>
  <c r="W56" i="4"/>
  <c r="V56" i="4"/>
  <c r="U56" i="4"/>
  <c r="Q56" i="4"/>
  <c r="P56" i="4"/>
  <c r="O56" i="4"/>
  <c r="K56" i="4"/>
  <c r="J56" i="4"/>
  <c r="I56" i="4"/>
  <c r="E56" i="4"/>
  <c r="D56" i="4"/>
  <c r="C56" i="4"/>
  <c r="X55" i="4"/>
  <c r="R55" i="4"/>
  <c r="L55" i="4"/>
  <c r="F55" i="4"/>
  <c r="X54" i="4"/>
  <c r="R54" i="4"/>
  <c r="L54" i="4"/>
  <c r="F54" i="4"/>
  <c r="R53" i="4"/>
  <c r="L53" i="4"/>
  <c r="F53" i="4"/>
  <c r="W45" i="4"/>
  <c r="V45" i="4"/>
  <c r="U45" i="4"/>
  <c r="Q45" i="4"/>
  <c r="P45" i="4"/>
  <c r="O45" i="4"/>
  <c r="K45" i="4"/>
  <c r="J45" i="4"/>
  <c r="I45" i="4"/>
  <c r="E45" i="4"/>
  <c r="C45" i="4"/>
  <c r="X44" i="4"/>
  <c r="R44" i="4"/>
  <c r="L44" i="4"/>
  <c r="F44" i="4"/>
  <c r="X43" i="4"/>
  <c r="R43" i="4"/>
  <c r="L43" i="4"/>
  <c r="F43" i="4"/>
  <c r="X42" i="4"/>
  <c r="R42" i="4"/>
  <c r="L42" i="4"/>
  <c r="F42" i="4"/>
  <c r="W34" i="4"/>
  <c r="V34" i="4"/>
  <c r="U34" i="4"/>
  <c r="Q34" i="4"/>
  <c r="P34" i="4"/>
  <c r="O34" i="4"/>
  <c r="K34" i="4"/>
  <c r="J34" i="4"/>
  <c r="I34" i="4"/>
  <c r="E34" i="4"/>
  <c r="D34" i="4"/>
  <c r="C34" i="4"/>
  <c r="X33" i="4"/>
  <c r="R33" i="4"/>
  <c r="L33" i="4"/>
  <c r="F33" i="4"/>
  <c r="X32" i="4"/>
  <c r="R32" i="4"/>
  <c r="L32" i="4"/>
  <c r="F32" i="4"/>
  <c r="X31" i="4"/>
  <c r="R31" i="4"/>
  <c r="L31" i="4"/>
  <c r="F31" i="4"/>
  <c r="W23" i="4"/>
  <c r="V23" i="4"/>
  <c r="U23" i="4"/>
  <c r="Q23" i="4"/>
  <c r="P23" i="4"/>
  <c r="O23" i="4"/>
  <c r="K23" i="4"/>
  <c r="J23" i="4"/>
  <c r="I23" i="4"/>
  <c r="E23" i="4"/>
  <c r="D23" i="4"/>
  <c r="C23" i="4"/>
  <c r="X22" i="4"/>
  <c r="R22" i="4"/>
  <c r="L22" i="4"/>
  <c r="F22" i="4"/>
  <c r="X21" i="4"/>
  <c r="R21" i="4"/>
  <c r="L21" i="4"/>
  <c r="F21" i="4"/>
  <c r="X20" i="4"/>
  <c r="R20" i="4"/>
  <c r="L20" i="4"/>
  <c r="F20" i="4"/>
  <c r="W11" i="4"/>
  <c r="V11" i="4"/>
  <c r="U11" i="4"/>
  <c r="Q11" i="4"/>
  <c r="P11" i="4"/>
  <c r="O11" i="4"/>
  <c r="K11" i="4"/>
  <c r="J11" i="4"/>
  <c r="I11" i="4"/>
  <c r="E11" i="4"/>
  <c r="D11" i="4"/>
  <c r="C11" i="4"/>
  <c r="X10" i="4"/>
  <c r="R10" i="4"/>
  <c r="L10" i="4"/>
  <c r="F10" i="4"/>
  <c r="X9" i="4"/>
  <c r="R9" i="4"/>
  <c r="L9" i="4"/>
  <c r="F9" i="4"/>
  <c r="X8" i="4"/>
  <c r="R8" i="4"/>
  <c r="L8" i="4"/>
  <c r="F8" i="4"/>
  <c r="V67" i="3"/>
  <c r="Q67" i="3"/>
  <c r="P67" i="3"/>
  <c r="O67" i="3"/>
  <c r="I67" i="3"/>
  <c r="L67" i="3" s="1"/>
  <c r="C67" i="3"/>
  <c r="F66" i="3"/>
  <c r="F65" i="3"/>
  <c r="F64" i="3"/>
  <c r="W56" i="3"/>
  <c r="V56" i="3"/>
  <c r="U56" i="3"/>
  <c r="Q56" i="3"/>
  <c r="P56" i="3"/>
  <c r="O56" i="3"/>
  <c r="K56" i="3"/>
  <c r="J56" i="3"/>
  <c r="I56" i="3"/>
  <c r="E56" i="3"/>
  <c r="D56" i="3"/>
  <c r="C56" i="3"/>
  <c r="X55" i="3"/>
  <c r="R55" i="3"/>
  <c r="L55" i="3"/>
  <c r="F55" i="3"/>
  <c r="X54" i="3"/>
  <c r="R54" i="3"/>
  <c r="L54" i="3"/>
  <c r="F54" i="3"/>
  <c r="X53" i="3"/>
  <c r="R53" i="3"/>
  <c r="L53" i="3"/>
  <c r="F53" i="3"/>
  <c r="W45" i="3"/>
  <c r="V45" i="3"/>
  <c r="U45" i="3"/>
  <c r="Q45" i="3"/>
  <c r="P45" i="3"/>
  <c r="O45" i="3"/>
  <c r="K45" i="3"/>
  <c r="J45" i="3"/>
  <c r="I45" i="3"/>
  <c r="E45" i="3"/>
  <c r="D45" i="3"/>
  <c r="C45" i="3"/>
  <c r="X44" i="3"/>
  <c r="R44" i="3"/>
  <c r="L44" i="3"/>
  <c r="F44" i="3"/>
  <c r="X43" i="3"/>
  <c r="R43" i="3"/>
  <c r="L43" i="3"/>
  <c r="F43" i="3"/>
  <c r="X42" i="3"/>
  <c r="R42" i="3"/>
  <c r="L42" i="3"/>
  <c r="F42" i="3"/>
  <c r="W34" i="3"/>
  <c r="V34" i="3"/>
  <c r="U34" i="3"/>
  <c r="Q34" i="3"/>
  <c r="P34" i="3"/>
  <c r="O34" i="3"/>
  <c r="K34" i="3"/>
  <c r="J34" i="3"/>
  <c r="I34" i="3"/>
  <c r="E34" i="3"/>
  <c r="D34" i="3"/>
  <c r="C34" i="3"/>
  <c r="X33" i="3"/>
  <c r="R33" i="3"/>
  <c r="L33" i="3"/>
  <c r="F33" i="3"/>
  <c r="X32" i="3"/>
  <c r="R32" i="3"/>
  <c r="L32" i="3"/>
  <c r="F32" i="3"/>
  <c r="X31" i="3"/>
  <c r="R31" i="3"/>
  <c r="L31" i="3"/>
  <c r="F31" i="3"/>
  <c r="W23" i="3"/>
  <c r="V23" i="3"/>
  <c r="U23" i="3"/>
  <c r="Q23" i="3"/>
  <c r="P23" i="3"/>
  <c r="O23" i="3"/>
  <c r="K23" i="3"/>
  <c r="J23" i="3"/>
  <c r="I23" i="3"/>
  <c r="C23" i="3"/>
  <c r="X22" i="3"/>
  <c r="R22" i="3"/>
  <c r="L22" i="3"/>
  <c r="F22" i="3"/>
  <c r="X21" i="3"/>
  <c r="R21" i="3"/>
  <c r="L21" i="3"/>
  <c r="F21" i="3"/>
  <c r="X20" i="3"/>
  <c r="R20" i="3"/>
  <c r="L20" i="3"/>
  <c r="F20" i="3"/>
  <c r="W11" i="3"/>
  <c r="V11" i="3"/>
  <c r="U11" i="3"/>
  <c r="P11" i="3"/>
  <c r="O11" i="3"/>
  <c r="K11" i="3"/>
  <c r="J11" i="3"/>
  <c r="I11" i="3"/>
  <c r="E11" i="3"/>
  <c r="D11" i="3"/>
  <c r="C11" i="3"/>
  <c r="X10" i="3"/>
  <c r="R10" i="3"/>
  <c r="L10" i="3"/>
  <c r="F10" i="3"/>
  <c r="X9" i="3"/>
  <c r="R9" i="3"/>
  <c r="L9" i="3"/>
  <c r="F9" i="3"/>
  <c r="X8" i="3"/>
  <c r="R8" i="3"/>
  <c r="L8" i="3"/>
  <c r="F8" i="3"/>
  <c r="M26" i="2"/>
  <c r="M25" i="2"/>
  <c r="M24" i="2"/>
  <c r="M12" i="2"/>
  <c r="M11" i="2"/>
  <c r="M10" i="2"/>
  <c r="G26" i="2"/>
  <c r="G24" i="2"/>
  <c r="G23" i="2"/>
  <c r="G22" i="2"/>
  <c r="G20" i="2"/>
  <c r="G19" i="2"/>
  <c r="G18" i="2"/>
  <c r="G16" i="2"/>
  <c r="G15" i="2"/>
  <c r="R22" i="1"/>
  <c r="R21" i="1"/>
  <c r="R20" i="1"/>
  <c r="R11" i="1"/>
  <c r="R10" i="1"/>
  <c r="R9" i="1"/>
  <c r="F67" i="3" l="1"/>
  <c r="F34" i="4"/>
  <c r="X56" i="4"/>
  <c r="L11" i="4"/>
  <c r="X34" i="4"/>
  <c r="R45" i="4"/>
  <c r="F23" i="4"/>
  <c r="X45" i="4"/>
  <c r="L23" i="4"/>
  <c r="F56" i="4"/>
  <c r="R23" i="4"/>
  <c r="L34" i="4"/>
  <c r="L56" i="4"/>
  <c r="L67" i="4"/>
  <c r="F11" i="4"/>
  <c r="X11" i="4"/>
  <c r="X23" i="4"/>
  <c r="R34" i="4"/>
  <c r="L45" i="4"/>
  <c r="R56" i="4"/>
  <c r="R67" i="4"/>
  <c r="R11" i="4"/>
  <c r="F45" i="4"/>
  <c r="D45" i="4"/>
  <c r="L45" i="3"/>
  <c r="R11" i="3"/>
  <c r="X11" i="3"/>
  <c r="E23" i="3"/>
  <c r="L11" i="3"/>
  <c r="L23" i="3"/>
  <c r="F23" i="3"/>
  <c r="F34" i="3"/>
  <c r="F45" i="3"/>
  <c r="R23" i="3"/>
  <c r="L34" i="3"/>
  <c r="R67" i="3"/>
  <c r="F11" i="3"/>
  <c r="L56" i="3"/>
  <c r="X34" i="3"/>
  <c r="X45" i="3"/>
  <c r="R56" i="3"/>
  <c r="X56" i="3"/>
  <c r="F56" i="3"/>
  <c r="R45" i="3"/>
  <c r="D23" i="3"/>
  <c r="X23" i="3"/>
  <c r="R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Poma Apaza</author>
  </authors>
  <commentList>
    <comment ref="E2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Liz Poma Apaza:</t>
        </r>
        <r>
          <rPr>
            <sz val="9"/>
            <color indexed="81"/>
            <rFont val="Tahoma"/>
            <charset val="1"/>
          </rPr>
          <t xml:space="preserve">
Saldo a favor 7.9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Poma Apaza</author>
  </authors>
  <commentList>
    <comment ref="J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78% del recibo mensual de energía eléctrica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Poma Apaza</author>
  </authors>
  <commentList>
    <comment ref="K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65% del recibo mensual de agua potable</t>
        </r>
      </text>
    </comment>
  </commentList>
</comments>
</file>

<file path=xl/sharedStrings.xml><?xml version="1.0" encoding="utf-8"?>
<sst xmlns="http://schemas.openxmlformats.org/spreadsheetml/2006/main" count="494" uniqueCount="82">
  <si>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</si>
  <si>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</si>
  <si>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</si>
  <si>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</si>
  <si>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</si>
  <si>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</si>
  <si>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</si>
  <si>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</si>
  <si>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</si>
  <si>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</si>
  <si>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Pueblo libre</t>
  </si>
  <si>
    <t>SJL</t>
  </si>
  <si>
    <t>Bolivia</t>
  </si>
  <si>
    <t>Consumo de Energía activa (KW.h)</t>
  </si>
  <si>
    <t>Hora punta  (Kwh)</t>
  </si>
  <si>
    <t>Fuera de Hora  punta          (Kwh)</t>
  </si>
  <si>
    <t>Total                (Kwh)</t>
  </si>
  <si>
    <t>Importe                  S/.</t>
  </si>
  <si>
    <t>Promedio</t>
  </si>
  <si>
    <t>Pueblo Libre</t>
  </si>
  <si>
    <t>Sede Amazonas</t>
  </si>
  <si>
    <t>Sede Ancash</t>
  </si>
  <si>
    <t>Sede Apurimac</t>
  </si>
  <si>
    <t>Sede Arequipa</t>
  </si>
  <si>
    <t>Sede Ayacucho</t>
  </si>
  <si>
    <t>Sede Cajamarca</t>
  </si>
  <si>
    <t>Sede Cerro de Pasco</t>
  </si>
  <si>
    <t>Sede Cusco</t>
  </si>
  <si>
    <t>Importe                 S/. 30% del total</t>
  </si>
  <si>
    <t>Sede Huancavelica</t>
  </si>
  <si>
    <t>Sede Huanuco</t>
  </si>
  <si>
    <t>Sede Ica</t>
  </si>
  <si>
    <t>Sede Junin</t>
  </si>
  <si>
    <t>Sede la Libertad</t>
  </si>
  <si>
    <t>Sede Lambayeque</t>
  </si>
  <si>
    <t>Sede Loreto</t>
  </si>
  <si>
    <t>Sede Madre de Dios</t>
  </si>
  <si>
    <t>Sede Moquegua</t>
  </si>
  <si>
    <t>Sede Piura</t>
  </si>
  <si>
    <t>Sede Pucallpa</t>
  </si>
  <si>
    <t>Sede Puno</t>
  </si>
  <si>
    <t>Sede San Martin</t>
  </si>
  <si>
    <t>Sede Tacna</t>
  </si>
  <si>
    <t>Sede Tumbes</t>
  </si>
  <si>
    <t>COU JULIACA (*)</t>
  </si>
  <si>
    <t>(*) convenio de pago con el propietario por S/. 50.00 soles mensuales</t>
  </si>
  <si>
    <t xml:space="preserve"> OSIPTEL asume pagos del  30%</t>
  </si>
  <si>
    <t>(*) Paga 65% del recibo</t>
  </si>
  <si>
    <t>(*) El propietario paga el recibo.</t>
  </si>
  <si>
    <t>(*) El propietario del inmueble paga el total del recibo.</t>
  </si>
  <si>
    <t>* el pago se realiza entre 3 arrendatarios</t>
  </si>
  <si>
    <t>(*)Hay un convenio con el propietario por S/15,00 mensuales</t>
  </si>
  <si>
    <t>OFICINA DE RENTESEG</t>
  </si>
  <si>
    <t xml:space="preserve">OFICINA DE RENTESEG </t>
  </si>
  <si>
    <t>(*) convenio de pago con el propietario por S/. 400.00 soles mensuales</t>
  </si>
  <si>
    <t>Última Lectura</t>
  </si>
  <si>
    <t>(*)El propietario del inmueble paga el total del recibo.</t>
  </si>
  <si>
    <t>CONSUMO DE ENERGIA ELECTRICA - 2023</t>
  </si>
  <si>
    <t>CONSUMO DE AGUA POTABLE - 2023</t>
  </si>
  <si>
    <t>Es pagado por el propietario e inquilinos*</t>
  </si>
  <si>
    <t>CO Juliaca (*)</t>
  </si>
  <si>
    <t>CONSUMO DE AGUA PARQUE NORTE - 2023</t>
  </si>
  <si>
    <t>CONSUMO DE AGUA LA PROSA - 2023</t>
  </si>
  <si>
    <t>Sede Ucayali</t>
  </si>
  <si>
    <t xml:space="preserve">  </t>
  </si>
  <si>
    <t xml:space="preserve"> </t>
  </si>
  <si>
    <r>
      <t xml:space="preserve">SEDE LA PROSA Sumistro Nº </t>
    </r>
    <r>
      <rPr>
        <b/>
        <sz val="13"/>
        <color rgb="FFFF0000"/>
        <rFont val="Arial Narrow"/>
        <family val="2"/>
      </rPr>
      <t>1296389</t>
    </r>
  </si>
  <si>
    <r>
      <t xml:space="preserve">SEDE PARQUE NORTE Sumistro Nº </t>
    </r>
    <r>
      <rPr>
        <b/>
        <sz val="13"/>
        <color rgb="FFFF0000"/>
        <rFont val="Arial Narrow"/>
        <family val="2"/>
      </rPr>
      <t>404026</t>
    </r>
  </si>
  <si>
    <t>Indice de consumo de agua (m3/ # de personas)</t>
  </si>
  <si>
    <t>Indicador Kw.h de energía eléctrica consumida/ # de personas</t>
  </si>
  <si>
    <r>
      <t xml:space="preserve">SEDE CENTRAL Suministro Nº </t>
    </r>
    <r>
      <rPr>
        <b/>
        <sz val="13"/>
        <color rgb="FFFF0000"/>
        <rFont val="Arial Narrow"/>
        <family val="2"/>
      </rPr>
      <t>2913870-8</t>
    </r>
  </si>
  <si>
    <r>
      <t xml:space="preserve">SEDE Los Olivos Suministro Nº </t>
    </r>
    <r>
      <rPr>
        <b/>
        <sz val="13"/>
        <color rgb="FFFF0000"/>
        <rFont val="Arial Narrow"/>
        <family val="2"/>
      </rPr>
      <t>5174770-7</t>
    </r>
  </si>
  <si>
    <r>
      <t xml:space="preserve">SEDE Pueblo libre Suministro Nº </t>
    </r>
    <r>
      <rPr>
        <b/>
        <sz val="13"/>
        <color rgb="FFFF0000"/>
        <rFont val="Arial Narrow"/>
        <family val="2"/>
      </rPr>
      <t>3187795-4</t>
    </r>
  </si>
  <si>
    <r>
      <t>Consumo (m</t>
    </r>
    <r>
      <rPr>
        <b/>
        <vertAlign val="superscript"/>
        <sz val="13"/>
        <rFont val="Arial Narrow"/>
        <family val="2"/>
      </rPr>
      <t>3</t>
    </r>
    <r>
      <rPr>
        <b/>
        <sz val="13"/>
        <rFont val="Arial Narrow"/>
        <family val="2"/>
      </rPr>
      <t>)</t>
    </r>
  </si>
  <si>
    <r>
      <t>Indice de consumo de agua (m</t>
    </r>
    <r>
      <rPr>
        <b/>
        <vertAlign val="superscript"/>
        <sz val="13"/>
        <rFont val="Arial Narrow"/>
        <family val="2"/>
      </rPr>
      <t>3</t>
    </r>
    <r>
      <rPr>
        <b/>
        <sz val="13"/>
        <rFont val="Arial Narrow"/>
        <family val="2"/>
      </rPr>
      <t>/ número de personas)</t>
    </r>
  </si>
  <si>
    <r>
      <t xml:space="preserve">SEDE Callao Suministro Nº </t>
    </r>
    <r>
      <rPr>
        <b/>
        <sz val="13"/>
        <color rgb="FFFF0000"/>
        <rFont val="Arial Narrow"/>
        <family val="2"/>
      </rPr>
      <t>2029061</t>
    </r>
  </si>
  <si>
    <r>
      <t xml:space="preserve">SEDE Bolivia Suministro Nº </t>
    </r>
    <r>
      <rPr>
        <b/>
        <sz val="13"/>
        <color rgb="FFFF0000"/>
        <rFont val="Arial Narrow"/>
        <family val="2"/>
      </rPr>
      <t>3015133-6</t>
    </r>
  </si>
  <si>
    <r>
      <t xml:space="preserve">SEDE SJL Suministro Nº </t>
    </r>
    <r>
      <rPr>
        <b/>
        <sz val="13"/>
        <color rgb="FFFF0000"/>
        <rFont val="Arial Narrow"/>
        <family val="2"/>
      </rPr>
      <t>5145203-5</t>
    </r>
  </si>
  <si>
    <r>
      <t>Consumo (m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)</t>
    </r>
  </si>
  <si>
    <r>
      <t>Indice de consumo de agua (m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 número de personas)</t>
    </r>
  </si>
  <si>
    <r>
      <t xml:space="preserve">SEDE PARQUE NORTE Suministro Nº </t>
    </r>
    <r>
      <rPr>
        <b/>
        <sz val="13"/>
        <color rgb="FFFF0000"/>
        <rFont val="Arial Narrow"/>
        <family val="2"/>
      </rPr>
      <t>2900951-1</t>
    </r>
  </si>
  <si>
    <r>
      <t>Indice de consumo de agua (m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 # de personas)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</si>
</sst>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b/>
      <sz val="13"/>
      <name val="Arial Narrow"/>
      <family val="2"/>
    </font>
    <font>
      <b/>
      <sz val="13"/>
      <color rgb="FFFF0000"/>
      <name val="Arial Narrow"/>
      <family val="2"/>
    </font>
    <font>
      <sz val="13"/>
      <name val="Arial Narrow"/>
      <family val="2"/>
    </font>
    <font>
      <u/>
      <sz val="13"/>
      <name val="Arial Narrow"/>
      <family val="2"/>
    </font>
    <font>
      <b/>
      <vertAlign val="superscript"/>
      <sz val="13"/>
      <name val="Arial Narrow"/>
      <family val="2"/>
    </font>
    <font>
      <vertAlign val="superscript"/>
      <sz val="13"/>
      <name val="Arial Narrow"/>
      <family val="2"/>
    </font>
    <font>
      <u/>
      <sz val="13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32">
    <xf numFmtId="0" fontId="0" fillId="0" borderId="0" xfId="0"/>
    <xf numFmtId="0" fontId="0" fillId="0" borderId="0" xfId="0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4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17" fontId="6" fillId="2" borderId="50" xfId="0" applyNumberFormat="1" applyFont="1" applyFill="1" applyBorder="1" applyAlignment="1">
      <alignment horizontal="center" vertical="center" wrapText="1"/>
    </xf>
    <xf numFmtId="4" fontId="6" fillId="2" borderId="38" xfId="2" applyNumberFormat="1" applyFont="1" applyFill="1" applyBorder="1" applyAlignment="1">
      <alignment horizontal="center"/>
    </xf>
    <xf numFmtId="4" fontId="6" fillId="2" borderId="23" xfId="0" applyNumberFormat="1" applyFont="1" applyFill="1" applyBorder="1" applyAlignment="1">
      <alignment horizontal="center"/>
    </xf>
    <xf numFmtId="4" fontId="6" fillId="0" borderId="10" xfId="2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2" borderId="10" xfId="2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44" xfId="0" applyNumberFormat="1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4" fontId="5" fillId="2" borderId="48" xfId="2" applyNumberFormat="1" applyFont="1" applyFill="1" applyBorder="1" applyAlignment="1">
      <alignment horizontal="center"/>
    </xf>
    <xf numFmtId="4" fontId="5" fillId="2" borderId="16" xfId="2" applyNumberFormat="1" applyFont="1" applyFill="1" applyBorder="1" applyAlignment="1">
      <alignment horizontal="center"/>
    </xf>
    <xf numFmtId="4" fontId="5" fillId="2" borderId="17" xfId="2" applyNumberFormat="1" applyFont="1" applyFill="1" applyBorder="1" applyAlignment="1">
      <alignment horizontal="center"/>
    </xf>
    <xf numFmtId="4" fontId="5" fillId="2" borderId="0" xfId="2" applyNumberFormat="1" applyFont="1" applyFill="1" applyBorder="1" applyAlignment="1">
      <alignment horizontal="center"/>
    </xf>
    <xf numFmtId="4" fontId="5" fillId="2" borderId="14" xfId="2" applyNumberFormat="1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4" fontId="5" fillId="2" borderId="11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center" wrapText="1"/>
    </xf>
    <xf numFmtId="4" fontId="6" fillId="0" borderId="38" xfId="0" applyNumberFormat="1" applyFont="1" applyFill="1" applyBorder="1" applyAlignment="1">
      <alignment horizontal="center"/>
    </xf>
    <xf numFmtId="4" fontId="6" fillId="0" borderId="38" xfId="2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5" fillId="2" borderId="0" xfId="2" applyNumberFormat="1" applyFont="1" applyFill="1" applyBorder="1" applyAlignment="1">
      <alignment horizontal="center"/>
    </xf>
    <xf numFmtId="4" fontId="5" fillId="2" borderId="45" xfId="2" applyNumberFormat="1" applyFont="1" applyFill="1" applyBorder="1" applyAlignment="1">
      <alignment horizontal="center"/>
    </xf>
    <xf numFmtId="4" fontId="5" fillId="2" borderId="41" xfId="2" applyNumberFormat="1" applyFont="1" applyFill="1" applyBorder="1" applyAlignment="1">
      <alignment horizontal="center"/>
    </xf>
    <xf numFmtId="4" fontId="5" fillId="2" borderId="46" xfId="2" applyNumberFormat="1" applyFont="1" applyFill="1" applyBorder="1" applyAlignment="1">
      <alignment horizontal="center"/>
    </xf>
    <xf numFmtId="4" fontId="5" fillId="2" borderId="42" xfId="2" applyNumberFormat="1" applyFont="1" applyFill="1" applyBorder="1" applyAlignment="1">
      <alignment horizontal="center"/>
    </xf>
    <xf numFmtId="4" fontId="5" fillId="2" borderId="52" xfId="2" applyNumberFormat="1" applyFont="1" applyFill="1" applyBorder="1" applyAlignment="1">
      <alignment horizontal="center"/>
    </xf>
    <xf numFmtId="4" fontId="5" fillId="2" borderId="15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0" xfId="0" applyFont="1" applyFill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3" fontId="5" fillId="2" borderId="11" xfId="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" fontId="6" fillId="2" borderId="54" xfId="0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 wrapText="1"/>
    </xf>
    <xf numFmtId="0" fontId="5" fillId="2" borderId="55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4" fontId="6" fillId="2" borderId="5" xfId="2" applyNumberFormat="1" applyFont="1" applyFill="1" applyBorder="1" applyAlignment="1">
      <alignment horizontal="center"/>
    </xf>
    <xf numFmtId="4" fontId="6" fillId="2" borderId="57" xfId="0" applyNumberFormat="1" applyFont="1" applyFill="1" applyBorder="1" applyAlignment="1">
      <alignment horizontal="center"/>
    </xf>
    <xf numFmtId="2" fontId="7" fillId="2" borderId="38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6" fillId="0" borderId="10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7" fillId="0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4" fontId="19" fillId="2" borderId="1" xfId="2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3" fontId="19" fillId="2" borderId="1" xfId="2" applyNumberFormat="1" applyFont="1" applyFill="1" applyBorder="1" applyAlignment="1">
      <alignment horizontal="right" vertical="center"/>
    </xf>
    <xf numFmtId="3" fontId="19" fillId="2" borderId="1" xfId="2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/>
    </xf>
    <xf numFmtId="0" fontId="19" fillId="0" borderId="1" xfId="0" applyFont="1" applyFill="1" applyBorder="1"/>
    <xf numFmtId="0" fontId="19" fillId="2" borderId="7" xfId="0" applyFont="1" applyFill="1" applyBorder="1" applyAlignment="1">
      <alignment horizontal="center" vertical="center" wrapText="1"/>
    </xf>
    <xf numFmtId="4" fontId="17" fillId="0" borderId="1" xfId="2" applyNumberFormat="1" applyFont="1" applyFill="1" applyBorder="1" applyAlignment="1">
      <alignment horizontal="center" vertical="center"/>
    </xf>
    <xf numFmtId="2" fontId="19" fillId="0" borderId="1" xfId="2" applyNumberFormat="1" applyFont="1" applyFill="1" applyBorder="1" applyAlignment="1">
      <alignment horizontal="center"/>
    </xf>
    <xf numFmtId="4" fontId="19" fillId="0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4" fontId="19" fillId="0" borderId="1" xfId="2" applyNumberFormat="1" applyFont="1" applyFill="1" applyBorder="1" applyAlignment="1"/>
    <xf numFmtId="0" fontId="19" fillId="2" borderId="1" xfId="2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center" vertical="center" wrapText="1"/>
    </xf>
    <xf numFmtId="0" fontId="16" fillId="0" borderId="0" xfId="0" applyFont="1"/>
    <xf numFmtId="4" fontId="16" fillId="0" borderId="1" xfId="0" applyNumberFormat="1" applyFont="1" applyFill="1" applyBorder="1" applyAlignment="1">
      <alignment horizontal="center"/>
    </xf>
    <xf numFmtId="4" fontId="17" fillId="0" borderId="1" xfId="2" applyNumberFormat="1" applyFont="1" applyFill="1" applyBorder="1" applyAlignment="1">
      <alignment horizontal="center"/>
    </xf>
    <xf numFmtId="17" fontId="19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2" applyFont="1" applyFill="1" applyBorder="1" applyAlignment="1">
      <alignment horizontal="center"/>
    </xf>
    <xf numFmtId="17" fontId="19" fillId="0" borderId="4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4" fontId="19" fillId="0" borderId="44" xfId="0" applyNumberFormat="1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7" fillId="0" borderId="21" xfId="0" applyFont="1" applyFill="1" applyBorder="1"/>
    <xf numFmtId="0" fontId="19" fillId="2" borderId="3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2" fontId="17" fillId="2" borderId="22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 vertical="center"/>
    </xf>
    <xf numFmtId="0" fontId="19" fillId="0" borderId="49" xfId="0" applyFont="1" applyFill="1" applyBorder="1"/>
    <xf numFmtId="0" fontId="19" fillId="0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4" fontId="19" fillId="0" borderId="47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9" fillId="0" borderId="27" xfId="0" applyFont="1" applyFill="1" applyBorder="1"/>
    <xf numFmtId="0" fontId="19" fillId="2" borderId="4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4" fontId="17" fillId="2" borderId="28" xfId="0" applyNumberFormat="1" applyFont="1" applyFill="1" applyBorder="1" applyAlignment="1">
      <alignment horizontal="center" vertical="center"/>
    </xf>
    <xf numFmtId="4" fontId="19" fillId="0" borderId="29" xfId="0" applyNumberFormat="1" applyFont="1" applyFill="1" applyBorder="1" applyAlignment="1">
      <alignment horizontal="center" vertical="center"/>
    </xf>
    <xf numFmtId="0" fontId="17" fillId="0" borderId="43" xfId="0" applyFont="1" applyFill="1" applyBorder="1"/>
    <xf numFmtId="0" fontId="19" fillId="2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 wrapText="1"/>
    </xf>
    <xf numFmtId="4" fontId="19" fillId="0" borderId="44" xfId="0" applyNumberFormat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4" fontId="17" fillId="2" borderId="22" xfId="0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4" fontId="19" fillId="0" borderId="47" xfId="0" applyNumberFormat="1" applyFont="1" applyFill="1" applyBorder="1" applyAlignment="1">
      <alignment horizontal="center" vertical="center" wrapText="1"/>
    </xf>
    <xf numFmtId="1" fontId="19" fillId="2" borderId="7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4" fontId="17" fillId="0" borderId="28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20" fillId="2" borderId="0" xfId="2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2" applyFont="1" applyFill="1" applyBorder="1" applyAlignment="1">
      <alignment horizontal="center" vertical="center" wrapText="1"/>
    </xf>
    <xf numFmtId="17" fontId="19" fillId="2" borderId="50" xfId="0" applyNumberFormat="1" applyFont="1" applyFill="1" applyBorder="1" applyAlignment="1">
      <alignment horizontal="center" vertical="center" wrapText="1"/>
    </xf>
    <xf numFmtId="4" fontId="19" fillId="2" borderId="38" xfId="2" applyNumberFormat="1" applyFont="1" applyFill="1" applyBorder="1" applyAlignment="1">
      <alignment horizontal="center"/>
    </xf>
    <xf numFmtId="4" fontId="19" fillId="2" borderId="23" xfId="0" applyNumberFormat="1" applyFont="1" applyFill="1" applyBorder="1" applyAlignment="1">
      <alignment horizontal="center"/>
    </xf>
    <xf numFmtId="4" fontId="19" fillId="0" borderId="10" xfId="2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7" fontId="19" fillId="2" borderId="54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4" fontId="19" fillId="0" borderId="10" xfId="0" applyNumberFormat="1" applyFont="1" applyFill="1" applyBorder="1" applyAlignment="1">
      <alignment horizontal="center"/>
    </xf>
    <xf numFmtId="4" fontId="19" fillId="2" borderId="10" xfId="2" applyNumberFormat="1" applyFont="1" applyFill="1" applyBorder="1" applyAlignment="1">
      <alignment horizontal="center"/>
    </xf>
    <xf numFmtId="4" fontId="19" fillId="2" borderId="10" xfId="0" applyNumberFormat="1" applyFont="1" applyFill="1" applyBorder="1" applyAlignment="1">
      <alignment horizontal="center"/>
    </xf>
    <xf numFmtId="4" fontId="19" fillId="2" borderId="44" xfId="0" applyNumberFormat="1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 vertical="center" wrapText="1"/>
    </xf>
    <xf numFmtId="4" fontId="19" fillId="2" borderId="1" xfId="2" applyNumberFormat="1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2" borderId="11" xfId="2" applyFont="1" applyFill="1" applyBorder="1" applyAlignment="1">
      <alignment horizontal="center"/>
    </xf>
    <xf numFmtId="4" fontId="17" fillId="2" borderId="48" xfId="2" applyNumberFormat="1" applyFont="1" applyFill="1" applyBorder="1" applyAlignment="1">
      <alignment horizontal="center"/>
    </xf>
    <xf numFmtId="4" fontId="17" fillId="2" borderId="16" xfId="2" applyNumberFormat="1" applyFont="1" applyFill="1" applyBorder="1" applyAlignment="1">
      <alignment horizontal="center"/>
    </xf>
    <xf numFmtId="4" fontId="17" fillId="2" borderId="17" xfId="2" applyNumberFormat="1" applyFont="1" applyFill="1" applyBorder="1" applyAlignment="1">
      <alignment horizontal="center"/>
    </xf>
    <xf numFmtId="4" fontId="17" fillId="2" borderId="0" xfId="2" applyNumberFormat="1" applyFont="1" applyFill="1" applyBorder="1" applyAlignment="1">
      <alignment horizontal="center"/>
    </xf>
    <xf numFmtId="4" fontId="17" fillId="2" borderId="14" xfId="2" applyNumberFormat="1" applyFont="1" applyFill="1" applyBorder="1" applyAlignment="1">
      <alignment horizontal="center"/>
    </xf>
    <xf numFmtId="4" fontId="17" fillId="0" borderId="0" xfId="2" applyNumberFormat="1" applyFont="1" applyFill="1" applyBorder="1" applyAlignment="1">
      <alignment horizontal="center"/>
    </xf>
    <xf numFmtId="4" fontId="17" fillId="2" borderId="11" xfId="2" applyNumberFormat="1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4" fontId="19" fillId="2" borderId="0" xfId="2" applyNumberFormat="1" applyFont="1" applyFill="1" applyBorder="1" applyAlignment="1">
      <alignment horizontal="center"/>
    </xf>
    <xf numFmtId="4" fontId="17" fillId="2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9" fillId="2" borderId="0" xfId="2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4" fontId="19" fillId="0" borderId="10" xfId="2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4" fontId="19" fillId="0" borderId="38" xfId="0" applyNumberFormat="1" applyFont="1" applyFill="1" applyBorder="1" applyAlignment="1">
      <alignment horizontal="center"/>
    </xf>
    <xf numFmtId="4" fontId="19" fillId="0" borderId="38" xfId="2" applyNumberFormat="1" applyFont="1" applyFill="1" applyBorder="1" applyAlignment="1">
      <alignment horizontal="center"/>
    </xf>
    <xf numFmtId="4" fontId="19" fillId="0" borderId="1" xfId="2" applyNumberFormat="1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 vertical="center" wrapText="1"/>
    </xf>
    <xf numFmtId="3" fontId="17" fillId="2" borderId="0" xfId="2" applyNumberFormat="1" applyFont="1" applyFill="1" applyBorder="1" applyAlignment="1">
      <alignment horizontal="center"/>
    </xf>
    <xf numFmtId="4" fontId="17" fillId="2" borderId="45" xfId="2" applyNumberFormat="1" applyFont="1" applyFill="1" applyBorder="1" applyAlignment="1">
      <alignment horizontal="center"/>
    </xf>
    <xf numFmtId="4" fontId="17" fillId="2" borderId="41" xfId="2" applyNumberFormat="1" applyFont="1" applyFill="1" applyBorder="1" applyAlignment="1">
      <alignment horizontal="center"/>
    </xf>
    <xf numFmtId="4" fontId="17" fillId="2" borderId="46" xfId="2" applyNumberFormat="1" applyFont="1" applyFill="1" applyBorder="1" applyAlignment="1">
      <alignment horizontal="center"/>
    </xf>
    <xf numFmtId="4" fontId="17" fillId="2" borderId="42" xfId="2" applyNumberFormat="1" applyFont="1" applyFill="1" applyBorder="1" applyAlignment="1">
      <alignment horizontal="center"/>
    </xf>
    <xf numFmtId="4" fontId="17" fillId="2" borderId="52" xfId="2" applyNumberFormat="1" applyFont="1" applyFill="1" applyBorder="1" applyAlignment="1">
      <alignment horizontal="center"/>
    </xf>
    <xf numFmtId="4" fontId="17" fillId="2" borderId="15" xfId="2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4" fontId="19" fillId="4" borderId="1" xfId="2" applyNumberFormat="1" applyFont="1" applyFill="1" applyBorder="1" applyAlignment="1">
      <alignment horizontal="center"/>
    </xf>
    <xf numFmtId="4" fontId="19" fillId="4" borderId="1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4" borderId="10" xfId="0" applyFont="1" applyFill="1" applyBorder="1" applyAlignment="1">
      <alignment horizontal="center"/>
    </xf>
    <xf numFmtId="4" fontId="19" fillId="4" borderId="7" xfId="2" applyNumberFormat="1" applyFont="1" applyFill="1" applyBorder="1" applyAlignment="1">
      <alignment horizontal="center"/>
    </xf>
    <xf numFmtId="4" fontId="19" fillId="4" borderId="10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2" fontId="15" fillId="2" borderId="10" xfId="0" applyNumberFormat="1" applyFont="1" applyFill="1" applyBorder="1" applyAlignment="1">
      <alignment horizontal="center"/>
    </xf>
    <xf numFmtId="3" fontId="17" fillId="2" borderId="11" xfId="2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10" xfId="1" applyNumberFormat="1" applyFont="1" applyBorder="1" applyAlignment="1">
      <alignment horizontal="center"/>
    </xf>
    <xf numFmtId="0" fontId="19" fillId="2" borderId="7" xfId="2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/>
    </xf>
    <xf numFmtId="4" fontId="19" fillId="2" borderId="8" xfId="2" applyNumberFormat="1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4" fontId="19" fillId="2" borderId="29" xfId="0" applyNumberFormat="1" applyFont="1" applyFill="1" applyBorder="1" applyAlignment="1">
      <alignment horizontal="center"/>
    </xf>
    <xf numFmtId="0" fontId="17" fillId="2" borderId="55" xfId="2" applyFont="1" applyFill="1" applyBorder="1" applyAlignment="1">
      <alignment horizontal="center"/>
    </xf>
    <xf numFmtId="2" fontId="19" fillId="0" borderId="10" xfId="0" applyNumberFormat="1" applyFont="1" applyFill="1" applyBorder="1" applyAlignment="1">
      <alignment horizontal="right" vertical="center" wrapText="1"/>
    </xf>
    <xf numFmtId="4" fontId="15" fillId="0" borderId="10" xfId="0" applyNumberFormat="1" applyFont="1" applyFill="1" applyBorder="1"/>
    <xf numFmtId="4" fontId="19" fillId="0" borderId="35" xfId="2" applyNumberFormat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/>
    </xf>
    <xf numFmtId="3" fontId="17" fillId="0" borderId="16" xfId="2" applyNumberFormat="1" applyFont="1" applyFill="1" applyBorder="1" applyAlignment="1">
      <alignment horizontal="center"/>
    </xf>
    <xf numFmtId="4" fontId="17" fillId="0" borderId="52" xfId="2" applyNumberFormat="1" applyFont="1" applyFill="1" applyBorder="1" applyAlignment="1">
      <alignment horizontal="right"/>
    </xf>
    <xf numFmtId="4" fontId="17" fillId="0" borderId="17" xfId="2" applyNumberFormat="1" applyFont="1" applyFill="1" applyBorder="1" applyAlignment="1">
      <alignment horizontal="center"/>
    </xf>
    <xf numFmtId="0" fontId="17" fillId="0" borderId="11" xfId="2" applyFont="1" applyFill="1" applyBorder="1" applyAlignment="1">
      <alignment horizontal="center"/>
    </xf>
    <xf numFmtId="3" fontId="17" fillId="2" borderId="48" xfId="2" applyNumberFormat="1" applyFont="1" applyFill="1" applyBorder="1" applyAlignment="1">
      <alignment horizontal="center"/>
    </xf>
    <xf numFmtId="3" fontId="17" fillId="0" borderId="48" xfId="2" applyNumberFormat="1" applyFont="1" applyFill="1" applyBorder="1" applyAlignment="1">
      <alignment horizontal="center"/>
    </xf>
    <xf numFmtId="3" fontId="17" fillId="0" borderId="14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2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7" fillId="3" borderId="1" xfId="2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17" fontId="19" fillId="0" borderId="8" xfId="0" applyNumberFormat="1" applyFont="1" applyFill="1" applyBorder="1" applyAlignment="1">
      <alignment horizontal="center" vertical="center" wrapText="1"/>
    </xf>
    <xf numFmtId="17" fontId="19" fillId="0" borderId="9" xfId="0" applyNumberFormat="1" applyFont="1" applyFill="1" applyBorder="1" applyAlignment="1">
      <alignment horizontal="center" vertical="center" wrapText="1"/>
    </xf>
    <xf numFmtId="17" fontId="19" fillId="0" borderId="10" xfId="0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1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/>
    </xf>
    <xf numFmtId="0" fontId="17" fillId="2" borderId="0" xfId="2" applyFont="1" applyFill="1" applyBorder="1" applyAlignment="1">
      <alignment horizontal="left"/>
    </xf>
    <xf numFmtId="17" fontId="19" fillId="0" borderId="22" xfId="0" applyNumberFormat="1" applyFont="1" applyFill="1" applyBorder="1" applyAlignment="1">
      <alignment horizontal="center" vertical="center" wrapText="1"/>
    </xf>
    <xf numFmtId="17" fontId="19" fillId="0" borderId="1" xfId="0" applyNumberFormat="1" applyFont="1" applyFill="1" applyBorder="1" applyAlignment="1">
      <alignment horizontal="center" vertical="center" wrapText="1"/>
    </xf>
    <xf numFmtId="17" fontId="19" fillId="0" borderId="28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2" xfId="2" applyFont="1" applyFill="1" applyBorder="1" applyAlignment="1">
      <alignment horizontal="center" vertical="center" wrapText="1"/>
    </xf>
    <xf numFmtId="0" fontId="19" fillId="0" borderId="28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/>
    </xf>
    <xf numFmtId="0" fontId="17" fillId="0" borderId="37" xfId="2" applyFont="1" applyFill="1" applyBorder="1" applyAlignment="1">
      <alignment horizontal="center" vertical="center" wrapText="1"/>
    </xf>
    <xf numFmtId="0" fontId="17" fillId="0" borderId="40" xfId="2" applyFont="1" applyFill="1" applyBorder="1" applyAlignment="1">
      <alignment horizontal="center" vertical="center" wrapText="1"/>
    </xf>
    <xf numFmtId="0" fontId="17" fillId="0" borderId="38" xfId="2" applyFont="1" applyFill="1" applyBorder="1" applyAlignment="1">
      <alignment horizontal="center" vertical="center" wrapText="1"/>
    </xf>
    <xf numFmtId="0" fontId="17" fillId="0" borderId="41" xfId="2" applyFont="1" applyFill="1" applyBorder="1" applyAlignment="1">
      <alignment horizontal="center" vertical="center" wrapText="1"/>
    </xf>
    <xf numFmtId="0" fontId="17" fillId="0" borderId="39" xfId="2" applyFont="1" applyFill="1" applyBorder="1" applyAlignment="1">
      <alignment horizontal="center" vertical="center" wrapText="1"/>
    </xf>
    <xf numFmtId="0" fontId="17" fillId="0" borderId="42" xfId="2" applyFont="1" applyFill="1" applyBorder="1" applyAlignment="1">
      <alignment horizontal="center" vertical="center" wrapText="1"/>
    </xf>
    <xf numFmtId="0" fontId="17" fillId="0" borderId="12" xfId="2" applyFont="1" applyFill="1" applyBorder="1" applyAlignment="1">
      <alignment horizontal="center"/>
    </xf>
    <xf numFmtId="0" fontId="17" fillId="0" borderId="13" xfId="2" applyFont="1" applyFill="1" applyBorder="1" applyAlignment="1">
      <alignment horizontal="center"/>
    </xf>
    <xf numFmtId="0" fontId="17" fillId="0" borderId="14" xfId="2" applyFont="1" applyFill="1" applyBorder="1" applyAlignment="1">
      <alignment horizontal="center"/>
    </xf>
    <xf numFmtId="0" fontId="19" fillId="0" borderId="23" xfId="2" applyFont="1" applyFill="1" applyBorder="1" applyAlignment="1">
      <alignment horizontal="center" vertical="center" wrapText="1"/>
    </xf>
    <xf numFmtId="0" fontId="19" fillId="0" borderId="29" xfId="2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center" vertical="center" wrapText="1"/>
    </xf>
    <xf numFmtId="0" fontId="17" fillId="0" borderId="25" xfId="2" applyFont="1" applyFill="1" applyBorder="1" applyAlignment="1">
      <alignment horizontal="center" vertical="center" wrapText="1"/>
    </xf>
    <xf numFmtId="0" fontId="17" fillId="0" borderId="31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1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36" xfId="2" applyFont="1" applyFill="1" applyBorder="1" applyAlignment="1">
      <alignment horizontal="center"/>
    </xf>
    <xf numFmtId="0" fontId="6" fillId="2" borderId="38" xfId="2" applyFont="1" applyFill="1" applyBorder="1" applyAlignment="1">
      <alignment horizontal="center" vertical="center" wrapText="1"/>
    </xf>
    <xf numFmtId="0" fontId="6" fillId="2" borderId="41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center" vertical="center" wrapText="1"/>
    </xf>
    <xf numFmtId="0" fontId="6" fillId="2" borderId="42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4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5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/>
    </xf>
    <xf numFmtId="0" fontId="16" fillId="4" borderId="56" xfId="0" applyFont="1" applyFill="1" applyBorder="1" applyAlignment="1">
      <alignment horizontal="center"/>
    </xf>
    <xf numFmtId="0" fontId="16" fillId="4" borderId="51" xfId="0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19" fillId="2" borderId="22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29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9" fillId="0" borderId="25" xfId="2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horizontal="center" vertical="center" wrapText="1"/>
    </xf>
    <xf numFmtId="0" fontId="17" fillId="4" borderId="15" xfId="2" applyFont="1" applyFill="1" applyBorder="1" applyAlignment="1">
      <alignment horizontal="center"/>
    </xf>
    <xf numFmtId="0" fontId="17" fillId="4" borderId="16" xfId="2" applyFont="1" applyFill="1" applyBorder="1" applyAlignment="1">
      <alignment horizontal="center"/>
    </xf>
    <xf numFmtId="0" fontId="17" fillId="4" borderId="17" xfId="2" applyFont="1" applyFill="1" applyBorder="1" applyAlignment="1">
      <alignment horizontal="center"/>
    </xf>
    <xf numFmtId="0" fontId="17" fillId="4" borderId="12" xfId="2" applyFont="1" applyFill="1" applyBorder="1" applyAlignment="1">
      <alignment horizontal="center"/>
    </xf>
    <xf numFmtId="0" fontId="17" fillId="4" borderId="13" xfId="2" applyFont="1" applyFill="1" applyBorder="1" applyAlignment="1">
      <alignment horizontal="center"/>
    </xf>
    <xf numFmtId="0" fontId="17" fillId="4" borderId="14" xfId="2" applyFont="1" applyFill="1" applyBorder="1" applyAlignment="1">
      <alignment horizontal="center"/>
    </xf>
    <xf numFmtId="0" fontId="17" fillId="0" borderId="18" xfId="2" applyFont="1" applyFill="1" applyBorder="1" applyAlignment="1">
      <alignment horizontal="center" vertical="center" wrapText="1"/>
    </xf>
    <xf numFmtId="0" fontId="17" fillId="0" borderId="24" xfId="2" applyFont="1" applyFill="1" applyBorder="1" applyAlignment="1">
      <alignment horizontal="center" vertical="center" wrapText="1"/>
    </xf>
    <xf numFmtId="0" fontId="17" fillId="0" borderId="30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0" fontId="17" fillId="2" borderId="25" xfId="2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0" fontId="17" fillId="0" borderId="21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3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center" vertical="center" wrapText="1"/>
    </xf>
    <xf numFmtId="0" fontId="17" fillId="0" borderId="32" xfId="2" applyFont="1" applyFill="1" applyBorder="1" applyAlignment="1">
      <alignment horizontal="center" vertical="center" wrapText="1"/>
    </xf>
    <xf numFmtId="0" fontId="19" fillId="0" borderId="19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39</xdr:row>
      <xdr:rowOff>63500</xdr:rowOff>
    </xdr:from>
    <xdr:to>
      <xdr:col>1</xdr:col>
      <xdr:colOff>736864</xdr:colOff>
      <xdr:row>40</xdr:row>
      <xdr:rowOff>172173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08" y="15122525"/>
          <a:ext cx="726281" cy="29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2"/>
  <sheetViews>
    <sheetView showGridLines="0" tabSelected="1" workbookViewId="0">
      <selection activeCell="J16" sqref="J16"/>
    </sheetView>
  </sheetViews>
  <sheetFormatPr baseColWidth="10" defaultRowHeight="17.25" x14ac:dyDescent="0.3"/>
  <cols>
    <col min="1" max="1" width="4.7109375" customWidth="1"/>
    <col min="2" max="2" width="19.42578125" style="78" customWidth="1"/>
    <col min="3" max="3" width="11.42578125" style="78"/>
    <col min="4" max="4" width="16.28515625" style="78" customWidth="1"/>
    <col min="5" max="5" width="17.140625" style="78" customWidth="1"/>
    <col min="6" max="8" width="13" style="78" customWidth="1"/>
    <col min="9" max="9" width="20.85546875" style="78" customWidth="1"/>
    <col min="10" max="17" width="11.42578125" style="78"/>
    <col min="18" max="18" width="16.140625" style="78" customWidth="1"/>
  </cols>
  <sheetData>
    <row r="3" spans="2:18" x14ac:dyDescent="0.3">
      <c r="B3" s="229" t="s">
        <v>57</v>
      </c>
      <c r="C3" s="229"/>
      <c r="D3" s="229"/>
      <c r="E3" s="229"/>
      <c r="F3" s="229"/>
      <c r="G3" s="229"/>
      <c r="H3" s="229"/>
      <c r="I3" s="229"/>
      <c r="L3" s="230" t="s">
        <v>57</v>
      </c>
      <c r="M3" s="230"/>
      <c r="N3" s="230"/>
      <c r="O3" s="230"/>
      <c r="P3" s="230"/>
      <c r="Q3" s="230"/>
      <c r="R3" s="230"/>
    </row>
    <row r="4" spans="2:18" x14ac:dyDescent="0.3">
      <c r="L4" s="231" t="s">
        <v>66</v>
      </c>
      <c r="M4" s="231"/>
      <c r="N4" s="231"/>
      <c r="O4" s="231"/>
      <c r="P4" s="231"/>
      <c r="Q4" s="231"/>
      <c r="R4" s="231"/>
    </row>
    <row r="5" spans="2:18" x14ac:dyDescent="0.3">
      <c r="B5" s="234" t="s">
        <v>0</v>
      </c>
      <c r="C5" s="232" t="s">
        <v>1</v>
      </c>
      <c r="D5" s="232" t="s">
        <v>2</v>
      </c>
      <c r="E5" s="232" t="s">
        <v>3</v>
      </c>
      <c r="F5" s="235" t="s">
        <v>4</v>
      </c>
      <c r="G5" s="236"/>
      <c r="H5" s="237"/>
      <c r="I5" s="232" t="s">
        <v>5</v>
      </c>
      <c r="L5" s="232" t="s">
        <v>1</v>
      </c>
      <c r="M5" s="233" t="s">
        <v>2</v>
      </c>
      <c r="N5" s="232" t="s">
        <v>3</v>
      </c>
      <c r="O5" s="232" t="s">
        <v>13</v>
      </c>
      <c r="P5" s="232"/>
      <c r="Q5" s="232"/>
      <c r="R5" s="232" t="s">
        <v>5</v>
      </c>
    </row>
    <row r="6" spans="2:18" x14ac:dyDescent="0.3">
      <c r="B6" s="234"/>
      <c r="C6" s="232"/>
      <c r="D6" s="232"/>
      <c r="E6" s="232"/>
      <c r="F6" s="238"/>
      <c r="G6" s="239"/>
      <c r="H6" s="240"/>
      <c r="I6" s="232"/>
      <c r="L6" s="232"/>
      <c r="M6" s="233"/>
      <c r="N6" s="232"/>
      <c r="O6" s="232"/>
      <c r="P6" s="232"/>
      <c r="Q6" s="232"/>
      <c r="R6" s="232"/>
    </row>
    <row r="7" spans="2:18" x14ac:dyDescent="0.3">
      <c r="B7" s="234"/>
      <c r="C7" s="232"/>
      <c r="D7" s="232"/>
      <c r="E7" s="232"/>
      <c r="F7" s="232" t="s">
        <v>6</v>
      </c>
      <c r="G7" s="232" t="s">
        <v>7</v>
      </c>
      <c r="H7" s="232" t="s">
        <v>8</v>
      </c>
      <c r="I7" s="232"/>
      <c r="L7" s="232"/>
      <c r="M7" s="233"/>
      <c r="N7" s="232"/>
      <c r="O7" s="244" t="s">
        <v>14</v>
      </c>
      <c r="P7" s="244" t="s">
        <v>15</v>
      </c>
      <c r="Q7" s="244" t="s">
        <v>16</v>
      </c>
      <c r="R7" s="232"/>
    </row>
    <row r="8" spans="2:18" x14ac:dyDescent="0.3">
      <c r="B8" s="234"/>
      <c r="C8" s="232"/>
      <c r="D8" s="232"/>
      <c r="E8" s="232"/>
      <c r="F8" s="232"/>
      <c r="G8" s="232"/>
      <c r="H8" s="232"/>
      <c r="I8" s="232"/>
      <c r="L8" s="232"/>
      <c r="M8" s="233"/>
      <c r="N8" s="232"/>
      <c r="O8" s="244"/>
      <c r="P8" s="244"/>
      <c r="Q8" s="244"/>
      <c r="R8" s="232"/>
    </row>
    <row r="9" spans="2:18" ht="21.75" customHeight="1" x14ac:dyDescent="0.3">
      <c r="B9" s="79" t="s">
        <v>9</v>
      </c>
      <c r="C9" s="241">
        <v>45200</v>
      </c>
      <c r="D9" s="80">
        <v>2</v>
      </c>
      <c r="E9" s="81">
        <v>408.5</v>
      </c>
      <c r="F9" s="82">
        <v>99421</v>
      </c>
      <c r="G9" s="83">
        <v>98922</v>
      </c>
      <c r="H9" s="84">
        <f>F9-G9</f>
        <v>499</v>
      </c>
      <c r="I9" s="85">
        <f>H9/D9</f>
        <v>249.5</v>
      </c>
      <c r="L9" s="102">
        <v>45200</v>
      </c>
      <c r="M9" s="103">
        <v>99</v>
      </c>
      <c r="N9" s="90">
        <v>31787.1</v>
      </c>
      <c r="O9" s="91">
        <v>6486.5</v>
      </c>
      <c r="P9" s="91">
        <v>29798.080000000002</v>
      </c>
      <c r="Q9" s="92">
        <v>228.9</v>
      </c>
      <c r="R9" s="104">
        <f>+Q9/M9</f>
        <v>2.312121212121212</v>
      </c>
    </row>
    <row r="10" spans="2:18" ht="21.75" customHeight="1" x14ac:dyDescent="0.3">
      <c r="B10" s="88" t="s">
        <v>10</v>
      </c>
      <c r="C10" s="242"/>
      <c r="D10" s="80">
        <v>2</v>
      </c>
      <c r="E10" s="81">
        <v>473.4</v>
      </c>
      <c r="F10" s="83">
        <f>G14</f>
        <v>51878</v>
      </c>
      <c r="G10" s="83">
        <v>51393</v>
      </c>
      <c r="H10" s="84">
        <f t="shared" ref="H10:H19" si="0">F10-G10</f>
        <v>485</v>
      </c>
      <c r="I10" s="85">
        <f t="shared" ref="I10:I20" si="1">H10/D10</f>
        <v>242.5</v>
      </c>
      <c r="L10" s="102">
        <v>45231</v>
      </c>
      <c r="M10" s="103">
        <v>99</v>
      </c>
      <c r="N10" s="90">
        <v>34143.699999999997</v>
      </c>
      <c r="O10" s="91">
        <v>36.56</v>
      </c>
      <c r="P10" s="91">
        <v>166.97</v>
      </c>
      <c r="Q10" s="92">
        <v>239.94</v>
      </c>
      <c r="R10" s="104">
        <f t="shared" ref="R10:R11" si="2">+Q10/M10</f>
        <v>2.4236363636363638</v>
      </c>
    </row>
    <row r="11" spans="2:18" ht="21.75" customHeight="1" x14ac:dyDescent="0.3">
      <c r="B11" s="88" t="s">
        <v>11</v>
      </c>
      <c r="C11" s="242"/>
      <c r="D11" s="93">
        <v>3</v>
      </c>
      <c r="E11" s="94">
        <v>258.5</v>
      </c>
      <c r="F11" s="95">
        <v>25064</v>
      </c>
      <c r="G11" s="95">
        <v>24760</v>
      </c>
      <c r="H11" s="84">
        <f t="shared" si="0"/>
        <v>304</v>
      </c>
      <c r="I11" s="85">
        <f t="shared" si="1"/>
        <v>101.33333333333333</v>
      </c>
      <c r="L11" s="102">
        <v>45261</v>
      </c>
      <c r="M11" s="103">
        <v>99</v>
      </c>
      <c r="N11" s="90">
        <v>35649.9</v>
      </c>
      <c r="O11" s="91">
        <v>83.33</v>
      </c>
      <c r="P11" s="91">
        <v>412.512</v>
      </c>
      <c r="Q11" s="96">
        <v>245.54</v>
      </c>
      <c r="R11" s="104">
        <f t="shared" si="2"/>
        <v>2.4802020202020203</v>
      </c>
    </row>
    <row r="12" spans="2:18" ht="21.75" customHeight="1" x14ac:dyDescent="0.3">
      <c r="B12" s="88" t="s">
        <v>12</v>
      </c>
      <c r="C12" s="243"/>
      <c r="D12" s="80">
        <v>3</v>
      </c>
      <c r="E12" s="81">
        <v>137</v>
      </c>
      <c r="F12" s="83">
        <v>9857</v>
      </c>
      <c r="G12" s="83">
        <v>9719</v>
      </c>
      <c r="H12" s="84">
        <f t="shared" si="0"/>
        <v>138</v>
      </c>
      <c r="I12" s="85">
        <f t="shared" si="1"/>
        <v>46</v>
      </c>
    </row>
    <row r="13" spans="2:18" ht="21.75" customHeight="1" x14ac:dyDescent="0.3">
      <c r="B13" s="79" t="s">
        <v>9</v>
      </c>
      <c r="C13" s="241">
        <v>45231</v>
      </c>
      <c r="D13" s="80">
        <v>2</v>
      </c>
      <c r="E13" s="81">
        <v>585</v>
      </c>
      <c r="F13" s="82">
        <v>100122</v>
      </c>
      <c r="G13" s="97">
        <v>99421</v>
      </c>
      <c r="H13" s="84">
        <f t="shared" si="0"/>
        <v>701</v>
      </c>
      <c r="I13" s="85">
        <f t="shared" si="1"/>
        <v>350.5</v>
      </c>
    </row>
    <row r="14" spans="2:18" ht="21.75" customHeight="1" x14ac:dyDescent="0.3">
      <c r="B14" s="88" t="s">
        <v>10</v>
      </c>
      <c r="C14" s="242"/>
      <c r="D14" s="80">
        <v>2</v>
      </c>
      <c r="E14" s="81">
        <v>485.5</v>
      </c>
      <c r="F14" s="83">
        <v>52452</v>
      </c>
      <c r="G14" s="83">
        <v>51878</v>
      </c>
      <c r="H14" s="84">
        <f t="shared" si="0"/>
        <v>574</v>
      </c>
      <c r="I14" s="85">
        <f t="shared" si="1"/>
        <v>287</v>
      </c>
      <c r="L14" s="230" t="s">
        <v>57</v>
      </c>
      <c r="M14" s="230"/>
      <c r="N14" s="230"/>
      <c r="O14" s="230"/>
      <c r="P14" s="230"/>
      <c r="Q14" s="230"/>
      <c r="R14" s="230"/>
    </row>
    <row r="15" spans="2:18" ht="21.75" customHeight="1" x14ac:dyDescent="0.3">
      <c r="B15" s="88" t="s">
        <v>11</v>
      </c>
      <c r="C15" s="242"/>
      <c r="D15" s="93">
        <v>3</v>
      </c>
      <c r="E15" s="81">
        <v>256.5</v>
      </c>
      <c r="F15" s="83">
        <v>25366</v>
      </c>
      <c r="G15" s="83">
        <v>25064</v>
      </c>
      <c r="H15" s="84">
        <f t="shared" si="0"/>
        <v>302</v>
      </c>
      <c r="I15" s="85">
        <f t="shared" si="1"/>
        <v>100.66666666666667</v>
      </c>
      <c r="L15" s="231" t="s">
        <v>67</v>
      </c>
      <c r="M15" s="231"/>
      <c r="N15" s="231"/>
      <c r="O15" s="231"/>
      <c r="P15" s="231"/>
      <c r="Q15" s="231"/>
      <c r="R15" s="231"/>
    </row>
    <row r="16" spans="2:18" ht="21.75" customHeight="1" x14ac:dyDescent="0.3">
      <c r="B16" s="88" t="s">
        <v>12</v>
      </c>
      <c r="C16" s="243"/>
      <c r="D16" s="80">
        <v>3</v>
      </c>
      <c r="E16" s="81">
        <v>230.5</v>
      </c>
      <c r="F16" s="83">
        <v>10127</v>
      </c>
      <c r="G16" s="83">
        <v>9857</v>
      </c>
      <c r="H16" s="84">
        <f t="shared" si="0"/>
        <v>270</v>
      </c>
      <c r="I16" s="85">
        <f t="shared" si="1"/>
        <v>90</v>
      </c>
      <c r="L16" s="232" t="s">
        <v>1</v>
      </c>
      <c r="M16" s="233" t="s">
        <v>2</v>
      </c>
      <c r="N16" s="232" t="s">
        <v>3</v>
      </c>
      <c r="O16" s="232" t="s">
        <v>13</v>
      </c>
      <c r="P16" s="232"/>
      <c r="Q16" s="232"/>
      <c r="R16" s="232" t="s">
        <v>5</v>
      </c>
    </row>
    <row r="17" spans="2:18" ht="21.75" customHeight="1" x14ac:dyDescent="0.3">
      <c r="B17" s="79" t="s">
        <v>9</v>
      </c>
      <c r="C17" s="241">
        <v>45261</v>
      </c>
      <c r="D17" s="80">
        <v>2</v>
      </c>
      <c r="E17" s="81">
        <v>736</v>
      </c>
      <c r="F17" s="82">
        <v>100971</v>
      </c>
      <c r="G17" s="83">
        <v>100122</v>
      </c>
      <c r="H17" s="84">
        <f t="shared" si="0"/>
        <v>849</v>
      </c>
      <c r="I17" s="85">
        <f t="shared" si="1"/>
        <v>424.5</v>
      </c>
      <c r="L17" s="232"/>
      <c r="M17" s="233"/>
      <c r="N17" s="232"/>
      <c r="O17" s="232"/>
      <c r="P17" s="232"/>
      <c r="Q17" s="232"/>
      <c r="R17" s="232"/>
    </row>
    <row r="18" spans="2:18" ht="21.75" customHeight="1" x14ac:dyDescent="0.3">
      <c r="B18" s="88" t="s">
        <v>10</v>
      </c>
      <c r="C18" s="242"/>
      <c r="D18" s="80">
        <v>2</v>
      </c>
      <c r="E18" s="81">
        <v>490</v>
      </c>
      <c r="F18" s="83">
        <v>53040</v>
      </c>
      <c r="G18" s="83">
        <f>F14</f>
        <v>52452</v>
      </c>
      <c r="H18" s="84">
        <f t="shared" si="0"/>
        <v>588</v>
      </c>
      <c r="I18" s="85">
        <f t="shared" si="1"/>
        <v>294</v>
      </c>
      <c r="L18" s="232"/>
      <c r="M18" s="233"/>
      <c r="N18" s="232"/>
      <c r="O18" s="244" t="s">
        <v>14</v>
      </c>
      <c r="P18" s="244" t="s">
        <v>15</v>
      </c>
      <c r="Q18" s="244" t="s">
        <v>16</v>
      </c>
      <c r="R18" s="232"/>
    </row>
    <row r="19" spans="2:18" ht="21.75" customHeight="1" x14ac:dyDescent="0.3">
      <c r="B19" s="88" t="s">
        <v>11</v>
      </c>
      <c r="C19" s="242"/>
      <c r="D19" s="93">
        <v>3</v>
      </c>
      <c r="E19" s="94">
        <v>267.5</v>
      </c>
      <c r="F19" s="95">
        <v>25667</v>
      </c>
      <c r="G19" s="83">
        <v>25366</v>
      </c>
      <c r="H19" s="84">
        <f t="shared" si="0"/>
        <v>301</v>
      </c>
      <c r="I19" s="85">
        <f t="shared" si="1"/>
        <v>100.33333333333333</v>
      </c>
      <c r="L19" s="232"/>
      <c r="M19" s="233"/>
      <c r="N19" s="232"/>
      <c r="O19" s="244"/>
      <c r="P19" s="244"/>
      <c r="Q19" s="244"/>
      <c r="R19" s="232"/>
    </row>
    <row r="20" spans="2:18" ht="21.75" customHeight="1" x14ac:dyDescent="0.3">
      <c r="B20" s="88" t="s">
        <v>12</v>
      </c>
      <c r="C20" s="243"/>
      <c r="D20" s="80">
        <v>3</v>
      </c>
      <c r="E20" s="81">
        <v>0</v>
      </c>
      <c r="F20" s="83">
        <v>55426</v>
      </c>
      <c r="G20" s="83">
        <v>55199</v>
      </c>
      <c r="H20" s="84">
        <f t="shared" ref="H20" si="3">F20-G20</f>
        <v>227</v>
      </c>
      <c r="I20" s="85">
        <f t="shared" si="1"/>
        <v>75.666666666666671</v>
      </c>
      <c r="L20" s="102">
        <v>45200</v>
      </c>
      <c r="M20" s="105">
        <v>67</v>
      </c>
      <c r="N20" s="100">
        <v>20633.900000000001</v>
      </c>
      <c r="O20" s="91">
        <v>14454.5</v>
      </c>
      <c r="P20" s="91">
        <v>64097.5</v>
      </c>
      <c r="Q20" s="92">
        <v>203.5</v>
      </c>
      <c r="R20" s="96">
        <f>+Q20/M20</f>
        <v>3.0373134328358211</v>
      </c>
    </row>
    <row r="21" spans="2:18" ht="21.75" customHeight="1" x14ac:dyDescent="0.3">
      <c r="I21" s="99"/>
      <c r="L21" s="102">
        <v>45231</v>
      </c>
      <c r="M21" s="105">
        <v>67</v>
      </c>
      <c r="N21" s="100">
        <v>22633.9</v>
      </c>
      <c r="O21" s="91">
        <v>14502.2</v>
      </c>
      <c r="P21" s="91">
        <v>64321.55</v>
      </c>
      <c r="Q21" s="92">
        <v>224</v>
      </c>
      <c r="R21" s="96">
        <f>+Q21/M21</f>
        <v>3.3432835820895521</v>
      </c>
    </row>
    <row r="22" spans="2:18" ht="21.75" customHeight="1" x14ac:dyDescent="0.3">
      <c r="L22" s="102">
        <v>45261</v>
      </c>
      <c r="M22" s="105">
        <v>67</v>
      </c>
      <c r="N22" s="101">
        <v>23010</v>
      </c>
      <c r="O22" s="91">
        <v>14548.3</v>
      </c>
      <c r="P22" s="91">
        <v>64547.1</v>
      </c>
      <c r="Q22" s="92">
        <v>225.6</v>
      </c>
      <c r="R22" s="96">
        <f t="shared" ref="R22" si="4">+Q22/M22</f>
        <v>3.3671641791044777</v>
      </c>
    </row>
  </sheetData>
  <customSheetViews>
    <customSheetView guid="{6348123E-E71C-4D46-BA3B-F837DFD80CFE}" showGridLines="0">
      <selection activeCell="H21" sqref="H21"/>
      <pageMargins left="0.7" right="0.7" top="0.75" bottom="0.75" header="0.3" footer="0.3"/>
    </customSheetView>
  </customSheetViews>
  <mergeCells count="33">
    <mergeCell ref="R5:R8"/>
    <mergeCell ref="O7:O8"/>
    <mergeCell ref="P7:P8"/>
    <mergeCell ref="Q7:Q8"/>
    <mergeCell ref="L14:R14"/>
    <mergeCell ref="L15:R15"/>
    <mergeCell ref="N16:N19"/>
    <mergeCell ref="O16:Q17"/>
    <mergeCell ref="C9:C12"/>
    <mergeCell ref="C13:C16"/>
    <mergeCell ref="C17:C20"/>
    <mergeCell ref="R16:R19"/>
    <mergeCell ref="O18:O19"/>
    <mergeCell ref="P18:P19"/>
    <mergeCell ref="Q18:Q19"/>
    <mergeCell ref="L16:L19"/>
    <mergeCell ref="M16:M19"/>
    <mergeCell ref="B3:I3"/>
    <mergeCell ref="L3:R3"/>
    <mergeCell ref="L4:R4"/>
    <mergeCell ref="L5:L8"/>
    <mergeCell ref="M5:M8"/>
    <mergeCell ref="N5:N8"/>
    <mergeCell ref="O5:Q6"/>
    <mergeCell ref="B5:B8"/>
    <mergeCell ref="C5:C8"/>
    <mergeCell ref="D5:D8"/>
    <mergeCell ref="E5:E8"/>
    <mergeCell ref="F5:H6"/>
    <mergeCell ref="I5:I8"/>
    <mergeCell ref="F7:F8"/>
    <mergeCell ref="G7:G8"/>
    <mergeCell ref="H7:H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26"/>
  <sheetViews>
    <sheetView showGridLines="0" zoomScale="89" zoomScaleNormal="89" workbookViewId="0">
      <selection activeCell="B1" sqref="B1:B1048576"/>
    </sheetView>
  </sheetViews>
  <sheetFormatPr baseColWidth="10" defaultRowHeight="17.25" x14ac:dyDescent="0.3"/>
  <cols>
    <col min="2" max="2" width="18.7109375" style="78" customWidth="1"/>
    <col min="3" max="3" width="15.85546875" style="78" customWidth="1"/>
    <col min="4" max="4" width="15.28515625" style="78" customWidth="1"/>
    <col min="5" max="5" width="11.42578125" style="78"/>
    <col min="6" max="6" width="15.5703125" style="78" customWidth="1"/>
    <col min="7" max="7" width="28.5703125" style="78" customWidth="1"/>
    <col min="8" max="8" width="7.140625" style="78" customWidth="1"/>
    <col min="9" max="9" width="19" style="78" customWidth="1"/>
    <col min="10" max="10" width="17.7109375" style="78" customWidth="1"/>
    <col min="11" max="11" width="15.140625" style="78" customWidth="1"/>
    <col min="12" max="12" width="17.5703125" style="78" customWidth="1"/>
    <col min="13" max="13" width="31.28515625" style="78" customWidth="1"/>
  </cols>
  <sheetData>
    <row r="4" spans="2:13" ht="18" thickBot="1" x14ac:dyDescent="0.35"/>
    <row r="5" spans="2:13" s="227" customFormat="1" ht="25.5" customHeight="1" thickBot="1" x14ac:dyDescent="0.3">
      <c r="B5" s="245" t="s">
        <v>58</v>
      </c>
      <c r="C5" s="246"/>
      <c r="D5" s="246"/>
      <c r="E5" s="246"/>
      <c r="F5" s="246"/>
      <c r="G5" s="247"/>
      <c r="H5" s="226"/>
      <c r="I5" s="245" t="s">
        <v>62</v>
      </c>
      <c r="J5" s="246"/>
      <c r="K5" s="246"/>
      <c r="L5" s="246"/>
      <c r="M5" s="247"/>
    </row>
    <row r="6" spans="2:13" x14ac:dyDescent="0.3">
      <c r="B6" s="106"/>
      <c r="C6" s="106"/>
      <c r="D6" s="107"/>
      <c r="E6" s="107"/>
      <c r="F6" s="107"/>
      <c r="G6" s="107"/>
      <c r="I6" s="257" t="s">
        <v>70</v>
      </c>
      <c r="J6" s="257"/>
      <c r="K6" s="257"/>
      <c r="L6" s="257"/>
      <c r="M6" s="257"/>
    </row>
    <row r="7" spans="2:13" ht="21.75" customHeight="1" thickBot="1" x14ac:dyDescent="0.35">
      <c r="B7" s="248" t="s">
        <v>71</v>
      </c>
      <c r="C7" s="248"/>
      <c r="D7" s="248"/>
      <c r="E7" s="248"/>
      <c r="F7" s="248"/>
      <c r="G7" s="107"/>
      <c r="I7" s="108"/>
      <c r="J7" s="108"/>
      <c r="K7" s="108"/>
      <c r="L7" s="108"/>
      <c r="M7" s="107"/>
    </row>
    <row r="8" spans="2:13" ht="21.75" customHeight="1" x14ac:dyDescent="0.3">
      <c r="B8" s="249" t="s">
        <v>72</v>
      </c>
      <c r="C8" s="249"/>
      <c r="D8" s="249"/>
      <c r="E8" s="249"/>
      <c r="F8" s="249"/>
      <c r="G8" s="107"/>
      <c r="I8" s="258" t="s">
        <v>1</v>
      </c>
      <c r="J8" s="260" t="s">
        <v>2</v>
      </c>
      <c r="K8" s="260" t="s">
        <v>73</v>
      </c>
      <c r="L8" s="260" t="s">
        <v>17</v>
      </c>
      <c r="M8" s="262" t="s">
        <v>74</v>
      </c>
    </row>
    <row r="9" spans="2:13" ht="21.75" customHeight="1" thickBot="1" x14ac:dyDescent="0.35">
      <c r="B9" s="248" t="s">
        <v>75</v>
      </c>
      <c r="C9" s="248"/>
      <c r="D9" s="248"/>
      <c r="E9" s="248"/>
      <c r="F9" s="248"/>
      <c r="G9" s="107"/>
      <c r="I9" s="259"/>
      <c r="J9" s="261"/>
      <c r="K9" s="261"/>
      <c r="L9" s="261"/>
      <c r="M9" s="263"/>
    </row>
    <row r="10" spans="2:13" ht="21.75" customHeight="1" x14ac:dyDescent="0.3">
      <c r="B10" s="248" t="s">
        <v>76</v>
      </c>
      <c r="C10" s="248"/>
      <c r="D10" s="248"/>
      <c r="E10" s="248"/>
      <c r="F10" s="248"/>
      <c r="G10" s="107"/>
      <c r="I10" s="109">
        <v>45200</v>
      </c>
      <c r="J10" s="89">
        <v>99</v>
      </c>
      <c r="K10" s="110">
        <v>321</v>
      </c>
      <c r="L10" s="111">
        <v>2463</v>
      </c>
      <c r="M10" s="112">
        <f>+K10/J10</f>
        <v>3.2424242424242422</v>
      </c>
    </row>
    <row r="11" spans="2:13" ht="21.75" customHeight="1" x14ac:dyDescent="0.3">
      <c r="B11" s="248" t="s">
        <v>77</v>
      </c>
      <c r="C11" s="248"/>
      <c r="D11" s="248"/>
      <c r="E11" s="248"/>
      <c r="F11" s="248"/>
      <c r="G11" s="107"/>
      <c r="I11" s="109">
        <v>45231</v>
      </c>
      <c r="J11" s="89">
        <v>99</v>
      </c>
      <c r="K11" s="105">
        <v>195</v>
      </c>
      <c r="L11" s="113">
        <v>1507.9</v>
      </c>
      <c r="M11" s="112">
        <f t="shared" ref="M11" si="0">+K11/J11</f>
        <v>1.9696969696969697</v>
      </c>
    </row>
    <row r="12" spans="2:13" ht="21.75" customHeight="1" thickBot="1" x14ac:dyDescent="0.35">
      <c r="B12" s="228"/>
      <c r="C12" s="228"/>
      <c r="D12" s="228"/>
      <c r="E12" s="228"/>
      <c r="F12" s="228"/>
      <c r="G12" s="107"/>
      <c r="I12" s="109">
        <v>45261</v>
      </c>
      <c r="J12" s="89">
        <v>99</v>
      </c>
      <c r="K12" s="114">
        <v>174</v>
      </c>
      <c r="L12" s="113">
        <v>1338.4</v>
      </c>
      <c r="M12" s="112">
        <f>+K12/J12</f>
        <v>1.7575757575757576</v>
      </c>
    </row>
    <row r="13" spans="2:13" ht="21.75" customHeight="1" x14ac:dyDescent="0.3">
      <c r="B13" s="253" t="s">
        <v>0</v>
      </c>
      <c r="C13" s="255" t="s">
        <v>1</v>
      </c>
      <c r="D13" s="255" t="s">
        <v>2</v>
      </c>
      <c r="E13" s="255" t="s">
        <v>78</v>
      </c>
      <c r="F13" s="255" t="s">
        <v>17</v>
      </c>
      <c r="G13" s="267" t="s">
        <v>79</v>
      </c>
    </row>
    <row r="14" spans="2:13" ht="18" thickBot="1" x14ac:dyDescent="0.35">
      <c r="B14" s="254"/>
      <c r="C14" s="256"/>
      <c r="D14" s="256"/>
      <c r="E14" s="256"/>
      <c r="F14" s="256"/>
      <c r="G14" s="268"/>
    </row>
    <row r="15" spans="2:13" x14ac:dyDescent="0.3">
      <c r="B15" s="115" t="s">
        <v>9</v>
      </c>
      <c r="C15" s="250">
        <v>45200</v>
      </c>
      <c r="D15" s="116">
        <v>1</v>
      </c>
      <c r="E15" s="117">
        <v>0</v>
      </c>
      <c r="F15" s="118">
        <v>7.4</v>
      </c>
      <c r="G15" s="119">
        <f>E15/D15</f>
        <v>0</v>
      </c>
    </row>
    <row r="16" spans="2:13" ht="18" thickBot="1" x14ac:dyDescent="0.35">
      <c r="B16" s="120" t="s">
        <v>19</v>
      </c>
      <c r="C16" s="251"/>
      <c r="D16" s="80">
        <v>2</v>
      </c>
      <c r="E16" s="121">
        <v>17</v>
      </c>
      <c r="F16" s="122">
        <v>102.8</v>
      </c>
      <c r="G16" s="123">
        <f>E16/D16</f>
        <v>8.5</v>
      </c>
    </row>
    <row r="17" spans="2:13" ht="23.25" customHeight="1" thickBot="1" x14ac:dyDescent="0.35">
      <c r="B17" s="120" t="s">
        <v>11</v>
      </c>
      <c r="C17" s="251"/>
      <c r="D17" s="80">
        <v>3</v>
      </c>
      <c r="E17" s="121" t="s">
        <v>64</v>
      </c>
      <c r="F17" s="124">
        <v>84</v>
      </c>
      <c r="G17" s="123">
        <v>0</v>
      </c>
      <c r="I17" s="245" t="s">
        <v>61</v>
      </c>
      <c r="J17" s="246"/>
      <c r="K17" s="246"/>
      <c r="L17" s="246"/>
      <c r="M17" s="247"/>
    </row>
    <row r="18" spans="2:13" ht="18" thickBot="1" x14ac:dyDescent="0.35">
      <c r="B18" s="125" t="s">
        <v>12</v>
      </c>
      <c r="C18" s="252"/>
      <c r="D18" s="126">
        <v>3</v>
      </c>
      <c r="E18" s="127">
        <v>6</v>
      </c>
      <c r="F18" s="128">
        <v>72.900000000000006</v>
      </c>
      <c r="G18" s="129">
        <f t="shared" ref="G18:G24" si="1">+E18/D18</f>
        <v>2</v>
      </c>
      <c r="I18" s="264" t="s">
        <v>80</v>
      </c>
      <c r="J18" s="265"/>
      <c r="K18" s="265"/>
      <c r="L18" s="265"/>
      <c r="M18" s="266"/>
    </row>
    <row r="19" spans="2:13" x14ac:dyDescent="0.3">
      <c r="B19" s="130" t="s">
        <v>9</v>
      </c>
      <c r="C19" s="250">
        <v>45231</v>
      </c>
      <c r="D19" s="131">
        <v>1</v>
      </c>
      <c r="E19" s="132">
        <v>0</v>
      </c>
      <c r="F19" s="133">
        <v>7.4</v>
      </c>
      <c r="G19" s="134">
        <f t="shared" si="1"/>
        <v>0</v>
      </c>
      <c r="I19" s="269" t="s">
        <v>1</v>
      </c>
      <c r="J19" s="269" t="s">
        <v>2</v>
      </c>
      <c r="K19" s="269" t="s">
        <v>73</v>
      </c>
      <c r="L19" s="269" t="s">
        <v>17</v>
      </c>
      <c r="M19" s="269" t="s">
        <v>74</v>
      </c>
    </row>
    <row r="20" spans="2:13" x14ac:dyDescent="0.3">
      <c r="B20" s="120" t="s">
        <v>19</v>
      </c>
      <c r="C20" s="251"/>
      <c r="D20" s="80">
        <v>2</v>
      </c>
      <c r="E20" s="121">
        <v>12</v>
      </c>
      <c r="F20" s="122">
        <v>75</v>
      </c>
      <c r="G20" s="123">
        <f t="shared" si="1"/>
        <v>6</v>
      </c>
      <c r="I20" s="270"/>
      <c r="J20" s="270"/>
      <c r="K20" s="270"/>
      <c r="L20" s="270"/>
      <c r="M20" s="270"/>
    </row>
    <row r="21" spans="2:13" ht="15" customHeight="1" x14ac:dyDescent="0.3">
      <c r="B21" s="120" t="s">
        <v>11</v>
      </c>
      <c r="C21" s="251"/>
      <c r="D21" s="80">
        <v>3</v>
      </c>
      <c r="E21" s="121">
        <v>10</v>
      </c>
      <c r="F21" s="124">
        <v>84.1</v>
      </c>
      <c r="G21" s="123">
        <v>0</v>
      </c>
      <c r="I21" s="270"/>
      <c r="J21" s="270"/>
      <c r="K21" s="270"/>
      <c r="L21" s="270"/>
      <c r="M21" s="270"/>
    </row>
    <row r="22" spans="2:13" ht="18" thickBot="1" x14ac:dyDescent="0.35">
      <c r="B22" s="125" t="s">
        <v>12</v>
      </c>
      <c r="C22" s="252"/>
      <c r="D22" s="135">
        <v>3</v>
      </c>
      <c r="E22" s="127">
        <v>6</v>
      </c>
      <c r="F22" s="128">
        <v>72.3</v>
      </c>
      <c r="G22" s="129">
        <f>+E22/D22</f>
        <v>2</v>
      </c>
      <c r="I22" s="270"/>
      <c r="J22" s="270"/>
      <c r="K22" s="270"/>
      <c r="L22" s="270"/>
      <c r="M22" s="270"/>
    </row>
    <row r="23" spans="2:13" ht="18" thickBot="1" x14ac:dyDescent="0.35">
      <c r="B23" s="115" t="s">
        <v>9</v>
      </c>
      <c r="C23" s="250">
        <v>45261</v>
      </c>
      <c r="D23" s="136">
        <v>1</v>
      </c>
      <c r="E23" s="117">
        <v>0</v>
      </c>
      <c r="F23" s="137">
        <v>7.4</v>
      </c>
      <c r="G23" s="119">
        <f>+E23/D23</f>
        <v>0</v>
      </c>
      <c r="I23" s="271"/>
      <c r="J23" s="271"/>
      <c r="K23" s="271"/>
      <c r="L23" s="271"/>
      <c r="M23" s="271"/>
    </row>
    <row r="24" spans="2:13" x14ac:dyDescent="0.3">
      <c r="B24" s="120" t="s">
        <v>19</v>
      </c>
      <c r="C24" s="251"/>
      <c r="D24" s="80">
        <v>2</v>
      </c>
      <c r="E24" s="121">
        <v>11</v>
      </c>
      <c r="F24" s="122">
        <v>69.2</v>
      </c>
      <c r="G24" s="123">
        <f t="shared" si="1"/>
        <v>5.5</v>
      </c>
      <c r="I24" s="109">
        <v>45200</v>
      </c>
      <c r="J24" s="138">
        <v>67</v>
      </c>
      <c r="K24" s="139">
        <v>204</v>
      </c>
      <c r="L24" s="113">
        <v>2405.6</v>
      </c>
      <c r="M24" s="140">
        <f>+K24/J24</f>
        <v>3.044776119402985</v>
      </c>
    </row>
    <row r="25" spans="2:13" x14ac:dyDescent="0.3">
      <c r="B25" s="120" t="s">
        <v>11</v>
      </c>
      <c r="C25" s="251"/>
      <c r="D25" s="80">
        <v>3</v>
      </c>
      <c r="E25" s="121">
        <v>13</v>
      </c>
      <c r="F25" s="124">
        <v>106.9</v>
      </c>
      <c r="G25" s="123">
        <v>0</v>
      </c>
      <c r="I25" s="109">
        <v>45231</v>
      </c>
      <c r="J25" s="141">
        <v>67</v>
      </c>
      <c r="K25" s="142">
        <v>196</v>
      </c>
      <c r="L25" s="113">
        <v>2337.1999999999998</v>
      </c>
      <c r="M25" s="140">
        <f t="shared" ref="M25:M26" si="2">+K25/J25</f>
        <v>2.9253731343283582</v>
      </c>
    </row>
    <row r="26" spans="2:13" ht="18" thickBot="1" x14ac:dyDescent="0.35">
      <c r="B26" s="125" t="s">
        <v>12</v>
      </c>
      <c r="C26" s="252"/>
      <c r="D26" s="135">
        <v>3</v>
      </c>
      <c r="E26" s="127">
        <v>6</v>
      </c>
      <c r="F26" s="143">
        <v>72.400000000000006</v>
      </c>
      <c r="G26" s="129">
        <f>+E26/D26</f>
        <v>2</v>
      </c>
      <c r="I26" s="109">
        <v>45261</v>
      </c>
      <c r="J26" s="141">
        <v>67</v>
      </c>
      <c r="K26" s="144">
        <v>221</v>
      </c>
      <c r="L26" s="122">
        <v>2605.5</v>
      </c>
      <c r="M26" s="140">
        <f t="shared" si="2"/>
        <v>3.2985074626865671</v>
      </c>
    </row>
  </sheetData>
  <customSheetViews>
    <customSheetView guid="{6348123E-E71C-4D46-BA3B-F837DFD80CFE}" showGridLines="0" topLeftCell="C1">
      <selection activeCell="L13" sqref="L13"/>
      <pageMargins left="0.7" right="0.7" top="0.75" bottom="0.75" header="0.3" footer="0.3"/>
    </customSheetView>
  </customSheetViews>
  <mergeCells count="29">
    <mergeCell ref="I17:M17"/>
    <mergeCell ref="I18:M18"/>
    <mergeCell ref="G13:G14"/>
    <mergeCell ref="C15:C18"/>
    <mergeCell ref="I19:I23"/>
    <mergeCell ref="J19:J23"/>
    <mergeCell ref="K19:K23"/>
    <mergeCell ref="L19:L23"/>
    <mergeCell ref="M19:M23"/>
    <mergeCell ref="I5:M5"/>
    <mergeCell ref="I6:M6"/>
    <mergeCell ref="I8:I9"/>
    <mergeCell ref="J8:J9"/>
    <mergeCell ref="K8:K9"/>
    <mergeCell ref="L8:L9"/>
    <mergeCell ref="M8:M9"/>
    <mergeCell ref="B5:G5"/>
    <mergeCell ref="B7:F7"/>
    <mergeCell ref="B8:F8"/>
    <mergeCell ref="C19:C22"/>
    <mergeCell ref="C23:C26"/>
    <mergeCell ref="B9:F9"/>
    <mergeCell ref="B10:F10"/>
    <mergeCell ref="B11:F11"/>
    <mergeCell ref="B13:B14"/>
    <mergeCell ref="C13:C14"/>
    <mergeCell ref="D13:D14"/>
    <mergeCell ref="E13:E14"/>
    <mergeCell ref="F13:F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70"/>
  <sheetViews>
    <sheetView showGridLines="0" topLeftCell="A28" zoomScale="73" zoomScaleNormal="73" workbookViewId="0">
      <selection activeCell="F23" sqref="F23"/>
    </sheetView>
  </sheetViews>
  <sheetFormatPr baseColWidth="10" defaultRowHeight="15" x14ac:dyDescent="0.25"/>
  <cols>
    <col min="1" max="1" width="3.5703125" customWidth="1"/>
    <col min="5" max="5" width="16.85546875" customWidth="1"/>
    <col min="6" max="6" width="29" customWidth="1"/>
    <col min="10" max="10" width="13.5703125" customWidth="1"/>
    <col min="12" max="12" width="31.140625" customWidth="1"/>
    <col min="17" max="17" width="16.85546875" customWidth="1"/>
    <col min="18" max="18" width="30" customWidth="1"/>
    <col min="24" max="24" width="30.5703125" customWidth="1"/>
  </cols>
  <sheetData>
    <row r="2" spans="2:2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/>
      <c r="N2" s="1"/>
      <c r="O2" s="1"/>
      <c r="P2" s="1"/>
      <c r="Q2" s="1"/>
      <c r="R2" s="1"/>
      <c r="S2" s="10"/>
      <c r="T2" s="1"/>
      <c r="U2" s="1"/>
      <c r="V2" s="1"/>
      <c r="W2" s="1"/>
      <c r="X2" s="1"/>
      <c r="Y2" s="1"/>
      <c r="Z2" s="1"/>
      <c r="AA2" s="1"/>
    </row>
    <row r="3" spans="2:27" ht="16.5" thickBot="1" x14ac:dyDescent="0.3">
      <c r="B3" s="272" t="s">
        <v>57</v>
      </c>
      <c r="C3" s="273"/>
      <c r="D3" s="273"/>
      <c r="E3" s="273"/>
      <c r="F3" s="274"/>
      <c r="G3" s="11"/>
      <c r="H3" s="272" t="s">
        <v>57</v>
      </c>
      <c r="I3" s="273"/>
      <c r="J3" s="273"/>
      <c r="K3" s="273"/>
      <c r="L3" s="274"/>
      <c r="M3" s="12"/>
      <c r="N3" s="272" t="s">
        <v>57</v>
      </c>
      <c r="O3" s="273"/>
      <c r="P3" s="273"/>
      <c r="Q3" s="273"/>
      <c r="R3" s="274"/>
      <c r="S3" s="12"/>
      <c r="T3" s="272" t="s">
        <v>57</v>
      </c>
      <c r="U3" s="273"/>
      <c r="V3" s="273"/>
      <c r="W3" s="273"/>
      <c r="X3" s="274"/>
      <c r="Y3" s="1"/>
      <c r="Z3" s="11"/>
      <c r="AA3" s="1"/>
    </row>
    <row r="4" spans="2:27" x14ac:dyDescent="0.25">
      <c r="B4" s="275" t="s">
        <v>20</v>
      </c>
      <c r="C4" s="275"/>
      <c r="D4" s="275"/>
      <c r="E4" s="275"/>
      <c r="F4" s="275"/>
      <c r="G4" s="11"/>
      <c r="H4" s="275" t="s">
        <v>21</v>
      </c>
      <c r="I4" s="275"/>
      <c r="J4" s="275"/>
      <c r="K4" s="275"/>
      <c r="L4" s="275"/>
      <c r="M4" s="13"/>
      <c r="N4" s="275" t="s">
        <v>22</v>
      </c>
      <c r="O4" s="275"/>
      <c r="P4" s="275"/>
      <c r="Q4" s="275"/>
      <c r="R4" s="275"/>
      <c r="S4" s="13"/>
      <c r="T4" s="276" t="s">
        <v>23</v>
      </c>
      <c r="U4" s="276"/>
      <c r="V4" s="276"/>
      <c r="W4" s="276"/>
      <c r="X4" s="276"/>
      <c r="Y4" s="1"/>
      <c r="Z4" s="11"/>
      <c r="AA4" s="1"/>
    </row>
    <row r="5" spans="2:27" ht="15.75" thickBot="1" x14ac:dyDescent="0.3">
      <c r="B5" s="14"/>
      <c r="C5" s="14"/>
      <c r="D5" s="14"/>
      <c r="E5" s="14"/>
      <c r="F5" s="15"/>
      <c r="G5" s="11"/>
      <c r="H5" s="14"/>
      <c r="I5" s="14"/>
      <c r="J5" s="14"/>
      <c r="K5" s="14"/>
      <c r="L5" s="15"/>
      <c r="M5" s="16"/>
      <c r="N5" s="14"/>
      <c r="O5" s="14"/>
      <c r="P5" s="14"/>
      <c r="Q5" s="15"/>
      <c r="R5" s="15"/>
      <c r="S5" s="16"/>
      <c r="T5" s="14"/>
      <c r="U5" s="14"/>
      <c r="V5" s="14"/>
      <c r="W5" s="14"/>
      <c r="X5" s="15"/>
      <c r="Y5" s="1"/>
      <c r="Z5" s="11"/>
      <c r="AA5" s="1"/>
    </row>
    <row r="6" spans="2:27" x14ac:dyDescent="0.25">
      <c r="B6" s="285" t="s">
        <v>1</v>
      </c>
      <c r="C6" s="281" t="s">
        <v>2</v>
      </c>
      <c r="D6" s="281" t="s">
        <v>3</v>
      </c>
      <c r="E6" s="277" t="s">
        <v>13</v>
      </c>
      <c r="F6" s="283" t="s">
        <v>69</v>
      </c>
      <c r="G6" s="11"/>
      <c r="H6" s="287" t="s">
        <v>1</v>
      </c>
      <c r="I6" s="277" t="s">
        <v>2</v>
      </c>
      <c r="J6" s="277" t="s">
        <v>3</v>
      </c>
      <c r="K6" s="277" t="s">
        <v>13</v>
      </c>
      <c r="L6" s="279" t="s">
        <v>69</v>
      </c>
      <c r="M6" s="17"/>
      <c r="N6" s="285" t="s">
        <v>1</v>
      </c>
      <c r="O6" s="281" t="s">
        <v>2</v>
      </c>
      <c r="P6" s="281" t="s">
        <v>3</v>
      </c>
      <c r="Q6" s="277" t="s">
        <v>13</v>
      </c>
      <c r="R6" s="283" t="s">
        <v>69</v>
      </c>
      <c r="S6" s="17"/>
      <c r="T6" s="285" t="s">
        <v>1</v>
      </c>
      <c r="U6" s="277" t="s">
        <v>2</v>
      </c>
      <c r="V6" s="277" t="s">
        <v>3</v>
      </c>
      <c r="W6" s="277" t="s">
        <v>13</v>
      </c>
      <c r="X6" s="279" t="s">
        <v>69</v>
      </c>
      <c r="Y6" s="1"/>
      <c r="Z6" s="11"/>
      <c r="AA6" s="1"/>
    </row>
    <row r="7" spans="2:27" ht="15.75" thickBot="1" x14ac:dyDescent="0.3">
      <c r="B7" s="286"/>
      <c r="C7" s="282"/>
      <c r="D7" s="282"/>
      <c r="E7" s="278"/>
      <c r="F7" s="284"/>
      <c r="G7" s="11"/>
      <c r="H7" s="288"/>
      <c r="I7" s="278"/>
      <c r="J7" s="278"/>
      <c r="K7" s="278"/>
      <c r="L7" s="280"/>
      <c r="M7" s="17"/>
      <c r="N7" s="286"/>
      <c r="O7" s="282"/>
      <c r="P7" s="282"/>
      <c r="Q7" s="278"/>
      <c r="R7" s="284"/>
      <c r="S7" s="17"/>
      <c r="T7" s="286"/>
      <c r="U7" s="278"/>
      <c r="V7" s="278"/>
      <c r="W7" s="278"/>
      <c r="X7" s="280"/>
      <c r="Y7" s="1"/>
      <c r="Z7" s="11"/>
      <c r="AA7" s="1"/>
    </row>
    <row r="8" spans="2:27" ht="15.75" thickBot="1" x14ac:dyDescent="0.3">
      <c r="B8" s="18">
        <v>45200</v>
      </c>
      <c r="C8" s="2">
        <v>2</v>
      </c>
      <c r="D8" s="19">
        <v>381</v>
      </c>
      <c r="E8" s="19">
        <v>410</v>
      </c>
      <c r="F8" s="20">
        <f>+E8/C8</f>
        <v>205</v>
      </c>
      <c r="G8" s="11"/>
      <c r="H8" s="18">
        <v>45200</v>
      </c>
      <c r="I8" s="5">
        <v>3</v>
      </c>
      <c r="J8" s="21">
        <v>333.8</v>
      </c>
      <c r="K8" s="21">
        <v>346</v>
      </c>
      <c r="L8" s="6">
        <f t="shared" ref="L8:L10" si="0">+K8/I8</f>
        <v>115.33333333333333</v>
      </c>
      <c r="M8" s="22"/>
      <c r="N8" s="18">
        <v>45200</v>
      </c>
      <c r="O8" s="5">
        <v>4</v>
      </c>
      <c r="P8" s="23">
        <v>204.9</v>
      </c>
      <c r="Q8" s="23">
        <v>188</v>
      </c>
      <c r="R8" s="6">
        <f t="shared" ref="R8:R10" si="1">+Q8/O8</f>
        <v>47</v>
      </c>
      <c r="S8" s="22"/>
      <c r="T8" s="18">
        <v>45200</v>
      </c>
      <c r="U8" s="4">
        <v>6</v>
      </c>
      <c r="V8" s="24">
        <v>267.3</v>
      </c>
      <c r="W8" s="25">
        <v>267</v>
      </c>
      <c r="X8" s="26">
        <f t="shared" ref="X8:X10" si="2">+W8/U8</f>
        <v>44.5</v>
      </c>
      <c r="Y8" s="1"/>
      <c r="Z8" s="11"/>
      <c r="AA8" s="1"/>
    </row>
    <row r="9" spans="2:27" ht="15.75" thickBot="1" x14ac:dyDescent="0.3">
      <c r="B9" s="18">
        <v>45231</v>
      </c>
      <c r="C9" s="27">
        <v>2</v>
      </c>
      <c r="D9" s="28">
        <v>288.5</v>
      </c>
      <c r="E9" s="28">
        <v>348</v>
      </c>
      <c r="F9" s="20">
        <f t="shared" ref="F9:F10" si="3">+E9/C9</f>
        <v>174</v>
      </c>
      <c r="G9" s="11"/>
      <c r="H9" s="18">
        <v>45231</v>
      </c>
      <c r="I9" s="29">
        <v>3</v>
      </c>
      <c r="J9" s="30">
        <v>306</v>
      </c>
      <c r="K9" s="30">
        <v>315</v>
      </c>
      <c r="L9" s="6">
        <f t="shared" si="0"/>
        <v>105</v>
      </c>
      <c r="M9" s="22"/>
      <c r="N9" s="18">
        <v>45231</v>
      </c>
      <c r="O9" s="29">
        <v>4</v>
      </c>
      <c r="P9" s="23">
        <v>205.2</v>
      </c>
      <c r="Q9" s="23">
        <v>187</v>
      </c>
      <c r="R9" s="6">
        <f t="shared" si="1"/>
        <v>46.75</v>
      </c>
      <c r="S9" s="22"/>
      <c r="T9" s="18">
        <v>45231</v>
      </c>
      <c r="U9" s="27">
        <v>6</v>
      </c>
      <c r="V9" s="24">
        <v>267.3</v>
      </c>
      <c r="W9" s="25">
        <v>267</v>
      </c>
      <c r="X9" s="26">
        <f t="shared" si="2"/>
        <v>44.5</v>
      </c>
      <c r="Y9" s="1"/>
      <c r="Z9" s="11"/>
      <c r="AA9" s="1"/>
    </row>
    <row r="10" spans="2:27" ht="15.75" thickBot="1" x14ac:dyDescent="0.3">
      <c r="B10" s="18">
        <v>45261</v>
      </c>
      <c r="C10" s="8">
        <v>2</v>
      </c>
      <c r="D10" s="28">
        <v>295</v>
      </c>
      <c r="E10" s="28">
        <v>284</v>
      </c>
      <c r="F10" s="20">
        <f t="shared" si="3"/>
        <v>142</v>
      </c>
      <c r="G10" s="11"/>
      <c r="H10" s="18">
        <v>45261</v>
      </c>
      <c r="I10" s="29">
        <v>3</v>
      </c>
      <c r="J10" s="30">
        <v>388.2</v>
      </c>
      <c r="K10" s="30">
        <v>396</v>
      </c>
      <c r="L10" s="6">
        <f t="shared" si="0"/>
        <v>132</v>
      </c>
      <c r="M10" s="22"/>
      <c r="N10" s="18">
        <v>45261</v>
      </c>
      <c r="O10" s="29">
        <v>4</v>
      </c>
      <c r="P10" s="23">
        <v>192.5</v>
      </c>
      <c r="Q10" s="23">
        <v>174</v>
      </c>
      <c r="R10" s="6">
        <f t="shared" si="1"/>
        <v>43.5</v>
      </c>
      <c r="S10" s="22"/>
      <c r="T10" s="18">
        <v>45261</v>
      </c>
      <c r="U10" s="27">
        <v>6</v>
      </c>
      <c r="V10" s="24">
        <v>267.3</v>
      </c>
      <c r="W10" s="25">
        <v>267</v>
      </c>
      <c r="X10" s="26">
        <f t="shared" si="2"/>
        <v>44.5</v>
      </c>
      <c r="Y10" s="1"/>
      <c r="Z10" s="11"/>
      <c r="AA10" s="1"/>
    </row>
    <row r="11" spans="2:27" ht="15.75" thickBot="1" x14ac:dyDescent="0.3">
      <c r="B11" s="31" t="s">
        <v>18</v>
      </c>
      <c r="C11" s="32">
        <f>AVERAGE(C8:C10)</f>
        <v>2</v>
      </c>
      <c r="D11" s="33">
        <f>AVERAGE(D8:D10)</f>
        <v>321.5</v>
      </c>
      <c r="E11" s="33">
        <f>AVERAGE(E8:E10)</f>
        <v>347.33333333333331</v>
      </c>
      <c r="F11" s="34">
        <f>AVERAGE(F8:F10)</f>
        <v>173.66666666666666</v>
      </c>
      <c r="G11" s="35"/>
      <c r="H11" s="31" t="s">
        <v>18</v>
      </c>
      <c r="I11" s="32">
        <f>AVERAGE(I8:I10)</f>
        <v>3</v>
      </c>
      <c r="J11" s="32">
        <f>AVERAGE(J8:J10)</f>
        <v>342.66666666666669</v>
      </c>
      <c r="K11" s="32">
        <f>AVERAGE(K8:K10)</f>
        <v>352.33333333333331</v>
      </c>
      <c r="L11" s="36">
        <f>AVERAGE(L8:L10)</f>
        <v>117.44444444444444</v>
      </c>
      <c r="M11" s="37"/>
      <c r="N11" s="38" t="s">
        <v>18</v>
      </c>
      <c r="O11" s="32">
        <f>AVERAGE(O8:O10)</f>
        <v>4</v>
      </c>
      <c r="P11" s="33">
        <f>AVERAGE(P8:P10)</f>
        <v>200.86666666666667</v>
      </c>
      <c r="Q11" s="33">
        <f>AVERAGE(Q8:Q10)</f>
        <v>183</v>
      </c>
      <c r="R11" s="34">
        <f>AVERAGE(R8:R10)</f>
        <v>45.75</v>
      </c>
      <c r="S11" s="37"/>
      <c r="T11" s="38" t="s">
        <v>18</v>
      </c>
      <c r="U11" s="32">
        <f>AVERAGE(U8:U10)</f>
        <v>6</v>
      </c>
      <c r="V11" s="33">
        <f>AVERAGE(V8:V10)</f>
        <v>267.3</v>
      </c>
      <c r="W11" s="33">
        <f>AVERAGE(W8:W10)</f>
        <v>267</v>
      </c>
      <c r="X11" s="34">
        <f>AVERAGE(X8:X10)</f>
        <v>44.5</v>
      </c>
      <c r="Y11" s="1"/>
      <c r="Z11" s="35"/>
      <c r="AA11" s="1"/>
    </row>
    <row r="12" spans="2:27" x14ac:dyDescent="0.25">
      <c r="B12" s="39"/>
      <c r="C12" s="39"/>
      <c r="D12" s="35"/>
      <c r="E12" s="35"/>
      <c r="F12" s="40"/>
      <c r="G12" s="11"/>
      <c r="H12" s="41"/>
      <c r="I12" s="11"/>
      <c r="J12" s="11"/>
      <c r="K12" s="11"/>
      <c r="L12" s="11"/>
      <c r="M12" s="42"/>
      <c r="N12" s="11"/>
      <c r="O12" s="11"/>
      <c r="P12" s="11"/>
      <c r="Q12" s="11"/>
      <c r="R12" s="11"/>
      <c r="S12" s="42"/>
      <c r="T12" s="11"/>
      <c r="U12" s="11"/>
      <c r="V12" s="39"/>
      <c r="W12" s="39"/>
      <c r="X12" s="35"/>
      <c r="Y12" s="35"/>
      <c r="Z12" s="11"/>
      <c r="AA12" s="11"/>
    </row>
    <row r="13" spans="2:27" x14ac:dyDescent="0.25">
      <c r="B13" s="39"/>
      <c r="C13" s="39"/>
      <c r="D13" s="35"/>
      <c r="E13" s="35"/>
      <c r="F13" s="40"/>
      <c r="G13" s="11"/>
      <c r="H13" s="41"/>
      <c r="I13" s="11"/>
      <c r="J13" s="11"/>
      <c r="K13" s="11"/>
      <c r="L13" s="11"/>
      <c r="M13" s="42"/>
      <c r="N13" s="11"/>
      <c r="O13" s="11"/>
      <c r="P13" s="11"/>
      <c r="Q13" s="11"/>
      <c r="R13" s="11"/>
      <c r="S13" s="42"/>
      <c r="T13" s="11"/>
      <c r="U13" s="11"/>
      <c r="V13" s="39"/>
      <c r="W13" s="39"/>
      <c r="X13" s="35"/>
      <c r="Y13" s="35"/>
      <c r="Z13" s="11"/>
      <c r="AA13" s="11"/>
    </row>
    <row r="14" spans="2:27" ht="15.75" thickBot="1" x14ac:dyDescent="0.3">
      <c r="B14" s="43"/>
      <c r="C14" s="43"/>
      <c r="D14" s="43"/>
      <c r="E14" s="43"/>
      <c r="F14" s="11"/>
      <c r="G14" s="11"/>
      <c r="H14" s="11"/>
      <c r="I14" s="11"/>
      <c r="J14" s="11"/>
      <c r="K14" s="11"/>
      <c r="L14" s="11"/>
      <c r="M14" s="42"/>
      <c r="N14" s="11"/>
      <c r="O14" s="11"/>
      <c r="P14" s="11"/>
      <c r="Q14" s="11"/>
      <c r="R14" s="11"/>
      <c r="S14" s="42"/>
      <c r="T14" s="11"/>
      <c r="U14" s="11"/>
      <c r="V14" s="43"/>
      <c r="W14" s="43"/>
      <c r="X14" s="43"/>
      <c r="Y14" s="43"/>
      <c r="Z14" s="11"/>
      <c r="AA14" s="11"/>
    </row>
    <row r="15" spans="2:27" ht="16.5" thickBot="1" x14ac:dyDescent="0.3">
      <c r="B15" s="272" t="s">
        <v>57</v>
      </c>
      <c r="C15" s="273"/>
      <c r="D15" s="273"/>
      <c r="E15" s="273"/>
      <c r="F15" s="274"/>
      <c r="G15" s="11"/>
      <c r="H15" s="272" t="s">
        <v>57</v>
      </c>
      <c r="I15" s="273"/>
      <c r="J15" s="273"/>
      <c r="K15" s="273"/>
      <c r="L15" s="274"/>
      <c r="M15" s="12"/>
      <c r="N15" s="272" t="s">
        <v>57</v>
      </c>
      <c r="O15" s="273"/>
      <c r="P15" s="273"/>
      <c r="Q15" s="273"/>
      <c r="R15" s="274"/>
      <c r="S15" s="12"/>
      <c r="T15" s="272" t="s">
        <v>57</v>
      </c>
      <c r="U15" s="273"/>
      <c r="V15" s="273"/>
      <c r="W15" s="273"/>
      <c r="X15" s="274"/>
      <c r="Y15" s="1"/>
      <c r="Z15" s="11"/>
      <c r="AA15" s="1"/>
    </row>
    <row r="16" spans="2:27" x14ac:dyDescent="0.25">
      <c r="B16" s="289" t="s">
        <v>24</v>
      </c>
      <c r="C16" s="289"/>
      <c r="D16" s="289"/>
      <c r="E16" s="289"/>
      <c r="F16" s="289"/>
      <c r="G16" s="42"/>
      <c r="H16" s="289" t="s">
        <v>25</v>
      </c>
      <c r="I16" s="289"/>
      <c r="J16" s="289"/>
      <c r="K16" s="289"/>
      <c r="L16" s="289"/>
      <c r="M16" s="13"/>
      <c r="N16" s="275" t="s">
        <v>26</v>
      </c>
      <c r="O16" s="275"/>
      <c r="P16" s="275"/>
      <c r="Q16" s="275"/>
      <c r="R16" s="275"/>
      <c r="S16" s="13"/>
      <c r="T16" s="276" t="s">
        <v>27</v>
      </c>
      <c r="U16" s="276"/>
      <c r="V16" s="276"/>
      <c r="W16" s="276"/>
      <c r="X16" s="276"/>
      <c r="Y16" s="1"/>
      <c r="Z16" s="11"/>
      <c r="AA16" s="1"/>
    </row>
    <row r="17" spans="2:27" ht="15.75" thickBot="1" x14ac:dyDescent="0.3">
      <c r="B17" s="14"/>
      <c r="C17" s="14"/>
      <c r="D17" s="14"/>
      <c r="E17" s="15"/>
      <c r="F17" s="15"/>
      <c r="G17" s="11"/>
      <c r="H17" s="14"/>
      <c r="I17" s="14"/>
      <c r="J17" s="14"/>
      <c r="K17" s="14"/>
      <c r="L17" s="44"/>
      <c r="M17" s="16"/>
      <c r="N17" s="14"/>
      <c r="O17" s="14"/>
      <c r="P17" s="14"/>
      <c r="Q17" s="15"/>
      <c r="R17" s="15"/>
      <c r="S17" s="16"/>
      <c r="T17" s="14"/>
      <c r="U17" s="14"/>
      <c r="V17" s="14"/>
      <c r="W17" s="14"/>
      <c r="X17" s="15"/>
      <c r="Y17" s="1"/>
      <c r="Z17" s="11"/>
      <c r="AA17" s="1"/>
    </row>
    <row r="18" spans="2:27" x14ac:dyDescent="0.25">
      <c r="B18" s="285" t="s">
        <v>1</v>
      </c>
      <c r="C18" s="281" t="s">
        <v>2</v>
      </c>
      <c r="D18" s="281" t="s">
        <v>28</v>
      </c>
      <c r="E18" s="277" t="s">
        <v>13</v>
      </c>
      <c r="F18" s="283" t="s">
        <v>69</v>
      </c>
      <c r="G18" s="11"/>
      <c r="H18" s="285" t="s">
        <v>1</v>
      </c>
      <c r="I18" s="281" t="s">
        <v>2</v>
      </c>
      <c r="J18" s="281" t="s">
        <v>3</v>
      </c>
      <c r="K18" s="277" t="s">
        <v>13</v>
      </c>
      <c r="L18" s="283" t="s">
        <v>69</v>
      </c>
      <c r="M18" s="17"/>
      <c r="N18" s="285" t="s">
        <v>1</v>
      </c>
      <c r="O18" s="281" t="s">
        <v>2</v>
      </c>
      <c r="P18" s="277" t="s">
        <v>3</v>
      </c>
      <c r="Q18" s="277" t="s">
        <v>13</v>
      </c>
      <c r="R18" s="279" t="s">
        <v>69</v>
      </c>
      <c r="S18" s="17"/>
      <c r="T18" s="287" t="s">
        <v>1</v>
      </c>
      <c r="U18" s="277" t="s">
        <v>2</v>
      </c>
      <c r="V18" s="277" t="s">
        <v>3</v>
      </c>
      <c r="W18" s="277" t="s">
        <v>13</v>
      </c>
      <c r="X18" s="279" t="s">
        <v>69</v>
      </c>
      <c r="Y18" s="1"/>
      <c r="Z18" s="11"/>
      <c r="AA18" s="1"/>
    </row>
    <row r="19" spans="2:27" ht="15.75" thickBot="1" x14ac:dyDescent="0.3">
      <c r="B19" s="286"/>
      <c r="C19" s="282"/>
      <c r="D19" s="282"/>
      <c r="E19" s="278"/>
      <c r="F19" s="284"/>
      <c r="G19" s="11"/>
      <c r="H19" s="286"/>
      <c r="I19" s="282"/>
      <c r="J19" s="282"/>
      <c r="K19" s="278"/>
      <c r="L19" s="284"/>
      <c r="M19" s="17"/>
      <c r="N19" s="286"/>
      <c r="O19" s="282"/>
      <c r="P19" s="278"/>
      <c r="Q19" s="278"/>
      <c r="R19" s="280"/>
      <c r="S19" s="17"/>
      <c r="T19" s="288"/>
      <c r="U19" s="278"/>
      <c r="V19" s="278"/>
      <c r="W19" s="278"/>
      <c r="X19" s="280"/>
      <c r="Y19" s="1"/>
      <c r="Z19" s="11"/>
      <c r="AA19" s="1"/>
    </row>
    <row r="20" spans="2:27" ht="15.75" thickBot="1" x14ac:dyDescent="0.3">
      <c r="B20" s="18">
        <v>45200</v>
      </c>
      <c r="C20" s="4">
        <v>4</v>
      </c>
      <c r="D20" s="75">
        <f>70/100*536</f>
        <v>375.2</v>
      </c>
      <c r="E20" s="23">
        <v>454</v>
      </c>
      <c r="F20" s="26">
        <f>+E20/C20</f>
        <v>113.5</v>
      </c>
      <c r="G20" s="11"/>
      <c r="H20" s="18">
        <v>45200</v>
      </c>
      <c r="I20" s="45">
        <v>5</v>
      </c>
      <c r="J20" s="46">
        <v>338.1</v>
      </c>
      <c r="K20" s="47">
        <v>341.4</v>
      </c>
      <c r="L20" s="3">
        <f>+K20/I20</f>
        <v>68.28</v>
      </c>
      <c r="M20" s="22"/>
      <c r="N20" s="18">
        <v>45200</v>
      </c>
      <c r="O20" s="5">
        <v>5</v>
      </c>
      <c r="P20" s="21">
        <v>465.5</v>
      </c>
      <c r="Q20" s="23">
        <v>388</v>
      </c>
      <c r="R20" s="6">
        <f>+Q20/O20</f>
        <v>77.599999999999994</v>
      </c>
      <c r="S20" s="22"/>
      <c r="T20" s="18">
        <v>45200</v>
      </c>
      <c r="U20" s="5">
        <v>6</v>
      </c>
      <c r="V20" s="21">
        <f>228.7+64.9</f>
        <v>293.60000000000002</v>
      </c>
      <c r="W20" s="21">
        <f>66+213</f>
        <v>279</v>
      </c>
      <c r="X20" s="6">
        <f>+W20/U20</f>
        <v>46.5</v>
      </c>
      <c r="Y20" s="1"/>
      <c r="Z20" s="11"/>
      <c r="AA20" s="1"/>
    </row>
    <row r="21" spans="2:27" ht="15.75" thickBot="1" x14ac:dyDescent="0.3">
      <c r="B21" s="18">
        <v>45231</v>
      </c>
      <c r="C21" s="27">
        <v>4</v>
      </c>
      <c r="D21" s="75">
        <f>70/100*451.8</f>
        <v>316.26</v>
      </c>
      <c r="E21" s="23">
        <v>378</v>
      </c>
      <c r="F21" s="26">
        <f t="shared" ref="F21:F22" si="4">+E21/C21</f>
        <v>94.5</v>
      </c>
      <c r="G21" s="11"/>
      <c r="H21" s="18">
        <v>45231</v>
      </c>
      <c r="I21" s="7">
        <v>5</v>
      </c>
      <c r="J21" s="48">
        <v>343.2</v>
      </c>
      <c r="K21" s="30">
        <v>359</v>
      </c>
      <c r="L21" s="6">
        <f t="shared" ref="L21:L22" si="5">+K21/I21</f>
        <v>71.8</v>
      </c>
      <c r="M21" s="22"/>
      <c r="N21" s="18">
        <v>45231</v>
      </c>
      <c r="O21" s="29">
        <v>5</v>
      </c>
      <c r="P21" s="30">
        <v>411.8</v>
      </c>
      <c r="Q21" s="23">
        <v>340</v>
      </c>
      <c r="R21" s="6">
        <f t="shared" ref="R21:R22" si="6">+Q21/O21</f>
        <v>68</v>
      </c>
      <c r="S21" s="22"/>
      <c r="T21" s="18">
        <v>45231</v>
      </c>
      <c r="U21" s="29">
        <v>6</v>
      </c>
      <c r="V21" s="30">
        <f>337.6+106.3</f>
        <v>443.90000000000003</v>
      </c>
      <c r="W21" s="30">
        <f>106+318</f>
        <v>424</v>
      </c>
      <c r="X21" s="6">
        <f t="shared" ref="X21:X22" si="7">+W21/U21</f>
        <v>70.666666666666671</v>
      </c>
      <c r="Y21" s="1"/>
      <c r="Z21" s="11"/>
      <c r="AA21" s="1"/>
    </row>
    <row r="22" spans="2:27" ht="15.75" thickBot="1" x14ac:dyDescent="0.3">
      <c r="B22" s="18">
        <v>45261</v>
      </c>
      <c r="C22" s="27">
        <v>4</v>
      </c>
      <c r="D22" s="75">
        <f>70/100*537.9</f>
        <v>376.53</v>
      </c>
      <c r="E22" s="23">
        <v>428</v>
      </c>
      <c r="F22" s="26">
        <f t="shared" si="4"/>
        <v>107</v>
      </c>
      <c r="G22" s="11"/>
      <c r="H22" s="18">
        <v>45261</v>
      </c>
      <c r="I22" s="7">
        <v>5</v>
      </c>
      <c r="J22" s="48">
        <v>404.5</v>
      </c>
      <c r="K22" s="30">
        <v>412</v>
      </c>
      <c r="L22" s="6">
        <f t="shared" si="5"/>
        <v>82.4</v>
      </c>
      <c r="M22" s="22"/>
      <c r="N22" s="18">
        <v>45261</v>
      </c>
      <c r="O22" s="29">
        <v>5</v>
      </c>
      <c r="P22" s="30">
        <v>476.8</v>
      </c>
      <c r="Q22" s="23">
        <v>374</v>
      </c>
      <c r="R22" s="6">
        <f t="shared" si="6"/>
        <v>74.8</v>
      </c>
      <c r="S22" s="22"/>
      <c r="T22" s="18">
        <v>45261</v>
      </c>
      <c r="U22" s="7">
        <v>6</v>
      </c>
      <c r="V22" s="9">
        <f>90.9+275.1</f>
        <v>366</v>
      </c>
      <c r="W22" s="49">
        <f>263+95</f>
        <v>358</v>
      </c>
      <c r="X22" s="6">
        <f t="shared" si="7"/>
        <v>59.666666666666664</v>
      </c>
      <c r="Y22" s="1"/>
      <c r="Z22" s="11"/>
      <c r="AA22" s="1"/>
    </row>
    <row r="23" spans="2:27" ht="15.75" thickBot="1" x14ac:dyDescent="0.3">
      <c r="B23" s="38" t="s">
        <v>18</v>
      </c>
      <c r="C23" s="32">
        <f>AVERAGE(C20:C22)</f>
        <v>4</v>
      </c>
      <c r="D23" s="33">
        <f>AVERAGE(D20:D22)</f>
        <v>355.99666666666667</v>
      </c>
      <c r="E23" s="33">
        <f>AVERAGE(E20:E22)</f>
        <v>420</v>
      </c>
      <c r="F23" s="34">
        <f>AVERAGE(F20:F22)</f>
        <v>105</v>
      </c>
      <c r="G23" s="50"/>
      <c r="H23" s="38" t="s">
        <v>18</v>
      </c>
      <c r="I23" s="51">
        <f>AVERAGE(I20:I22)</f>
        <v>5</v>
      </c>
      <c r="J23" s="52">
        <f>AVERAGE(J20:J22)</f>
        <v>361.93333333333334</v>
      </c>
      <c r="K23" s="53">
        <f>AVERAGE(K20:K22)</f>
        <v>370.8</v>
      </c>
      <c r="L23" s="54">
        <f>AVERAGE(L20:L22)</f>
        <v>74.16</v>
      </c>
      <c r="M23" s="37"/>
      <c r="N23" s="38" t="s">
        <v>18</v>
      </c>
      <c r="O23" s="32">
        <f>AVERAGE(O20:O22)</f>
        <v>5</v>
      </c>
      <c r="P23" s="33">
        <f>AVERAGE(P20:P22)</f>
        <v>451.36666666666662</v>
      </c>
      <c r="Q23" s="55">
        <f>AVERAGE(Q20:Q22)</f>
        <v>367.33333333333331</v>
      </c>
      <c r="R23" s="34">
        <f>AVERAGE(R20:R22)</f>
        <v>73.466666666666654</v>
      </c>
      <c r="S23" s="37"/>
      <c r="T23" s="38" t="s">
        <v>18</v>
      </c>
      <c r="U23" s="56">
        <f>AVERAGE(U20:U22)</f>
        <v>6</v>
      </c>
      <c r="V23" s="33">
        <f>AVERAGE(V20:V22)</f>
        <v>367.83333333333331</v>
      </c>
      <c r="W23" s="55">
        <f>AVERAGE(W20:W22)</f>
        <v>353.66666666666669</v>
      </c>
      <c r="X23" s="34">
        <f>AVERAGE(X20:X22)</f>
        <v>58.94444444444445</v>
      </c>
      <c r="Y23" s="57"/>
      <c r="Z23" s="50"/>
      <c r="AA23" s="1"/>
    </row>
    <row r="24" spans="2:27" x14ac:dyDescent="0.25">
      <c r="B24" s="11"/>
      <c r="C24" s="58"/>
      <c r="D24" s="58"/>
      <c r="E24" s="58"/>
      <c r="F24" s="11"/>
      <c r="G24" s="11"/>
      <c r="H24" s="11"/>
      <c r="I24" s="11"/>
      <c r="J24" s="11"/>
      <c r="K24" s="11"/>
      <c r="L24" s="11"/>
      <c r="M24" s="42"/>
      <c r="N24" s="11"/>
      <c r="O24" s="11"/>
      <c r="P24" s="11"/>
      <c r="Q24" s="11"/>
      <c r="R24" s="11"/>
      <c r="S24" s="42"/>
      <c r="T24" s="11"/>
      <c r="U24" s="11"/>
      <c r="V24" s="290"/>
      <c r="W24" s="290"/>
      <c r="X24" s="290"/>
      <c r="Y24" s="291"/>
      <c r="Z24" s="11"/>
      <c r="AA24" s="11"/>
    </row>
    <row r="25" spans="2:27" ht="16.5" thickBot="1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2"/>
      <c r="N25" s="11"/>
      <c r="O25" s="11"/>
      <c r="P25" s="11"/>
      <c r="Q25" s="11"/>
      <c r="R25" s="11"/>
      <c r="S25" s="42"/>
      <c r="T25" s="11"/>
      <c r="U25" s="11"/>
      <c r="V25" s="11"/>
      <c r="W25" s="11"/>
      <c r="X25" s="292"/>
      <c r="Y25" s="292"/>
      <c r="Z25" s="292"/>
      <c r="AA25" s="292"/>
    </row>
    <row r="26" spans="2:27" ht="16.5" thickBot="1" x14ac:dyDescent="0.3">
      <c r="B26" s="272" t="s">
        <v>57</v>
      </c>
      <c r="C26" s="273"/>
      <c r="D26" s="273"/>
      <c r="E26" s="273"/>
      <c r="F26" s="274"/>
      <c r="G26" s="11"/>
      <c r="H26" s="272" t="s">
        <v>57</v>
      </c>
      <c r="I26" s="273"/>
      <c r="J26" s="273"/>
      <c r="K26" s="273"/>
      <c r="L26" s="274"/>
      <c r="M26" s="12"/>
      <c r="N26" s="272" t="s">
        <v>57</v>
      </c>
      <c r="O26" s="273"/>
      <c r="P26" s="273"/>
      <c r="Q26" s="273"/>
      <c r="R26" s="274"/>
      <c r="S26" s="12"/>
      <c r="T26" s="272" t="s">
        <v>57</v>
      </c>
      <c r="U26" s="273"/>
      <c r="V26" s="273"/>
      <c r="W26" s="273"/>
      <c r="X26" s="274"/>
      <c r="Y26" s="1"/>
      <c r="Z26" s="11"/>
      <c r="AA26" s="1"/>
    </row>
    <row r="27" spans="2:27" x14ac:dyDescent="0.25">
      <c r="B27" s="289" t="s">
        <v>29</v>
      </c>
      <c r="C27" s="289"/>
      <c r="D27" s="289"/>
      <c r="E27" s="289"/>
      <c r="F27" s="289"/>
      <c r="G27" s="42"/>
      <c r="H27" s="289" t="s">
        <v>30</v>
      </c>
      <c r="I27" s="289"/>
      <c r="J27" s="289"/>
      <c r="K27" s="289"/>
      <c r="L27" s="289"/>
      <c r="M27" s="13"/>
      <c r="N27" s="289" t="s">
        <v>31</v>
      </c>
      <c r="O27" s="289"/>
      <c r="P27" s="289"/>
      <c r="Q27" s="289"/>
      <c r="R27" s="289"/>
      <c r="S27" s="13"/>
      <c r="T27" s="275" t="s">
        <v>32</v>
      </c>
      <c r="U27" s="275"/>
      <c r="V27" s="275"/>
      <c r="W27" s="275"/>
      <c r="X27" s="275"/>
      <c r="Y27" s="1"/>
      <c r="Z27" s="11"/>
      <c r="AA27" s="1"/>
    </row>
    <row r="28" spans="2:27" ht="15.75" thickBot="1" x14ac:dyDescent="0.3">
      <c r="B28" s="14"/>
      <c r="C28" s="14"/>
      <c r="D28" s="14"/>
      <c r="E28" s="15"/>
      <c r="F28" s="15"/>
      <c r="G28" s="11"/>
      <c r="H28" s="14"/>
      <c r="I28" s="14"/>
      <c r="J28" s="14"/>
      <c r="K28" s="15"/>
      <c r="L28" s="15"/>
      <c r="M28" s="16"/>
      <c r="N28" s="14"/>
      <c r="O28" s="14"/>
      <c r="P28" s="14"/>
      <c r="Q28" s="14"/>
      <c r="R28" s="15"/>
      <c r="S28" s="16"/>
      <c r="T28" s="14"/>
      <c r="U28" s="14"/>
      <c r="V28" s="14"/>
      <c r="W28" s="14"/>
      <c r="X28" s="15"/>
      <c r="Y28" s="1"/>
      <c r="Z28" s="11"/>
      <c r="AA28" s="1"/>
    </row>
    <row r="29" spans="2:27" ht="15" customHeight="1" x14ac:dyDescent="0.25">
      <c r="B29" s="285" t="s">
        <v>1</v>
      </c>
      <c r="C29" s="281" t="s">
        <v>2</v>
      </c>
      <c r="D29" s="281" t="s">
        <v>3</v>
      </c>
      <c r="E29" s="277" t="s">
        <v>13</v>
      </c>
      <c r="F29" s="283" t="s">
        <v>69</v>
      </c>
      <c r="G29" s="11"/>
      <c r="H29" s="285" t="s">
        <v>1</v>
      </c>
      <c r="I29" s="281" t="s">
        <v>2</v>
      </c>
      <c r="J29" s="281" t="s">
        <v>3</v>
      </c>
      <c r="K29" s="277" t="s">
        <v>13</v>
      </c>
      <c r="L29" s="283" t="s">
        <v>69</v>
      </c>
      <c r="M29" s="17"/>
      <c r="N29" s="285" t="s">
        <v>1</v>
      </c>
      <c r="O29" s="281" t="s">
        <v>2</v>
      </c>
      <c r="P29" s="281" t="s">
        <v>3</v>
      </c>
      <c r="Q29" s="277" t="s">
        <v>13</v>
      </c>
      <c r="R29" s="283" t="s">
        <v>69</v>
      </c>
      <c r="S29" s="17"/>
      <c r="T29" s="285" t="s">
        <v>1</v>
      </c>
      <c r="U29" s="281" t="s">
        <v>2</v>
      </c>
      <c r="V29" s="281" t="s">
        <v>3</v>
      </c>
      <c r="W29" s="277" t="s">
        <v>13</v>
      </c>
      <c r="X29" s="283" t="s">
        <v>69</v>
      </c>
      <c r="Y29" s="1"/>
      <c r="Z29" s="11"/>
      <c r="AA29" s="1"/>
    </row>
    <row r="30" spans="2:27" ht="15.75" thickBot="1" x14ac:dyDescent="0.3">
      <c r="B30" s="286"/>
      <c r="C30" s="282"/>
      <c r="D30" s="282"/>
      <c r="E30" s="293"/>
      <c r="F30" s="284"/>
      <c r="G30" s="11"/>
      <c r="H30" s="286"/>
      <c r="I30" s="282"/>
      <c r="J30" s="282"/>
      <c r="K30" s="278"/>
      <c r="L30" s="284"/>
      <c r="M30" s="17"/>
      <c r="N30" s="286"/>
      <c r="O30" s="282"/>
      <c r="P30" s="282"/>
      <c r="Q30" s="278"/>
      <c r="R30" s="284"/>
      <c r="S30" s="17"/>
      <c r="T30" s="294"/>
      <c r="U30" s="282"/>
      <c r="V30" s="282"/>
      <c r="W30" s="278"/>
      <c r="X30" s="284"/>
      <c r="Y30" s="1"/>
      <c r="Z30" s="11"/>
      <c r="AA30" s="1"/>
    </row>
    <row r="31" spans="2:27" ht="15.75" thickBot="1" x14ac:dyDescent="0.3">
      <c r="B31" s="18">
        <v>45200</v>
      </c>
      <c r="C31" s="4">
        <v>4</v>
      </c>
      <c r="D31" s="23">
        <v>315.60000000000002</v>
      </c>
      <c r="E31" s="76">
        <v>259</v>
      </c>
      <c r="F31" s="26">
        <f>+D31/C31</f>
        <v>78.900000000000006</v>
      </c>
      <c r="G31" s="11"/>
      <c r="H31" s="18">
        <v>45200</v>
      </c>
      <c r="I31" s="5">
        <v>2</v>
      </c>
      <c r="J31" s="21">
        <v>292.2</v>
      </c>
      <c r="K31" s="23">
        <v>273</v>
      </c>
      <c r="L31" s="6">
        <f t="shared" ref="L31:L33" si="8">+K31/I31</f>
        <v>136.5</v>
      </c>
      <c r="M31" s="22"/>
      <c r="N31" s="18">
        <v>45200</v>
      </c>
      <c r="O31" s="5">
        <v>5</v>
      </c>
      <c r="P31" s="21">
        <v>332.2</v>
      </c>
      <c r="Q31" s="21">
        <v>368</v>
      </c>
      <c r="R31" s="6">
        <f t="shared" ref="R31:R33" si="9">+Q31/O31</f>
        <v>73.599999999999994</v>
      </c>
      <c r="S31" s="22"/>
      <c r="T31" s="18">
        <v>45200</v>
      </c>
      <c r="U31" s="4">
        <v>3</v>
      </c>
      <c r="V31" s="24">
        <f>456+36.7</f>
        <v>492.7</v>
      </c>
      <c r="W31" s="24">
        <f>379+26</f>
        <v>405</v>
      </c>
      <c r="X31" s="26">
        <f>W31/U31</f>
        <v>135</v>
      </c>
      <c r="Y31" s="1"/>
      <c r="Z31" s="11"/>
      <c r="AA31" s="1"/>
    </row>
    <row r="32" spans="2:27" ht="15.75" thickBot="1" x14ac:dyDescent="0.3">
      <c r="B32" s="18">
        <v>45231</v>
      </c>
      <c r="C32" s="27">
        <v>4</v>
      </c>
      <c r="D32" s="30">
        <v>269</v>
      </c>
      <c r="E32" s="76">
        <v>218</v>
      </c>
      <c r="F32" s="26">
        <f t="shared" ref="F32:F33" si="10">+E32/C32</f>
        <v>54.5</v>
      </c>
      <c r="G32" s="11"/>
      <c r="H32" s="18">
        <v>45231</v>
      </c>
      <c r="I32" s="29">
        <v>2</v>
      </c>
      <c r="J32" s="30">
        <v>281.10000000000002</v>
      </c>
      <c r="K32" s="23">
        <v>263</v>
      </c>
      <c r="L32" s="6">
        <f t="shared" si="8"/>
        <v>131.5</v>
      </c>
      <c r="M32" s="22"/>
      <c r="N32" s="18">
        <v>45231</v>
      </c>
      <c r="O32" s="29">
        <v>5</v>
      </c>
      <c r="P32" s="21">
        <v>337.6</v>
      </c>
      <c r="Q32" s="21">
        <v>364</v>
      </c>
      <c r="R32" s="6">
        <f t="shared" si="9"/>
        <v>72.8</v>
      </c>
      <c r="S32" s="22"/>
      <c r="T32" s="18">
        <v>45231</v>
      </c>
      <c r="U32" s="4">
        <v>3</v>
      </c>
      <c r="V32" s="28">
        <f>306.4+49.8</f>
        <v>356.2</v>
      </c>
      <c r="W32" s="28">
        <f>252+34</f>
        <v>286</v>
      </c>
      <c r="X32" s="26">
        <f t="shared" ref="X32:X33" si="11">W32/U32</f>
        <v>95.333333333333329</v>
      </c>
      <c r="Y32" s="1"/>
      <c r="Z32" s="11"/>
      <c r="AA32" s="1"/>
    </row>
    <row r="33" spans="2:27" ht="15.75" thickBot="1" x14ac:dyDescent="0.3">
      <c r="B33" s="18">
        <v>45261</v>
      </c>
      <c r="C33" s="27">
        <v>4</v>
      </c>
      <c r="D33" s="30">
        <v>290.8</v>
      </c>
      <c r="E33" s="23">
        <v>222</v>
      </c>
      <c r="F33" s="26">
        <f t="shared" si="10"/>
        <v>55.5</v>
      </c>
      <c r="G33" s="11"/>
      <c r="H33" s="18">
        <v>45261</v>
      </c>
      <c r="I33" s="29">
        <v>2</v>
      </c>
      <c r="J33" s="30">
        <v>328.1</v>
      </c>
      <c r="K33" s="23">
        <v>294</v>
      </c>
      <c r="L33" s="6">
        <f t="shared" si="8"/>
        <v>147</v>
      </c>
      <c r="M33" s="22"/>
      <c r="N33" s="18">
        <v>45261</v>
      </c>
      <c r="O33" s="29">
        <v>5</v>
      </c>
      <c r="P33" s="21">
        <v>355.7</v>
      </c>
      <c r="Q33" s="21">
        <v>363</v>
      </c>
      <c r="R33" s="6">
        <f t="shared" si="9"/>
        <v>72.599999999999994</v>
      </c>
      <c r="S33" s="22"/>
      <c r="T33" s="18">
        <v>45261</v>
      </c>
      <c r="U33" s="4">
        <v>3</v>
      </c>
      <c r="V33" s="28">
        <f>394.3+32.4</f>
        <v>426.7</v>
      </c>
      <c r="W33" s="28">
        <f>303+21</f>
        <v>324</v>
      </c>
      <c r="X33" s="26">
        <f t="shared" si="11"/>
        <v>108</v>
      </c>
      <c r="Y33" s="1"/>
      <c r="Z33" s="11"/>
      <c r="AA33" s="1"/>
    </row>
    <row r="34" spans="2:27" ht="15.75" thickBot="1" x14ac:dyDescent="0.3">
      <c r="B34" s="38" t="s">
        <v>18</v>
      </c>
      <c r="C34" s="32">
        <f>AVERAGE(C31:C33)</f>
        <v>4</v>
      </c>
      <c r="D34" s="33">
        <f>AVERAGE(D31:D33)</f>
        <v>291.8</v>
      </c>
      <c r="E34" s="33">
        <f>AVERAGE(E31:E33)</f>
        <v>233</v>
      </c>
      <c r="F34" s="34">
        <f>AVERAGE(F31:F33)</f>
        <v>62.966666666666669</v>
      </c>
      <c r="G34" s="50"/>
      <c r="H34" s="38" t="s">
        <v>18</v>
      </c>
      <c r="I34" s="32">
        <f>AVERAGE(I31:I33)</f>
        <v>2</v>
      </c>
      <c r="J34" s="33">
        <f>AVERAGE(J31:J33)</f>
        <v>300.46666666666664</v>
      </c>
      <c r="K34" s="55">
        <f>AVERAGE(K31:K33)</f>
        <v>276.66666666666669</v>
      </c>
      <c r="L34" s="38">
        <f>AVERAGE(L31:L33)</f>
        <v>138.33333333333334</v>
      </c>
      <c r="M34" s="37"/>
      <c r="N34" s="31" t="s">
        <v>18</v>
      </c>
      <c r="O34" s="32">
        <f>AVERAGE(O31:O33)</f>
        <v>5</v>
      </c>
      <c r="P34" s="33">
        <f>AVERAGE(P31:P33)</f>
        <v>341.83333333333331</v>
      </c>
      <c r="Q34" s="33">
        <f>AVERAGE(Q31:Q33)</f>
        <v>365</v>
      </c>
      <c r="R34" s="34">
        <f>AVERAGE(R31:R33)</f>
        <v>72.999999999999986</v>
      </c>
      <c r="S34" s="37"/>
      <c r="T34" s="31" t="s">
        <v>18</v>
      </c>
      <c r="U34" s="32">
        <f>AVERAGE(U31:U33)</f>
        <v>3</v>
      </c>
      <c r="V34" s="33">
        <f>AVERAGE(V31:V33)</f>
        <v>425.2</v>
      </c>
      <c r="W34" s="33">
        <f>AVERAGE(W31:W33)</f>
        <v>338.33333333333331</v>
      </c>
      <c r="X34" s="34">
        <f>AVERAGE(X31:X33)</f>
        <v>112.77777777777777</v>
      </c>
      <c r="Y34" s="1"/>
      <c r="Z34" s="50"/>
      <c r="AA34" s="1"/>
    </row>
    <row r="35" spans="2:27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42"/>
      <c r="N35" s="11"/>
      <c r="O35" s="11"/>
      <c r="P35" s="11"/>
      <c r="Q35" s="11"/>
      <c r="R35" s="11"/>
      <c r="S35" s="42"/>
      <c r="T35" s="11"/>
      <c r="U35" s="11"/>
      <c r="V35" s="11"/>
      <c r="W35" s="11"/>
      <c r="X35" s="11"/>
      <c r="Y35" s="11"/>
      <c r="Z35" s="11"/>
      <c r="AA35" s="11"/>
    </row>
    <row r="36" spans="2:27" ht="15.75" thickBot="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42"/>
      <c r="N36" s="11"/>
      <c r="O36" s="11"/>
      <c r="P36" s="11"/>
      <c r="Q36" s="11"/>
      <c r="R36" s="11"/>
      <c r="S36" s="42"/>
      <c r="T36" s="11"/>
      <c r="U36" s="11"/>
      <c r="V36" s="11"/>
      <c r="W36" s="11"/>
      <c r="X36" s="11"/>
      <c r="Y36" s="11"/>
      <c r="Z36" s="11"/>
      <c r="AA36" s="11"/>
    </row>
    <row r="37" spans="2:27" ht="16.5" thickBot="1" x14ac:dyDescent="0.3">
      <c r="B37" s="272" t="s">
        <v>57</v>
      </c>
      <c r="C37" s="273"/>
      <c r="D37" s="273"/>
      <c r="E37" s="273"/>
      <c r="F37" s="274"/>
      <c r="G37" s="11"/>
      <c r="H37" s="272" t="s">
        <v>57</v>
      </c>
      <c r="I37" s="273"/>
      <c r="J37" s="273"/>
      <c r="K37" s="273"/>
      <c r="L37" s="274"/>
      <c r="M37" s="12"/>
      <c r="N37" s="272" t="s">
        <v>57</v>
      </c>
      <c r="O37" s="273"/>
      <c r="P37" s="273"/>
      <c r="Q37" s="273"/>
      <c r="R37" s="274"/>
      <c r="S37" s="12"/>
      <c r="T37" s="272" t="s">
        <v>57</v>
      </c>
      <c r="U37" s="273"/>
      <c r="V37" s="273"/>
      <c r="W37" s="273"/>
      <c r="X37" s="274"/>
      <c r="Y37" s="1"/>
      <c r="Z37" s="11"/>
      <c r="AA37" s="1"/>
    </row>
    <row r="38" spans="2:27" x14ac:dyDescent="0.25">
      <c r="B38" s="275" t="s">
        <v>33</v>
      </c>
      <c r="C38" s="275"/>
      <c r="D38" s="275"/>
      <c r="E38" s="275"/>
      <c r="F38" s="275"/>
      <c r="G38" s="11"/>
      <c r="H38" s="275" t="s">
        <v>34</v>
      </c>
      <c r="I38" s="275"/>
      <c r="J38" s="275"/>
      <c r="K38" s="275"/>
      <c r="L38" s="275"/>
      <c r="M38" s="13"/>
      <c r="N38" s="275" t="s">
        <v>35</v>
      </c>
      <c r="O38" s="275"/>
      <c r="P38" s="275"/>
      <c r="Q38" s="275"/>
      <c r="R38" s="275"/>
      <c r="S38" s="13"/>
      <c r="T38" s="275" t="s">
        <v>36</v>
      </c>
      <c r="U38" s="275"/>
      <c r="V38" s="275"/>
      <c r="W38" s="275"/>
      <c r="X38" s="275"/>
      <c r="Y38" s="1"/>
      <c r="Z38" s="11"/>
      <c r="AA38" s="1"/>
    </row>
    <row r="39" spans="2:27" ht="15.75" thickBot="1" x14ac:dyDescent="0.3">
      <c r="B39" s="14"/>
      <c r="C39" s="14"/>
      <c r="D39" s="14"/>
      <c r="E39" s="14"/>
      <c r="F39" s="15"/>
      <c r="G39" s="11"/>
      <c r="H39" s="14"/>
      <c r="I39" s="14"/>
      <c r="J39" s="14"/>
      <c r="K39" s="14"/>
      <c r="L39" s="15"/>
      <c r="M39" s="16"/>
      <c r="N39" s="14"/>
      <c r="O39" s="14"/>
      <c r="P39" s="14"/>
      <c r="Q39" s="14"/>
      <c r="R39" s="15"/>
      <c r="S39" s="16"/>
      <c r="T39" s="14"/>
      <c r="U39" s="14"/>
      <c r="V39" s="14"/>
      <c r="W39" s="15"/>
      <c r="X39" s="15"/>
      <c r="Y39" s="1"/>
      <c r="Z39" s="11"/>
      <c r="AA39" s="1"/>
    </row>
    <row r="40" spans="2:27" x14ac:dyDescent="0.25">
      <c r="B40" s="285" t="s">
        <v>1</v>
      </c>
      <c r="C40" s="281" t="s">
        <v>2</v>
      </c>
      <c r="D40" s="277" t="s">
        <v>65</v>
      </c>
      <c r="E40" s="277" t="s">
        <v>13</v>
      </c>
      <c r="F40" s="279" t="s">
        <v>69</v>
      </c>
      <c r="G40" s="11"/>
      <c r="H40" s="285" t="s">
        <v>1</v>
      </c>
      <c r="I40" s="281" t="s">
        <v>2</v>
      </c>
      <c r="J40" s="281" t="s">
        <v>3</v>
      </c>
      <c r="K40" s="277" t="s">
        <v>13</v>
      </c>
      <c r="L40" s="283" t="s">
        <v>69</v>
      </c>
      <c r="M40" s="17"/>
      <c r="N40" s="285" t="s">
        <v>1</v>
      </c>
      <c r="O40" s="281" t="s">
        <v>2</v>
      </c>
      <c r="P40" s="281" t="s">
        <v>3</v>
      </c>
      <c r="Q40" s="277" t="s">
        <v>13</v>
      </c>
      <c r="R40" s="283" t="s">
        <v>69</v>
      </c>
      <c r="S40" s="17"/>
      <c r="T40" s="285" t="s">
        <v>1</v>
      </c>
      <c r="U40" s="281" t="s">
        <v>2</v>
      </c>
      <c r="V40" s="277" t="s">
        <v>3</v>
      </c>
      <c r="W40" s="277" t="s">
        <v>13</v>
      </c>
      <c r="X40" s="279" t="s">
        <v>69</v>
      </c>
      <c r="Y40" s="1"/>
      <c r="Z40" s="11"/>
      <c r="AA40" s="1"/>
    </row>
    <row r="41" spans="2:27" ht="15.75" thickBot="1" x14ac:dyDescent="0.3">
      <c r="B41" s="286"/>
      <c r="C41" s="282"/>
      <c r="D41" s="278"/>
      <c r="E41" s="278"/>
      <c r="F41" s="280"/>
      <c r="G41" s="11"/>
      <c r="H41" s="286"/>
      <c r="I41" s="282"/>
      <c r="J41" s="282"/>
      <c r="K41" s="278"/>
      <c r="L41" s="284"/>
      <c r="M41" s="17"/>
      <c r="N41" s="286"/>
      <c r="O41" s="282"/>
      <c r="P41" s="282"/>
      <c r="Q41" s="278"/>
      <c r="R41" s="284"/>
      <c r="S41" s="17"/>
      <c r="T41" s="286"/>
      <c r="U41" s="282"/>
      <c r="V41" s="278"/>
      <c r="W41" s="278"/>
      <c r="X41" s="280"/>
      <c r="Y41" s="1"/>
      <c r="Z41" s="11"/>
      <c r="AA41" s="1"/>
    </row>
    <row r="42" spans="2:27" ht="15.75" thickBot="1" x14ac:dyDescent="0.3">
      <c r="B42" s="18">
        <v>45200</v>
      </c>
      <c r="C42" s="4">
        <v>6</v>
      </c>
      <c r="D42" s="24">
        <v>324.2</v>
      </c>
      <c r="E42" s="24">
        <v>324</v>
      </c>
      <c r="F42" s="26">
        <f>+E42/C42</f>
        <v>54</v>
      </c>
      <c r="G42" s="11"/>
      <c r="H42" s="18">
        <v>45200</v>
      </c>
      <c r="I42" s="4">
        <v>5</v>
      </c>
      <c r="J42" s="30">
        <v>304.2</v>
      </c>
      <c r="K42" s="23">
        <v>328</v>
      </c>
      <c r="L42" s="26">
        <f t="shared" ref="L42:L44" si="12">+K42/I42</f>
        <v>65.599999999999994</v>
      </c>
      <c r="M42" s="22"/>
      <c r="N42" s="18">
        <v>45200</v>
      </c>
      <c r="O42" s="5">
        <v>6</v>
      </c>
      <c r="P42" s="24">
        <v>573.5</v>
      </c>
      <c r="Q42" s="21">
        <v>706</v>
      </c>
      <c r="R42" s="6">
        <f>+Q42/O42</f>
        <v>117.66666666666667</v>
      </c>
      <c r="S42" s="22"/>
      <c r="T42" s="18">
        <v>45200</v>
      </c>
      <c r="U42" s="4">
        <v>5</v>
      </c>
      <c r="V42" s="24">
        <v>1044.4000000000001</v>
      </c>
      <c r="W42" s="25">
        <v>978</v>
      </c>
      <c r="X42" s="26">
        <f>+W42/U42</f>
        <v>195.6</v>
      </c>
      <c r="Y42" s="1"/>
      <c r="Z42" s="11"/>
      <c r="AA42" s="1"/>
    </row>
    <row r="43" spans="2:27" ht="15.75" thickBot="1" x14ac:dyDescent="0.3">
      <c r="B43" s="18">
        <v>45231</v>
      </c>
      <c r="C43" s="27">
        <v>6</v>
      </c>
      <c r="D43" s="28">
        <v>285.2</v>
      </c>
      <c r="E43" s="28">
        <v>298</v>
      </c>
      <c r="F43" s="26">
        <f t="shared" ref="F43:F44" si="13">+E43/C43</f>
        <v>49.666666666666664</v>
      </c>
      <c r="G43" s="11"/>
      <c r="H43" s="18">
        <v>45231</v>
      </c>
      <c r="I43" s="27">
        <v>5</v>
      </c>
      <c r="J43" s="30">
        <v>294</v>
      </c>
      <c r="K43" s="23">
        <v>326</v>
      </c>
      <c r="L43" s="26">
        <f t="shared" si="12"/>
        <v>65.2</v>
      </c>
      <c r="M43" s="22"/>
      <c r="N43" s="18">
        <v>45231</v>
      </c>
      <c r="O43" s="29">
        <v>6</v>
      </c>
      <c r="P43" s="24">
        <v>620.5</v>
      </c>
      <c r="Q43" s="30">
        <v>750</v>
      </c>
      <c r="R43" s="6">
        <f t="shared" ref="R43:R44" si="14">+Q43/O43</f>
        <v>125</v>
      </c>
      <c r="S43" s="22"/>
      <c r="T43" s="18">
        <v>45231</v>
      </c>
      <c r="U43" s="27">
        <v>5</v>
      </c>
      <c r="V43" s="24">
        <v>1003.8</v>
      </c>
      <c r="W43" s="25">
        <v>958</v>
      </c>
      <c r="X43" s="26">
        <f t="shared" ref="X43:X44" si="15">+W43/U43</f>
        <v>191.6</v>
      </c>
      <c r="Y43" s="1"/>
      <c r="Z43" s="11"/>
      <c r="AA43" s="1"/>
    </row>
    <row r="44" spans="2:27" ht="15.75" thickBot="1" x14ac:dyDescent="0.3">
      <c r="B44" s="18">
        <v>45261</v>
      </c>
      <c r="C44" s="27">
        <v>6</v>
      </c>
      <c r="D44" s="28">
        <v>308.7</v>
      </c>
      <c r="E44" s="28">
        <v>305</v>
      </c>
      <c r="F44" s="26">
        <f t="shared" si="13"/>
        <v>50.833333333333336</v>
      </c>
      <c r="G44" s="11"/>
      <c r="H44" s="18">
        <v>45261</v>
      </c>
      <c r="I44" s="27">
        <v>5</v>
      </c>
      <c r="J44" s="28">
        <v>347</v>
      </c>
      <c r="K44" s="28">
        <v>363</v>
      </c>
      <c r="L44" s="26">
        <f t="shared" si="12"/>
        <v>72.599999999999994</v>
      </c>
      <c r="M44" s="22"/>
      <c r="N44" s="18">
        <v>45261</v>
      </c>
      <c r="O44" s="29">
        <v>6</v>
      </c>
      <c r="P44" s="28"/>
      <c r="Q44" s="30"/>
      <c r="R44" s="6">
        <f t="shared" si="14"/>
        <v>0</v>
      </c>
      <c r="S44" s="22"/>
      <c r="T44" s="18">
        <v>45261</v>
      </c>
      <c r="U44" s="27">
        <v>5</v>
      </c>
      <c r="V44" s="24">
        <v>809.4</v>
      </c>
      <c r="W44" s="25">
        <v>718</v>
      </c>
      <c r="X44" s="26">
        <f t="shared" si="15"/>
        <v>143.6</v>
      </c>
      <c r="Y44" s="1"/>
      <c r="Z44" s="11"/>
      <c r="AA44" s="1"/>
    </row>
    <row r="45" spans="2:27" ht="15.75" thickBot="1" x14ac:dyDescent="0.3">
      <c r="B45" s="38" t="s">
        <v>18</v>
      </c>
      <c r="C45" s="32">
        <f>AVERAGE(C42:C44)</f>
        <v>6</v>
      </c>
      <c r="D45" s="33">
        <f>AVERAGE(D42:D44)</f>
        <v>306.0333333333333</v>
      </c>
      <c r="E45" s="55">
        <f>AVERAGE(E42:E44)</f>
        <v>309</v>
      </c>
      <c r="F45" s="34">
        <f>AVERAGE(F42:F44)</f>
        <v>51.5</v>
      </c>
      <c r="G45" s="11"/>
      <c r="H45" s="38" t="s">
        <v>18</v>
      </c>
      <c r="I45" s="32">
        <f>AVERAGE(I42:I44)</f>
        <v>5</v>
      </c>
      <c r="J45" s="33">
        <f>AVERAGE(J42:J44)</f>
        <v>315.06666666666666</v>
      </c>
      <c r="K45" s="55">
        <f>AVERAGE(K42:K44)</f>
        <v>339</v>
      </c>
      <c r="L45" s="34">
        <f>AVERAGE(L42:L44)</f>
        <v>67.8</v>
      </c>
      <c r="M45" s="37"/>
      <c r="N45" s="38" t="s">
        <v>18</v>
      </c>
      <c r="O45" s="32">
        <f>AVERAGE(O42:O44)</f>
        <v>6</v>
      </c>
      <c r="P45" s="33">
        <f>AVERAGE(P42:P44)</f>
        <v>597</v>
      </c>
      <c r="Q45" s="33">
        <f>AVERAGE(Q42:Q44)</f>
        <v>728</v>
      </c>
      <c r="R45" s="34">
        <f>AVERAGE(R42:R44)</f>
        <v>80.8888888888889</v>
      </c>
      <c r="S45" s="37"/>
      <c r="T45" s="38" t="s">
        <v>18</v>
      </c>
      <c r="U45" s="32">
        <f>AVERAGE(U42:U44)</f>
        <v>5</v>
      </c>
      <c r="V45" s="32">
        <f>AVERAGE(V42:V44)</f>
        <v>952.5333333333333</v>
      </c>
      <c r="W45" s="32">
        <f>AVERAGE(W42:W44)</f>
        <v>884.66666666666663</v>
      </c>
      <c r="X45" s="36">
        <f>AVERAGE(X42:X44)</f>
        <v>176.93333333333331</v>
      </c>
      <c r="Y45" s="1"/>
      <c r="Z45" s="11"/>
      <c r="AA45" s="1"/>
    </row>
    <row r="46" spans="2:27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42"/>
      <c r="N46" s="11"/>
      <c r="O46" s="11"/>
      <c r="P46" s="11"/>
      <c r="Q46" s="11"/>
      <c r="R46" s="11"/>
      <c r="S46" s="42"/>
      <c r="T46" s="11"/>
      <c r="U46" s="11"/>
      <c r="V46" s="1"/>
      <c r="W46" s="1"/>
      <c r="X46" s="1"/>
      <c r="Y46" s="1"/>
      <c r="Z46" s="11"/>
      <c r="AA46" s="11"/>
    </row>
    <row r="47" spans="2:27" ht="15.75" thickBot="1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42"/>
      <c r="N47" s="11"/>
      <c r="O47" s="11"/>
      <c r="P47" s="11"/>
      <c r="Q47" s="11"/>
      <c r="R47" s="11"/>
      <c r="S47" s="42"/>
      <c r="T47" s="11"/>
      <c r="U47" s="11"/>
      <c r="V47" s="1"/>
      <c r="W47" s="1"/>
      <c r="X47" s="1"/>
      <c r="Y47" s="1"/>
      <c r="Z47" s="11"/>
      <c r="AA47" s="11"/>
    </row>
    <row r="48" spans="2:27" ht="16.5" thickBot="1" x14ac:dyDescent="0.3">
      <c r="B48" s="272" t="s">
        <v>57</v>
      </c>
      <c r="C48" s="273"/>
      <c r="D48" s="273"/>
      <c r="E48" s="273"/>
      <c r="F48" s="274"/>
      <c r="G48" s="11"/>
      <c r="H48" s="272" t="s">
        <v>57</v>
      </c>
      <c r="I48" s="273"/>
      <c r="J48" s="273"/>
      <c r="K48" s="273"/>
      <c r="L48" s="274"/>
      <c r="M48" s="12"/>
      <c r="N48" s="272" t="s">
        <v>57</v>
      </c>
      <c r="O48" s="273"/>
      <c r="P48" s="273"/>
      <c r="Q48" s="273"/>
      <c r="R48" s="274"/>
      <c r="S48" s="12"/>
      <c r="T48" s="272" t="s">
        <v>57</v>
      </c>
      <c r="U48" s="273"/>
      <c r="V48" s="273"/>
      <c r="W48" s="273"/>
      <c r="X48" s="274"/>
      <c r="Y48" s="1"/>
      <c r="Z48" s="11"/>
      <c r="AA48" s="1"/>
    </row>
    <row r="49" spans="2:27" x14ac:dyDescent="0.25">
      <c r="B49" s="275" t="s">
        <v>37</v>
      </c>
      <c r="C49" s="275"/>
      <c r="D49" s="275"/>
      <c r="E49" s="275"/>
      <c r="F49" s="275"/>
      <c r="G49" s="11"/>
      <c r="H49" s="289" t="s">
        <v>38</v>
      </c>
      <c r="I49" s="289"/>
      <c r="J49" s="289"/>
      <c r="K49" s="289"/>
      <c r="L49" s="289"/>
      <c r="M49" s="13"/>
      <c r="N49" s="289" t="s">
        <v>39</v>
      </c>
      <c r="O49" s="289"/>
      <c r="P49" s="289"/>
      <c r="Q49" s="289"/>
      <c r="R49" s="289"/>
      <c r="S49" s="13"/>
      <c r="T49" s="275" t="s">
        <v>40</v>
      </c>
      <c r="U49" s="275"/>
      <c r="V49" s="275"/>
      <c r="W49" s="275"/>
      <c r="X49" s="275"/>
      <c r="Y49" s="1"/>
      <c r="Z49" s="11"/>
      <c r="AA49" s="1"/>
    </row>
    <row r="50" spans="2:27" ht="15.75" thickBot="1" x14ac:dyDescent="0.3">
      <c r="B50" s="14"/>
      <c r="C50" s="14"/>
      <c r="D50" s="14"/>
      <c r="E50" s="14"/>
      <c r="F50" s="15"/>
      <c r="G50" s="11"/>
      <c r="H50" s="14"/>
      <c r="I50" s="14"/>
      <c r="J50" s="14"/>
      <c r="K50" s="15"/>
      <c r="L50" s="15"/>
      <c r="M50" s="16"/>
      <c r="N50" s="14"/>
      <c r="O50" s="14"/>
      <c r="P50" s="14"/>
      <c r="Q50" s="15"/>
      <c r="R50" s="15"/>
      <c r="S50" s="16"/>
      <c r="T50" s="14"/>
      <c r="U50" s="14"/>
      <c r="V50" s="14"/>
      <c r="W50" s="14"/>
      <c r="X50" s="15"/>
      <c r="Y50" s="1"/>
      <c r="Z50" s="11"/>
      <c r="AA50" s="1"/>
    </row>
    <row r="51" spans="2:27" x14ac:dyDescent="0.25">
      <c r="B51" s="285" t="s">
        <v>1</v>
      </c>
      <c r="C51" s="281" t="s">
        <v>2</v>
      </c>
      <c r="D51" s="277" t="s">
        <v>3</v>
      </c>
      <c r="E51" s="277" t="s">
        <v>13</v>
      </c>
      <c r="F51" s="279" t="s">
        <v>69</v>
      </c>
      <c r="G51" s="11"/>
      <c r="H51" s="285" t="s">
        <v>1</v>
      </c>
      <c r="I51" s="281" t="s">
        <v>2</v>
      </c>
      <c r="J51" s="281" t="s">
        <v>3</v>
      </c>
      <c r="K51" s="277" t="s">
        <v>13</v>
      </c>
      <c r="L51" s="283" t="s">
        <v>69</v>
      </c>
      <c r="M51" s="17"/>
      <c r="N51" s="287" t="s">
        <v>1</v>
      </c>
      <c r="O51" s="277" t="s">
        <v>2</v>
      </c>
      <c r="P51" s="277" t="s">
        <v>3</v>
      </c>
      <c r="Q51" s="277" t="s">
        <v>13</v>
      </c>
      <c r="R51" s="279" t="s">
        <v>69</v>
      </c>
      <c r="S51" s="17"/>
      <c r="T51" s="285" t="s">
        <v>1</v>
      </c>
      <c r="U51" s="281" t="s">
        <v>2</v>
      </c>
      <c r="V51" s="281" t="s">
        <v>3</v>
      </c>
      <c r="W51" s="277" t="s">
        <v>13</v>
      </c>
      <c r="X51" s="283" t="s">
        <v>69</v>
      </c>
      <c r="Y51" s="1"/>
      <c r="Z51" s="11"/>
      <c r="AA51" s="1"/>
    </row>
    <row r="52" spans="2:27" ht="15.75" thickBot="1" x14ac:dyDescent="0.3">
      <c r="B52" s="286"/>
      <c r="C52" s="282"/>
      <c r="D52" s="278"/>
      <c r="E52" s="278"/>
      <c r="F52" s="280"/>
      <c r="G52" s="11"/>
      <c r="H52" s="286"/>
      <c r="I52" s="282"/>
      <c r="J52" s="282"/>
      <c r="K52" s="278"/>
      <c r="L52" s="284"/>
      <c r="M52" s="17"/>
      <c r="N52" s="288"/>
      <c r="O52" s="278"/>
      <c r="P52" s="278"/>
      <c r="Q52" s="278"/>
      <c r="R52" s="280"/>
      <c r="S52" s="17"/>
      <c r="T52" s="286"/>
      <c r="U52" s="282"/>
      <c r="V52" s="282"/>
      <c r="W52" s="278"/>
      <c r="X52" s="284"/>
      <c r="Y52" s="1"/>
      <c r="Z52" s="11"/>
      <c r="AA52" s="1"/>
    </row>
    <row r="53" spans="2:27" ht="15.75" thickBot="1" x14ac:dyDescent="0.3">
      <c r="B53" s="18">
        <v>45200</v>
      </c>
      <c r="C53" s="5">
        <v>4</v>
      </c>
      <c r="D53" s="21">
        <v>234.5</v>
      </c>
      <c r="E53" s="21">
        <v>244</v>
      </c>
      <c r="F53" s="6">
        <f t="shared" ref="F53:F55" si="16">+E53/C53</f>
        <v>61</v>
      </c>
      <c r="G53" s="11"/>
      <c r="H53" s="18">
        <v>45200</v>
      </c>
      <c r="I53" s="4">
        <v>4</v>
      </c>
      <c r="J53" s="24">
        <v>443.3</v>
      </c>
      <c r="K53" s="25">
        <v>445</v>
      </c>
      <c r="L53" s="26">
        <f>+K53/I53</f>
        <v>111.25</v>
      </c>
      <c r="M53" s="22"/>
      <c r="N53" s="18">
        <v>45200</v>
      </c>
      <c r="O53" s="4">
        <v>5</v>
      </c>
      <c r="P53" s="24">
        <v>981.4</v>
      </c>
      <c r="Q53" s="72">
        <v>1105</v>
      </c>
      <c r="R53" s="26">
        <f>Q53/O53</f>
        <v>221</v>
      </c>
      <c r="S53" s="22"/>
      <c r="T53" s="18">
        <v>45200</v>
      </c>
      <c r="U53" s="4">
        <v>5</v>
      </c>
      <c r="V53" s="24">
        <v>291.89999999999998</v>
      </c>
      <c r="W53" s="24">
        <v>254</v>
      </c>
      <c r="X53" s="26">
        <f>+W53/U53</f>
        <v>50.8</v>
      </c>
      <c r="Y53" s="1"/>
      <c r="Z53" s="11"/>
      <c r="AA53" s="1"/>
    </row>
    <row r="54" spans="2:27" ht="15.75" thickBot="1" x14ac:dyDescent="0.3">
      <c r="B54" s="18">
        <v>45231</v>
      </c>
      <c r="C54" s="29">
        <v>4</v>
      </c>
      <c r="D54" s="30">
        <v>249</v>
      </c>
      <c r="E54" s="30">
        <v>256</v>
      </c>
      <c r="F54" s="6">
        <f t="shared" si="16"/>
        <v>64</v>
      </c>
      <c r="G54" s="11"/>
      <c r="H54" s="18">
        <v>45231</v>
      </c>
      <c r="I54" s="27">
        <v>4</v>
      </c>
      <c r="J54" s="24">
        <v>429.9</v>
      </c>
      <c r="K54" s="25">
        <v>451</v>
      </c>
      <c r="L54" s="26">
        <f t="shared" ref="L54:L55" si="17">+K54/I54</f>
        <v>112.75</v>
      </c>
      <c r="M54" s="22"/>
      <c r="N54" s="18">
        <v>45231</v>
      </c>
      <c r="O54" s="27">
        <v>5</v>
      </c>
      <c r="P54" s="70">
        <v>1036.5</v>
      </c>
      <c r="Q54" s="73">
        <v>1167</v>
      </c>
      <c r="R54" s="71">
        <f t="shared" ref="R54:R55" si="18">Q54/O54</f>
        <v>233.4</v>
      </c>
      <c r="S54" s="22"/>
      <c r="T54" s="18">
        <v>45231</v>
      </c>
      <c r="U54" s="27">
        <v>5</v>
      </c>
      <c r="V54" s="28">
        <v>309.60000000000002</v>
      </c>
      <c r="W54" s="28">
        <v>258</v>
      </c>
      <c r="X54" s="26">
        <f t="shared" ref="X54:X55" si="19">+W54/U54</f>
        <v>51.6</v>
      </c>
      <c r="Y54" s="1"/>
      <c r="Z54" s="11"/>
      <c r="AA54" s="1"/>
    </row>
    <row r="55" spans="2:27" ht="15.75" thickBot="1" x14ac:dyDescent="0.3">
      <c r="B55" s="18">
        <v>45261</v>
      </c>
      <c r="C55" s="29">
        <v>4</v>
      </c>
      <c r="D55" s="30">
        <v>241.6</v>
      </c>
      <c r="E55" s="30">
        <v>245</v>
      </c>
      <c r="F55" s="6">
        <f t="shared" si="16"/>
        <v>61.25</v>
      </c>
      <c r="G55" s="11"/>
      <c r="H55" s="18">
        <v>45261</v>
      </c>
      <c r="I55" s="27">
        <v>4</v>
      </c>
      <c r="J55" s="24">
        <v>368</v>
      </c>
      <c r="K55" s="25">
        <v>368.7</v>
      </c>
      <c r="L55" s="26">
        <f t="shared" si="17"/>
        <v>92.174999999999997</v>
      </c>
      <c r="M55" s="22"/>
      <c r="N55" s="18">
        <v>45261</v>
      </c>
      <c r="O55" s="27">
        <v>5</v>
      </c>
      <c r="P55" s="24">
        <v>858</v>
      </c>
      <c r="Q55" s="59">
        <v>1012</v>
      </c>
      <c r="R55" s="26">
        <f t="shared" si="18"/>
        <v>202.4</v>
      </c>
      <c r="S55" s="22"/>
      <c r="T55" s="18">
        <v>45261</v>
      </c>
      <c r="U55" s="27">
        <v>5</v>
      </c>
      <c r="V55" s="28">
        <v>308.60000000000002</v>
      </c>
      <c r="W55" s="28">
        <v>244</v>
      </c>
      <c r="X55" s="26">
        <f t="shared" si="19"/>
        <v>48.8</v>
      </c>
      <c r="Y55" s="1"/>
      <c r="Z55" s="11"/>
      <c r="AA55" s="1"/>
    </row>
    <row r="56" spans="2:27" ht="15.75" thickBot="1" x14ac:dyDescent="0.3">
      <c r="B56" s="38" t="s">
        <v>18</v>
      </c>
      <c r="C56" s="32">
        <f>AVERAGE(C53:C55)</f>
        <v>4</v>
      </c>
      <c r="D56" s="33">
        <f>AVERAGE(D53:D55)</f>
        <v>241.70000000000002</v>
      </c>
      <c r="E56" s="55">
        <f>AVERAGE(E53:E55)</f>
        <v>248.33333333333334</v>
      </c>
      <c r="F56" s="38">
        <f>AVERAGE(F53:F55)</f>
        <v>62.083333333333336</v>
      </c>
      <c r="G56" s="35"/>
      <c r="H56" s="38" t="s">
        <v>18</v>
      </c>
      <c r="I56" s="32">
        <f>AVERAGE(I53:I55)</f>
        <v>4</v>
      </c>
      <c r="J56" s="33">
        <f>AVERAGE(J53:J55)</f>
        <v>413.73333333333335</v>
      </c>
      <c r="K56" s="55">
        <f>AVERAGE(K53:K55)</f>
        <v>421.56666666666666</v>
      </c>
      <c r="L56" s="38">
        <f>AVERAGE(L53:L55)</f>
        <v>105.39166666666667</v>
      </c>
      <c r="M56" s="37"/>
      <c r="N56" s="31" t="s">
        <v>18</v>
      </c>
      <c r="O56" s="32">
        <f>AVERAGE(O53:O55)</f>
        <v>5</v>
      </c>
      <c r="P56" s="32">
        <f>AVERAGE(P53:P55)</f>
        <v>958.63333333333333</v>
      </c>
      <c r="Q56" s="32">
        <f>AVERAGE(Q53:Q55)</f>
        <v>1094.6666666666667</v>
      </c>
      <c r="R56" s="36">
        <f>AVERAGE(R53:R55)</f>
        <v>218.93333333333331</v>
      </c>
      <c r="S56" s="37"/>
      <c r="T56" s="60" t="s">
        <v>18</v>
      </c>
      <c r="U56" s="32">
        <f>AVERAGE(U53:U55)</f>
        <v>5</v>
      </c>
      <c r="V56" s="33">
        <f>AVERAGE(V53:V55)</f>
        <v>303.36666666666667</v>
      </c>
      <c r="W56" s="33">
        <f>AVERAGE(W53:W55)</f>
        <v>252</v>
      </c>
      <c r="X56" s="34">
        <f>AVERAGE(X53:X55)</f>
        <v>50.4</v>
      </c>
      <c r="Y56" s="1"/>
      <c r="Z56" s="35"/>
      <c r="AA56" s="1"/>
    </row>
    <row r="57" spans="2:27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42"/>
      <c r="N57" s="11"/>
      <c r="O57" s="11"/>
      <c r="P57" s="11"/>
      <c r="Q57" s="11"/>
      <c r="R57" s="11"/>
      <c r="S57" s="42"/>
      <c r="T57" s="11"/>
      <c r="U57" s="11"/>
      <c r="V57" s="11"/>
      <c r="W57" s="11"/>
      <c r="X57" s="11"/>
      <c r="Y57" s="11"/>
      <c r="Z57" s="11"/>
      <c r="AA57" s="61"/>
    </row>
    <row r="58" spans="2:27" ht="15.75" thickBot="1" x14ac:dyDescent="0.3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42"/>
      <c r="N58" s="11"/>
      <c r="O58" s="11"/>
      <c r="P58" s="11"/>
      <c r="Q58" s="11"/>
      <c r="R58" s="11"/>
      <c r="S58" s="42"/>
      <c r="T58" s="11"/>
      <c r="U58" s="11"/>
      <c r="V58" s="11"/>
      <c r="W58" s="11"/>
      <c r="X58" s="11"/>
      <c r="Y58" s="11"/>
      <c r="Z58" s="11"/>
      <c r="AA58" s="11"/>
    </row>
    <row r="59" spans="2:27" ht="16.5" thickBot="1" x14ac:dyDescent="0.3">
      <c r="B59" s="272" t="s">
        <v>57</v>
      </c>
      <c r="C59" s="273"/>
      <c r="D59" s="273"/>
      <c r="E59" s="273"/>
      <c r="F59" s="274"/>
      <c r="G59" s="11"/>
      <c r="H59" s="272" t="s">
        <v>57</v>
      </c>
      <c r="I59" s="273"/>
      <c r="J59" s="273"/>
      <c r="K59" s="273"/>
      <c r="L59" s="274"/>
      <c r="M59" s="12"/>
      <c r="N59" s="272" t="s">
        <v>57</v>
      </c>
      <c r="O59" s="273"/>
      <c r="P59" s="273"/>
      <c r="Q59" s="273"/>
      <c r="R59" s="274"/>
      <c r="S59" s="10"/>
      <c r="T59" s="272" t="s">
        <v>57</v>
      </c>
      <c r="U59" s="273"/>
      <c r="V59" s="273"/>
      <c r="W59" s="273"/>
      <c r="X59" s="274"/>
      <c r="Y59" s="1"/>
      <c r="Z59" s="11"/>
      <c r="AA59" s="11"/>
    </row>
    <row r="60" spans="2:27" x14ac:dyDescent="0.25">
      <c r="B60" s="275" t="s">
        <v>41</v>
      </c>
      <c r="C60" s="275"/>
      <c r="D60" s="275"/>
      <c r="E60" s="275"/>
      <c r="F60" s="275"/>
      <c r="G60" s="11"/>
      <c r="H60" s="276" t="s">
        <v>42</v>
      </c>
      <c r="I60" s="276"/>
      <c r="J60" s="276"/>
      <c r="K60" s="276"/>
      <c r="L60" s="276"/>
      <c r="M60" s="13"/>
      <c r="N60" s="275" t="s">
        <v>43</v>
      </c>
      <c r="O60" s="275"/>
      <c r="P60" s="275"/>
      <c r="Q60" s="275"/>
      <c r="R60" s="275"/>
      <c r="S60" s="10"/>
      <c r="T60" s="275" t="s">
        <v>60</v>
      </c>
      <c r="U60" s="275"/>
      <c r="V60" s="275"/>
      <c r="W60" s="275"/>
      <c r="X60" s="275"/>
      <c r="Y60" s="1"/>
      <c r="Z60" s="11"/>
      <c r="AA60" s="11"/>
    </row>
    <row r="61" spans="2:27" ht="15.75" thickBot="1" x14ac:dyDescent="0.3">
      <c r="B61" s="14"/>
      <c r="C61" s="14"/>
      <c r="D61" s="14"/>
      <c r="E61" s="14"/>
      <c r="F61" s="15"/>
      <c r="G61" s="11"/>
      <c r="H61" s="14"/>
      <c r="I61" s="14"/>
      <c r="J61" s="14"/>
      <c r="K61" s="15"/>
      <c r="L61" s="15"/>
      <c r="M61" s="16"/>
      <c r="N61" s="14"/>
      <c r="O61" s="14"/>
      <c r="P61" s="14"/>
      <c r="Q61" s="15"/>
      <c r="R61" s="15"/>
      <c r="S61" s="10"/>
      <c r="T61" s="14"/>
      <c r="U61" s="14"/>
      <c r="V61" s="14"/>
      <c r="W61" s="14"/>
      <c r="X61" s="15"/>
      <c r="Y61" s="1"/>
      <c r="Z61" s="11"/>
      <c r="AA61" s="11"/>
    </row>
    <row r="62" spans="2:27" x14ac:dyDescent="0.25">
      <c r="B62" s="285" t="s">
        <v>1</v>
      </c>
      <c r="C62" s="281" t="s">
        <v>2</v>
      </c>
      <c r="D62" s="281" t="s">
        <v>3</v>
      </c>
      <c r="E62" s="277" t="s">
        <v>13</v>
      </c>
      <c r="F62" s="283" t="s">
        <v>69</v>
      </c>
      <c r="G62" s="11"/>
      <c r="H62" s="287" t="s">
        <v>1</v>
      </c>
      <c r="I62" s="277" t="s">
        <v>2</v>
      </c>
      <c r="J62" s="277" t="s">
        <v>3</v>
      </c>
      <c r="K62" s="277" t="s">
        <v>13</v>
      </c>
      <c r="L62" s="279" t="s">
        <v>69</v>
      </c>
      <c r="M62" s="17"/>
      <c r="N62" s="285" t="s">
        <v>1</v>
      </c>
      <c r="O62" s="281" t="s">
        <v>2</v>
      </c>
      <c r="P62" s="281" t="s">
        <v>3</v>
      </c>
      <c r="Q62" s="277" t="s">
        <v>13</v>
      </c>
      <c r="R62" s="283" t="s">
        <v>69</v>
      </c>
      <c r="S62" s="10"/>
      <c r="T62" s="285" t="s">
        <v>1</v>
      </c>
      <c r="U62" s="281" t="s">
        <v>2</v>
      </c>
      <c r="V62" s="281" t="s">
        <v>3</v>
      </c>
      <c r="W62" s="281" t="s">
        <v>13</v>
      </c>
      <c r="X62" s="283" t="s">
        <v>69</v>
      </c>
      <c r="Y62" s="1"/>
      <c r="Z62" s="11"/>
      <c r="AA62" s="11"/>
    </row>
    <row r="63" spans="2:27" ht="15.75" thickBot="1" x14ac:dyDescent="0.3">
      <c r="B63" s="286"/>
      <c r="C63" s="282"/>
      <c r="D63" s="295"/>
      <c r="E63" s="293"/>
      <c r="F63" s="284"/>
      <c r="G63" s="11"/>
      <c r="H63" s="288"/>
      <c r="I63" s="278"/>
      <c r="J63" s="278"/>
      <c r="K63" s="278"/>
      <c r="L63" s="280"/>
      <c r="M63" s="17"/>
      <c r="N63" s="286"/>
      <c r="O63" s="282"/>
      <c r="P63" s="282"/>
      <c r="Q63" s="278"/>
      <c r="R63" s="284"/>
      <c r="S63" s="10"/>
      <c r="T63" s="286"/>
      <c r="U63" s="282"/>
      <c r="V63" s="282"/>
      <c r="W63" s="282"/>
      <c r="X63" s="284"/>
      <c r="Y63" s="1"/>
      <c r="Z63" s="11"/>
      <c r="AA63" s="11"/>
    </row>
    <row r="64" spans="2:27" ht="15.75" thickBot="1" x14ac:dyDescent="0.3">
      <c r="B64" s="18">
        <v>45200</v>
      </c>
      <c r="C64" s="4">
        <v>5</v>
      </c>
      <c r="D64" s="77">
        <v>848</v>
      </c>
      <c r="E64" s="77">
        <v>882</v>
      </c>
      <c r="F64" s="71">
        <f>+K64/C64</f>
        <v>21</v>
      </c>
      <c r="G64" s="11"/>
      <c r="H64" s="18">
        <v>45200</v>
      </c>
      <c r="I64" s="4">
        <v>4</v>
      </c>
      <c r="J64" s="74">
        <v>282</v>
      </c>
      <c r="K64" s="24">
        <v>105</v>
      </c>
      <c r="L64" s="26">
        <f>K64/I64</f>
        <v>26.25</v>
      </c>
      <c r="M64" s="22"/>
      <c r="N64" s="62">
        <v>45200</v>
      </c>
      <c r="O64" s="5">
        <v>3</v>
      </c>
      <c r="P64" s="30">
        <v>279.2</v>
      </c>
      <c r="Q64" s="28">
        <v>274</v>
      </c>
      <c r="R64" s="6">
        <f>Q64/O64</f>
        <v>91.333333333333329</v>
      </c>
      <c r="S64" s="10"/>
      <c r="T64" s="62">
        <v>45200</v>
      </c>
      <c r="U64" s="63"/>
      <c r="V64" s="24">
        <v>50</v>
      </c>
      <c r="W64" s="24"/>
      <c r="X64" s="26"/>
      <c r="Y64" s="1"/>
      <c r="Z64" s="11"/>
      <c r="AA64" s="11"/>
    </row>
    <row r="65" spans="2:27" ht="15.75" thickBot="1" x14ac:dyDescent="0.3">
      <c r="B65" s="18">
        <v>45231</v>
      </c>
      <c r="C65" s="27">
        <v>5</v>
      </c>
      <c r="D65" s="77">
        <v>704.5</v>
      </c>
      <c r="E65" s="77">
        <v>790</v>
      </c>
      <c r="F65" s="71">
        <f>+K65/C65</f>
        <v>62.4</v>
      </c>
      <c r="G65" s="11"/>
      <c r="H65" s="18">
        <v>45231</v>
      </c>
      <c r="I65" s="27">
        <v>4</v>
      </c>
      <c r="J65" s="74">
        <v>288.5</v>
      </c>
      <c r="K65" s="24">
        <v>312</v>
      </c>
      <c r="L65" s="26">
        <f t="shared" ref="L65:L66" si="20">K65/I65</f>
        <v>78</v>
      </c>
      <c r="M65" s="22"/>
      <c r="N65" s="18">
        <v>45231</v>
      </c>
      <c r="O65" s="29">
        <v>3</v>
      </c>
      <c r="P65" s="30">
        <v>232.8</v>
      </c>
      <c r="Q65" s="28">
        <v>238</v>
      </c>
      <c r="R65" s="6">
        <f t="shared" ref="R65:R66" si="21">Q65/O65</f>
        <v>79.333333333333329</v>
      </c>
      <c r="S65" s="10"/>
      <c r="T65" s="18">
        <v>45231</v>
      </c>
      <c r="U65" s="64"/>
      <c r="V65" s="28">
        <v>50</v>
      </c>
      <c r="W65" s="65"/>
      <c r="X65" s="26"/>
      <c r="Y65" s="1"/>
      <c r="Z65" s="11"/>
      <c r="AA65" s="11"/>
    </row>
    <row r="66" spans="2:27" ht="15.75" thickBot="1" x14ac:dyDescent="0.3">
      <c r="B66" s="18">
        <v>45261</v>
      </c>
      <c r="C66" s="27">
        <v>5</v>
      </c>
      <c r="D66" s="77">
        <v>704.3</v>
      </c>
      <c r="E66" s="77">
        <v>790</v>
      </c>
      <c r="F66" s="71">
        <f>+K66/C66</f>
        <v>75.599999999999994</v>
      </c>
      <c r="G66" s="11"/>
      <c r="H66" s="18">
        <v>45261</v>
      </c>
      <c r="I66" s="27">
        <v>4</v>
      </c>
      <c r="J66" s="74">
        <v>379.4</v>
      </c>
      <c r="K66" s="24">
        <v>378</v>
      </c>
      <c r="L66" s="26">
        <f t="shared" si="20"/>
        <v>94.5</v>
      </c>
      <c r="M66" s="22"/>
      <c r="N66" s="18">
        <v>45261</v>
      </c>
      <c r="O66" s="29">
        <v>3</v>
      </c>
      <c r="P66" s="30">
        <v>315.7</v>
      </c>
      <c r="Q66" s="28">
        <v>332</v>
      </c>
      <c r="R66" s="6">
        <f t="shared" si="21"/>
        <v>110.66666666666667</v>
      </c>
      <c r="S66" s="10"/>
      <c r="T66" s="18">
        <v>45261</v>
      </c>
      <c r="U66" s="66"/>
      <c r="V66" s="28">
        <v>50</v>
      </c>
      <c r="W66" s="28"/>
      <c r="X66" s="26"/>
      <c r="Y66" s="1"/>
      <c r="Z66" s="11"/>
      <c r="AA66" s="11"/>
    </row>
    <row r="67" spans="2:27" ht="15.75" thickBot="1" x14ac:dyDescent="0.3">
      <c r="B67" s="38" t="s">
        <v>18</v>
      </c>
      <c r="C67" s="32">
        <f>AVERAGE(C64:C66)</f>
        <v>5</v>
      </c>
      <c r="D67" s="52">
        <f>AVERAGE(D64:D66)</f>
        <v>752.26666666666677</v>
      </c>
      <c r="E67" s="52">
        <f>AVERAGE(E64:E66)</f>
        <v>820.66666666666663</v>
      </c>
      <c r="F67" s="52">
        <f>AVERAGE(F64:F66)</f>
        <v>53</v>
      </c>
      <c r="G67" s="35"/>
      <c r="H67" s="31" t="s">
        <v>18</v>
      </c>
      <c r="I67" s="32">
        <f>AVERAGE(I64:I66)</f>
        <v>4</v>
      </c>
      <c r="J67" s="33">
        <f>AVERAGE(J64:J66)</f>
        <v>316.63333333333333</v>
      </c>
      <c r="K67" s="33">
        <f t="shared" ref="K67" si="22">AVERAGE(K64:K66)</f>
        <v>265</v>
      </c>
      <c r="L67" s="26">
        <f>K67/I67</f>
        <v>66.25</v>
      </c>
      <c r="M67" s="37"/>
      <c r="N67" s="31" t="s">
        <v>18</v>
      </c>
      <c r="O67" s="32">
        <f>AVERAGE(O64:O66)</f>
        <v>3</v>
      </c>
      <c r="P67" s="33">
        <f>AVERAGE(P64:P66)</f>
        <v>275.90000000000003</v>
      </c>
      <c r="Q67" s="33">
        <f>AVERAGE(Q64:Q66)</f>
        <v>281.33333333333331</v>
      </c>
      <c r="R67" s="34">
        <f>AVERAGE(R64:R66)</f>
        <v>93.777777777777771</v>
      </c>
      <c r="S67" s="10"/>
      <c r="T67" s="67" t="s">
        <v>18</v>
      </c>
      <c r="U67" s="32"/>
      <c r="V67" s="33">
        <f>AVERAGE(V62:V66)</f>
        <v>50</v>
      </c>
      <c r="W67" s="55">
        <v>0</v>
      </c>
      <c r="X67" s="38"/>
      <c r="Y67" s="1"/>
      <c r="Z67" s="35"/>
      <c r="AA67" s="11"/>
    </row>
    <row r="68" spans="2:27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42"/>
      <c r="N68" s="11"/>
      <c r="O68" s="11"/>
      <c r="P68" s="11"/>
      <c r="Q68" s="11"/>
      <c r="R68" s="11"/>
      <c r="S68" s="42"/>
      <c r="T68" s="68" t="s">
        <v>45</v>
      </c>
      <c r="U68" s="69"/>
      <c r="V68" s="11"/>
      <c r="W68" s="69"/>
      <c r="X68" s="69"/>
      <c r="Y68" s="11"/>
      <c r="Z68" s="11"/>
      <c r="AA68" s="11"/>
    </row>
    <row r="69" spans="2:27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42"/>
      <c r="N69" s="11"/>
      <c r="O69" s="11"/>
      <c r="P69" s="11"/>
      <c r="Q69" s="11"/>
      <c r="R69" s="11"/>
      <c r="S69" s="42"/>
      <c r="T69" s="11"/>
      <c r="U69" s="11"/>
      <c r="V69" s="11"/>
      <c r="W69" s="11"/>
      <c r="X69" s="11"/>
      <c r="Y69" s="11"/>
      <c r="Z69" s="11"/>
      <c r="AA69" s="1"/>
    </row>
    <row r="70" spans="2:27" x14ac:dyDescent="0.25">
      <c r="B70" s="1"/>
      <c r="C70" s="1"/>
      <c r="D70" s="1"/>
      <c r="E70" s="1"/>
      <c r="F70" s="1"/>
      <c r="G70" s="11"/>
      <c r="H70" s="11"/>
      <c r="I70" s="11"/>
      <c r="J70" s="11"/>
      <c r="K70" s="11"/>
      <c r="L70" s="11"/>
      <c r="M70" s="42"/>
      <c r="N70" s="11"/>
      <c r="O70" s="11"/>
      <c r="P70" s="11"/>
      <c r="Q70" s="11"/>
      <c r="R70" s="11"/>
      <c r="S70" s="42"/>
      <c r="T70" s="11"/>
      <c r="U70" s="11"/>
      <c r="V70" s="11"/>
      <c r="W70" s="11"/>
      <c r="X70" s="11"/>
      <c r="Y70" s="11"/>
      <c r="Z70" s="11"/>
      <c r="AA70" s="1"/>
    </row>
  </sheetData>
  <customSheetViews>
    <customSheetView guid="{6348123E-E71C-4D46-BA3B-F837DFD80CFE}" scale="95" showGridLines="0" topLeftCell="B1">
      <selection activeCell="E11" sqref="E11"/>
      <pageMargins left="0.7" right="0.7" top="0.75" bottom="0.75" header="0.3" footer="0.3"/>
    </customSheetView>
  </customSheetViews>
  <mergeCells count="170">
    <mergeCell ref="B60:F60"/>
    <mergeCell ref="H60:L60"/>
    <mergeCell ref="N60:R60"/>
    <mergeCell ref="T60:X60"/>
    <mergeCell ref="B62:B63"/>
    <mergeCell ref="C62:C63"/>
    <mergeCell ref="D62:D63"/>
    <mergeCell ref="E62:E63"/>
    <mergeCell ref="F62:F63"/>
    <mergeCell ref="H62:H63"/>
    <mergeCell ref="W62:W63"/>
    <mergeCell ref="X62:X63"/>
    <mergeCell ref="P62:P63"/>
    <mergeCell ref="Q62:Q63"/>
    <mergeCell ref="R62:R63"/>
    <mergeCell ref="T62:T63"/>
    <mergeCell ref="U62:U63"/>
    <mergeCell ref="V62:V63"/>
    <mergeCell ref="I62:I63"/>
    <mergeCell ref="J62:J63"/>
    <mergeCell ref="K62:K63"/>
    <mergeCell ref="L62:L63"/>
    <mergeCell ref="N62:N63"/>
    <mergeCell ref="O62:O63"/>
    <mergeCell ref="B59:F59"/>
    <mergeCell ref="H59:L59"/>
    <mergeCell ref="N59:R59"/>
    <mergeCell ref="T59:X59"/>
    <mergeCell ref="P51:P52"/>
    <mergeCell ref="Q51:Q52"/>
    <mergeCell ref="R51:R52"/>
    <mergeCell ref="T51:T52"/>
    <mergeCell ref="U51:U52"/>
    <mergeCell ref="V51:V52"/>
    <mergeCell ref="I51:I52"/>
    <mergeCell ref="J51:J52"/>
    <mergeCell ref="K51:K52"/>
    <mergeCell ref="L51:L52"/>
    <mergeCell ref="N51:N52"/>
    <mergeCell ref="O51:O52"/>
    <mergeCell ref="B49:F49"/>
    <mergeCell ref="H49:L49"/>
    <mergeCell ref="N49:R49"/>
    <mergeCell ref="T49:X49"/>
    <mergeCell ref="B51:B52"/>
    <mergeCell ref="C51:C52"/>
    <mergeCell ref="D51:D52"/>
    <mergeCell ref="E51:E52"/>
    <mergeCell ref="F51:F52"/>
    <mergeCell ref="H51:H52"/>
    <mergeCell ref="W51:W52"/>
    <mergeCell ref="X51:X52"/>
    <mergeCell ref="B48:F48"/>
    <mergeCell ref="H48:L48"/>
    <mergeCell ref="N48:R48"/>
    <mergeCell ref="T48:X48"/>
    <mergeCell ref="P40:P41"/>
    <mergeCell ref="Q40:Q41"/>
    <mergeCell ref="R40:R41"/>
    <mergeCell ref="T40:T41"/>
    <mergeCell ref="U40:U41"/>
    <mergeCell ref="V40:V41"/>
    <mergeCell ref="I40:I41"/>
    <mergeCell ref="J40:J41"/>
    <mergeCell ref="K40:K41"/>
    <mergeCell ref="L40:L41"/>
    <mergeCell ref="N40:N41"/>
    <mergeCell ref="O40:O41"/>
    <mergeCell ref="B38:F38"/>
    <mergeCell ref="H38:L38"/>
    <mergeCell ref="N38:R38"/>
    <mergeCell ref="T38:X38"/>
    <mergeCell ref="B40:B41"/>
    <mergeCell ref="C40:C41"/>
    <mergeCell ref="D40:D41"/>
    <mergeCell ref="E40:E41"/>
    <mergeCell ref="F40:F41"/>
    <mergeCell ref="H40:H41"/>
    <mergeCell ref="W40:W41"/>
    <mergeCell ref="X40:X41"/>
    <mergeCell ref="B37:F37"/>
    <mergeCell ref="H37:L37"/>
    <mergeCell ref="N37:R37"/>
    <mergeCell ref="T37:X37"/>
    <mergeCell ref="P29:P30"/>
    <mergeCell ref="Q29:Q30"/>
    <mergeCell ref="R29:R30"/>
    <mergeCell ref="T29:T30"/>
    <mergeCell ref="U29:U30"/>
    <mergeCell ref="V29:V30"/>
    <mergeCell ref="I29:I30"/>
    <mergeCell ref="J29:J30"/>
    <mergeCell ref="K29:K30"/>
    <mergeCell ref="L29:L30"/>
    <mergeCell ref="N29:N30"/>
    <mergeCell ref="O29:O30"/>
    <mergeCell ref="B27:F27"/>
    <mergeCell ref="H27:L27"/>
    <mergeCell ref="N27:R27"/>
    <mergeCell ref="T27:X27"/>
    <mergeCell ref="B29:B30"/>
    <mergeCell ref="C29:C30"/>
    <mergeCell ref="D29:D30"/>
    <mergeCell ref="E29:E30"/>
    <mergeCell ref="F29:F30"/>
    <mergeCell ref="H29:H30"/>
    <mergeCell ref="W29:W30"/>
    <mergeCell ref="X29:X30"/>
    <mergeCell ref="V24:Y24"/>
    <mergeCell ref="X25:AA25"/>
    <mergeCell ref="B26:F26"/>
    <mergeCell ref="H26:L26"/>
    <mergeCell ref="N26:R26"/>
    <mergeCell ref="T26:X26"/>
    <mergeCell ref="P18:P19"/>
    <mergeCell ref="Q18:Q19"/>
    <mergeCell ref="R18:R19"/>
    <mergeCell ref="T18:T19"/>
    <mergeCell ref="U18:U19"/>
    <mergeCell ref="V18:V19"/>
    <mergeCell ref="I18:I19"/>
    <mergeCell ref="J18:J19"/>
    <mergeCell ref="K18:K19"/>
    <mergeCell ref="L18:L19"/>
    <mergeCell ref="N18:N19"/>
    <mergeCell ref="O18:O19"/>
    <mergeCell ref="B16:F16"/>
    <mergeCell ref="H16:L16"/>
    <mergeCell ref="N16:R16"/>
    <mergeCell ref="T16:X16"/>
    <mergeCell ref="B18:B19"/>
    <mergeCell ref="C18:C19"/>
    <mergeCell ref="D18:D19"/>
    <mergeCell ref="E18:E19"/>
    <mergeCell ref="F18:F19"/>
    <mergeCell ref="H18:H19"/>
    <mergeCell ref="W18:W19"/>
    <mergeCell ref="X18:X19"/>
    <mergeCell ref="B15:F15"/>
    <mergeCell ref="H15:L15"/>
    <mergeCell ref="N15:R15"/>
    <mergeCell ref="T15:X15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68"/>
  <sheetViews>
    <sheetView showGridLines="0" topLeftCell="A43" zoomScale="82" zoomScaleNormal="82" zoomScaleSheetLayoutView="91" workbookViewId="0">
      <selection activeCell="D13" sqref="D13"/>
    </sheetView>
  </sheetViews>
  <sheetFormatPr baseColWidth="10" defaultRowHeight="17.25" x14ac:dyDescent="0.3"/>
  <cols>
    <col min="2" max="5" width="11.42578125" style="78"/>
    <col min="6" max="6" width="25" style="78" customWidth="1"/>
    <col min="7" max="7" width="8.28515625" style="78" customWidth="1"/>
    <col min="8" max="11" width="11.42578125" style="78"/>
    <col min="12" max="12" width="24.140625" style="78" customWidth="1"/>
    <col min="13" max="13" width="6.85546875" style="78" customWidth="1"/>
    <col min="14" max="17" width="11.42578125" style="78"/>
    <col min="18" max="18" width="24.42578125" style="78" customWidth="1"/>
    <col min="19" max="19" width="9" style="78" customWidth="1"/>
    <col min="20" max="23" width="11.42578125" style="78"/>
    <col min="24" max="24" width="23.7109375" style="78" customWidth="1"/>
  </cols>
  <sheetData>
    <row r="3" spans="2:27" x14ac:dyDescent="0.3">
      <c r="B3" s="296" t="s">
        <v>58</v>
      </c>
      <c r="C3" s="297"/>
      <c r="D3" s="297"/>
      <c r="E3" s="297"/>
      <c r="F3" s="298"/>
      <c r="G3" s="145"/>
      <c r="H3" s="296" t="s">
        <v>58</v>
      </c>
      <c r="I3" s="297"/>
      <c r="J3" s="297"/>
      <c r="K3" s="297"/>
      <c r="L3" s="298"/>
      <c r="M3" s="146"/>
      <c r="N3" s="296" t="s">
        <v>58</v>
      </c>
      <c r="O3" s="297"/>
      <c r="P3" s="297"/>
      <c r="Q3" s="297"/>
      <c r="R3" s="298"/>
      <c r="S3" s="146"/>
      <c r="T3" s="296" t="s">
        <v>58</v>
      </c>
      <c r="U3" s="297"/>
      <c r="V3" s="297"/>
      <c r="W3" s="297"/>
      <c r="X3" s="298"/>
      <c r="Y3" s="1"/>
      <c r="Z3" s="11"/>
      <c r="AA3" s="1"/>
    </row>
    <row r="4" spans="2:27" x14ac:dyDescent="0.3">
      <c r="B4" s="299" t="s">
        <v>20</v>
      </c>
      <c r="C4" s="299"/>
      <c r="D4" s="299"/>
      <c r="E4" s="299"/>
      <c r="F4" s="299"/>
      <c r="G4" s="145"/>
      <c r="H4" s="299" t="s">
        <v>21</v>
      </c>
      <c r="I4" s="299"/>
      <c r="J4" s="299"/>
      <c r="K4" s="299"/>
      <c r="L4" s="299"/>
      <c r="M4" s="146"/>
      <c r="N4" s="299" t="s">
        <v>22</v>
      </c>
      <c r="O4" s="299"/>
      <c r="P4" s="299"/>
      <c r="Q4" s="299"/>
      <c r="R4" s="299"/>
      <c r="S4" s="146"/>
      <c r="T4" s="299" t="s">
        <v>23</v>
      </c>
      <c r="U4" s="299"/>
      <c r="V4" s="299"/>
      <c r="W4" s="299"/>
      <c r="X4" s="299"/>
      <c r="Y4" s="1"/>
      <c r="Z4" s="11"/>
      <c r="AA4" s="1"/>
    </row>
    <row r="5" spans="2:27" ht="18" thickBot="1" x14ac:dyDescent="0.35">
      <c r="B5" s="147"/>
      <c r="C5" s="147"/>
      <c r="D5" s="147"/>
      <c r="E5" s="147"/>
      <c r="F5" s="148"/>
      <c r="G5" s="145"/>
      <c r="H5" s="147"/>
      <c r="I5" s="147"/>
      <c r="J5" s="147"/>
      <c r="K5" s="147"/>
      <c r="L5" s="148"/>
      <c r="M5" s="107"/>
      <c r="N5" s="147"/>
      <c r="O5" s="147"/>
      <c r="P5" s="147"/>
      <c r="Q5" s="148"/>
      <c r="R5" s="148"/>
      <c r="S5" s="107"/>
      <c r="T5" s="147"/>
      <c r="U5" s="147"/>
      <c r="V5" s="147"/>
      <c r="W5" s="147"/>
      <c r="X5" s="148"/>
      <c r="Y5" s="1"/>
      <c r="Z5" s="11"/>
      <c r="AA5" s="1"/>
    </row>
    <row r="6" spans="2:27" x14ac:dyDescent="0.3">
      <c r="B6" s="304" t="s">
        <v>1</v>
      </c>
      <c r="C6" s="300" t="s">
        <v>2</v>
      </c>
      <c r="D6" s="300" t="s">
        <v>78</v>
      </c>
      <c r="E6" s="300" t="s">
        <v>17</v>
      </c>
      <c r="F6" s="302" t="s">
        <v>81</v>
      </c>
      <c r="G6" s="145"/>
      <c r="H6" s="304" t="s">
        <v>1</v>
      </c>
      <c r="I6" s="300" t="s">
        <v>2</v>
      </c>
      <c r="J6" s="300" t="s">
        <v>78</v>
      </c>
      <c r="K6" s="300" t="s">
        <v>17</v>
      </c>
      <c r="L6" s="302" t="s">
        <v>68</v>
      </c>
      <c r="M6" s="149"/>
      <c r="N6" s="304" t="s">
        <v>1</v>
      </c>
      <c r="O6" s="300" t="s">
        <v>2</v>
      </c>
      <c r="P6" s="300" t="s">
        <v>78</v>
      </c>
      <c r="Q6" s="300" t="s">
        <v>17</v>
      </c>
      <c r="R6" s="302" t="s">
        <v>68</v>
      </c>
      <c r="S6" s="149"/>
      <c r="T6" s="304" t="s">
        <v>1</v>
      </c>
      <c r="U6" s="300" t="s">
        <v>2</v>
      </c>
      <c r="V6" s="300" t="s">
        <v>78</v>
      </c>
      <c r="W6" s="300" t="s">
        <v>17</v>
      </c>
      <c r="X6" s="302" t="s">
        <v>68</v>
      </c>
      <c r="Y6" s="1"/>
      <c r="Z6" s="11"/>
      <c r="AA6" s="1"/>
    </row>
    <row r="7" spans="2:27" ht="18" thickBot="1" x14ac:dyDescent="0.35">
      <c r="B7" s="305"/>
      <c r="C7" s="301"/>
      <c r="D7" s="301"/>
      <c r="E7" s="301"/>
      <c r="F7" s="303"/>
      <c r="G7" s="145"/>
      <c r="H7" s="305"/>
      <c r="I7" s="301"/>
      <c r="J7" s="301"/>
      <c r="K7" s="301"/>
      <c r="L7" s="303"/>
      <c r="M7" s="149"/>
      <c r="N7" s="305"/>
      <c r="O7" s="301"/>
      <c r="P7" s="301"/>
      <c r="Q7" s="301"/>
      <c r="R7" s="303"/>
      <c r="S7" s="149"/>
      <c r="T7" s="305"/>
      <c r="U7" s="301"/>
      <c r="V7" s="301"/>
      <c r="W7" s="301"/>
      <c r="X7" s="303"/>
      <c r="Y7" s="1"/>
      <c r="Z7" s="11"/>
      <c r="AA7" s="1"/>
    </row>
    <row r="8" spans="2:27" ht="18" thickBot="1" x14ac:dyDescent="0.35">
      <c r="B8" s="150">
        <v>45200</v>
      </c>
      <c r="C8" s="86">
        <v>2</v>
      </c>
      <c r="D8" s="151"/>
      <c r="E8" s="151"/>
      <c r="F8" s="152">
        <f>D8/2</f>
        <v>0</v>
      </c>
      <c r="G8" s="145"/>
      <c r="H8" s="150">
        <v>45200</v>
      </c>
      <c r="I8" s="98">
        <v>3</v>
      </c>
      <c r="J8" s="153">
        <v>4</v>
      </c>
      <c r="K8" s="153">
        <v>17</v>
      </c>
      <c r="L8" s="112">
        <f>J8/I8</f>
        <v>1.3333333333333333</v>
      </c>
      <c r="M8" s="154"/>
      <c r="N8" s="155">
        <v>45200</v>
      </c>
      <c r="O8" s="98">
        <v>4</v>
      </c>
      <c r="P8" s="156">
        <v>7</v>
      </c>
      <c r="Q8" s="157">
        <v>11.2</v>
      </c>
      <c r="R8" s="112">
        <f>P8/O8</f>
        <v>1.75</v>
      </c>
      <c r="S8" s="154"/>
      <c r="T8" s="150">
        <v>45200</v>
      </c>
      <c r="U8" s="89">
        <v>6</v>
      </c>
      <c r="V8" s="158">
        <v>29</v>
      </c>
      <c r="W8" s="159">
        <v>226.4</v>
      </c>
      <c r="X8" s="160">
        <f>V8/U8</f>
        <v>4.833333333333333</v>
      </c>
      <c r="Y8" s="1"/>
      <c r="Z8" s="11"/>
      <c r="AA8" s="1"/>
    </row>
    <row r="9" spans="2:27" ht="18" thickBot="1" x14ac:dyDescent="0.35">
      <c r="B9" s="150">
        <v>45231</v>
      </c>
      <c r="C9" s="161">
        <v>2</v>
      </c>
      <c r="D9" s="162"/>
      <c r="E9" s="162"/>
      <c r="F9" s="152">
        <f t="shared" ref="F9:F10" si="0">D9/2</f>
        <v>0</v>
      </c>
      <c r="G9" s="145"/>
      <c r="H9" s="150">
        <v>45231</v>
      </c>
      <c r="I9" s="163">
        <v>3</v>
      </c>
      <c r="J9" s="153">
        <v>3</v>
      </c>
      <c r="K9" s="153">
        <v>16</v>
      </c>
      <c r="L9" s="112">
        <f t="shared" ref="L9:L10" si="1">J9/I9</f>
        <v>1</v>
      </c>
      <c r="M9" s="154"/>
      <c r="N9" s="150">
        <v>45231</v>
      </c>
      <c r="O9" s="163">
        <v>4</v>
      </c>
      <c r="P9" s="164">
        <v>5</v>
      </c>
      <c r="Q9" s="157">
        <v>8.6999999999999993</v>
      </c>
      <c r="R9" s="112">
        <f t="shared" ref="R9:R10" si="2">P9/O9</f>
        <v>1.25</v>
      </c>
      <c r="S9" s="154"/>
      <c r="T9" s="150">
        <v>45231</v>
      </c>
      <c r="U9" s="161">
        <v>6</v>
      </c>
      <c r="V9" s="158">
        <v>27</v>
      </c>
      <c r="W9" s="159">
        <v>210.3</v>
      </c>
      <c r="X9" s="160">
        <f t="shared" ref="X9:X10" si="3">V9/U9</f>
        <v>4.5</v>
      </c>
      <c r="Y9" s="1"/>
      <c r="Z9" s="11"/>
      <c r="AA9" s="1"/>
    </row>
    <row r="10" spans="2:27" ht="18" thickBot="1" x14ac:dyDescent="0.35">
      <c r="B10" s="150">
        <v>45261</v>
      </c>
      <c r="C10" s="103">
        <v>2</v>
      </c>
      <c r="D10" s="162"/>
      <c r="E10" s="162"/>
      <c r="F10" s="152">
        <f t="shared" si="0"/>
        <v>0</v>
      </c>
      <c r="G10" s="145"/>
      <c r="H10" s="150">
        <v>45261</v>
      </c>
      <c r="I10" s="163">
        <v>3</v>
      </c>
      <c r="J10" s="153">
        <v>3</v>
      </c>
      <c r="K10" s="153">
        <v>16</v>
      </c>
      <c r="L10" s="112">
        <f t="shared" si="1"/>
        <v>1</v>
      </c>
      <c r="M10" s="154"/>
      <c r="N10" s="150">
        <v>45261</v>
      </c>
      <c r="O10" s="163">
        <v>4</v>
      </c>
      <c r="P10" s="164">
        <v>5</v>
      </c>
      <c r="Q10" s="157">
        <v>8.6999999999999993</v>
      </c>
      <c r="R10" s="112">
        <f t="shared" si="2"/>
        <v>1.25</v>
      </c>
      <c r="S10" s="154"/>
      <c r="T10" s="150">
        <v>45261</v>
      </c>
      <c r="U10" s="161">
        <v>6</v>
      </c>
      <c r="V10" s="158">
        <v>27</v>
      </c>
      <c r="W10" s="159">
        <v>214</v>
      </c>
      <c r="X10" s="160">
        <f t="shared" si="3"/>
        <v>4.5</v>
      </c>
      <c r="Y10" s="1"/>
      <c r="Z10" s="11"/>
      <c r="AA10" s="1"/>
    </row>
    <row r="11" spans="2:27" ht="18" thickBot="1" x14ac:dyDescent="0.35">
      <c r="B11" s="165" t="s">
        <v>18</v>
      </c>
      <c r="C11" s="166">
        <f>AVERAGE(C8:C10)</f>
        <v>2</v>
      </c>
      <c r="D11" s="167" t="e">
        <f>AVERAGE(D8:D10)</f>
        <v>#DIV/0!</v>
      </c>
      <c r="E11" s="167" t="e">
        <f>AVERAGE(E8:E10)</f>
        <v>#DIV/0!</v>
      </c>
      <c r="F11" s="168">
        <f>AVERAGE(F8:F10)</f>
        <v>0</v>
      </c>
      <c r="G11" s="169"/>
      <c r="H11" s="165" t="s">
        <v>18</v>
      </c>
      <c r="I11" s="166">
        <f>AVERAGE(I8:I10)</f>
        <v>3</v>
      </c>
      <c r="J11" s="166">
        <f>AVERAGE(J8:J10)</f>
        <v>3.3333333333333335</v>
      </c>
      <c r="K11" s="166">
        <f>AVERAGE(K8:K10)</f>
        <v>16.333333333333332</v>
      </c>
      <c r="L11" s="170">
        <f>AVERAGE(L8:L10)</f>
        <v>1.1111111111111109</v>
      </c>
      <c r="M11" s="171"/>
      <c r="N11" s="172" t="s">
        <v>18</v>
      </c>
      <c r="O11" s="166">
        <f>AVERAGE(O8:O10)</f>
        <v>4</v>
      </c>
      <c r="P11" s="167">
        <f>AVERAGE(P8:P10)</f>
        <v>5.666666666666667</v>
      </c>
      <c r="Q11" s="167">
        <f>AVERAGE(Q8:Q10)</f>
        <v>9.5333333333333332</v>
      </c>
      <c r="R11" s="168">
        <f>AVERAGE(R8:R10)</f>
        <v>1.4166666666666667</v>
      </c>
      <c r="S11" s="171"/>
      <c r="T11" s="172" t="s">
        <v>18</v>
      </c>
      <c r="U11" s="166">
        <f>AVERAGE(U8:U10)</f>
        <v>6</v>
      </c>
      <c r="V11" s="167">
        <f>AVERAGE(V8:V10)</f>
        <v>27.666666666666668</v>
      </c>
      <c r="W11" s="167">
        <f>AVERAGE(W8:W10)</f>
        <v>216.9</v>
      </c>
      <c r="X11" s="168">
        <f>AVERAGE(X8:X10)</f>
        <v>4.6111111111111107</v>
      </c>
      <c r="Y11" s="1"/>
      <c r="Z11" s="35"/>
      <c r="AA11" s="1"/>
    </row>
    <row r="12" spans="2:27" x14ac:dyDescent="0.3">
      <c r="B12" s="173"/>
      <c r="C12" s="173"/>
      <c r="D12" s="174" t="s">
        <v>59</v>
      </c>
      <c r="E12" s="169"/>
      <c r="F12" s="175"/>
      <c r="G12" s="145"/>
      <c r="H12" s="145"/>
      <c r="I12" s="145"/>
      <c r="J12" s="145"/>
      <c r="K12" s="145"/>
      <c r="L12" s="145"/>
      <c r="M12" s="176"/>
      <c r="N12" s="145"/>
      <c r="O12" s="145"/>
      <c r="P12" s="145"/>
      <c r="Q12" s="145"/>
      <c r="R12" s="145"/>
      <c r="S12" s="176"/>
      <c r="T12" s="145"/>
      <c r="U12" s="145"/>
      <c r="V12" s="173"/>
      <c r="W12" s="173"/>
      <c r="X12" s="169"/>
      <c r="Y12" s="35"/>
      <c r="Z12" s="11"/>
      <c r="AA12" s="11"/>
    </row>
    <row r="13" spans="2:27" x14ac:dyDescent="0.3">
      <c r="B13" s="173"/>
      <c r="C13" s="173"/>
      <c r="D13" s="169"/>
      <c r="E13" s="169"/>
      <c r="F13" s="175"/>
      <c r="G13" s="145"/>
      <c r="H13" s="145"/>
      <c r="I13" s="145"/>
      <c r="J13" s="145"/>
      <c r="K13" s="145"/>
      <c r="L13" s="145"/>
      <c r="M13" s="176"/>
      <c r="N13" s="145"/>
      <c r="O13" s="145"/>
      <c r="P13" s="145"/>
      <c r="Q13" s="145"/>
      <c r="R13" s="145"/>
      <c r="S13" s="176"/>
      <c r="T13" s="145"/>
      <c r="U13" s="145"/>
      <c r="V13" s="173"/>
      <c r="W13" s="173"/>
      <c r="X13" s="169"/>
      <c r="Y13" s="35"/>
      <c r="Z13" s="11"/>
      <c r="AA13" s="11"/>
    </row>
    <row r="14" spans="2:27" x14ac:dyDescent="0.3">
      <c r="B14" s="177"/>
      <c r="C14" s="177"/>
      <c r="D14" s="177"/>
      <c r="E14" s="177"/>
      <c r="F14" s="145"/>
      <c r="G14" s="145"/>
      <c r="H14" s="145"/>
      <c r="I14" s="145"/>
      <c r="J14" s="145"/>
      <c r="K14" s="145"/>
      <c r="L14" s="145"/>
      <c r="M14" s="176"/>
      <c r="N14" s="145"/>
      <c r="O14" s="145"/>
      <c r="P14" s="145"/>
      <c r="Q14" s="145"/>
      <c r="R14" s="145"/>
      <c r="S14" s="176"/>
      <c r="T14" s="145"/>
      <c r="U14" s="145"/>
      <c r="V14" s="177"/>
      <c r="W14" s="177"/>
      <c r="X14" s="177"/>
      <c r="Y14" s="43"/>
      <c r="Z14" s="11"/>
      <c r="AA14" s="11"/>
    </row>
    <row r="15" spans="2:27" x14ac:dyDescent="0.3">
      <c r="B15" s="296" t="s">
        <v>58</v>
      </c>
      <c r="C15" s="297"/>
      <c r="D15" s="297"/>
      <c r="E15" s="297"/>
      <c r="F15" s="298"/>
      <c r="G15" s="145"/>
      <c r="H15" s="296" t="s">
        <v>58</v>
      </c>
      <c r="I15" s="297"/>
      <c r="J15" s="297"/>
      <c r="K15" s="297"/>
      <c r="L15" s="298"/>
      <c r="M15" s="146"/>
      <c r="N15" s="296" t="s">
        <v>58</v>
      </c>
      <c r="O15" s="297"/>
      <c r="P15" s="297"/>
      <c r="Q15" s="297"/>
      <c r="R15" s="298"/>
      <c r="S15" s="146"/>
      <c r="T15" s="296" t="s">
        <v>58</v>
      </c>
      <c r="U15" s="297"/>
      <c r="V15" s="297"/>
      <c r="W15" s="297"/>
      <c r="X15" s="298"/>
      <c r="Y15" s="1"/>
      <c r="Z15" s="11"/>
      <c r="AA15" s="1"/>
    </row>
    <row r="16" spans="2:27" x14ac:dyDescent="0.3">
      <c r="B16" s="299" t="s">
        <v>24</v>
      </c>
      <c r="C16" s="299"/>
      <c r="D16" s="299"/>
      <c r="E16" s="299"/>
      <c r="F16" s="299"/>
      <c r="G16" s="145"/>
      <c r="H16" s="299" t="s">
        <v>25</v>
      </c>
      <c r="I16" s="299"/>
      <c r="J16" s="299"/>
      <c r="K16" s="299"/>
      <c r="L16" s="299"/>
      <c r="M16" s="146"/>
      <c r="N16" s="306" t="s">
        <v>26</v>
      </c>
      <c r="O16" s="306"/>
      <c r="P16" s="306"/>
      <c r="Q16" s="306"/>
      <c r="R16" s="306"/>
      <c r="S16" s="146"/>
      <c r="T16" s="299" t="s">
        <v>27</v>
      </c>
      <c r="U16" s="299"/>
      <c r="V16" s="299"/>
      <c r="W16" s="299"/>
      <c r="X16" s="299"/>
      <c r="Y16" s="1"/>
      <c r="Z16" s="11"/>
      <c r="AA16" s="1"/>
    </row>
    <row r="17" spans="2:27" ht="18" thickBot="1" x14ac:dyDescent="0.35">
      <c r="B17" s="147"/>
      <c r="C17" s="147"/>
      <c r="D17" s="147"/>
      <c r="E17" s="148"/>
      <c r="F17" s="148"/>
      <c r="G17" s="145"/>
      <c r="H17" s="147"/>
      <c r="I17" s="147"/>
      <c r="J17" s="147"/>
      <c r="K17" s="147"/>
      <c r="L17" s="178"/>
      <c r="M17" s="107"/>
      <c r="N17" s="147"/>
      <c r="O17" s="147"/>
      <c r="P17" s="147"/>
      <c r="Q17" s="148"/>
      <c r="R17" s="148"/>
      <c r="S17" s="107"/>
      <c r="T17" s="147"/>
      <c r="U17" s="147"/>
      <c r="V17" s="147"/>
      <c r="W17" s="147"/>
      <c r="X17" s="148"/>
      <c r="Y17" s="1"/>
      <c r="Z17" s="11"/>
      <c r="AA17" s="1"/>
    </row>
    <row r="18" spans="2:27" ht="15" customHeight="1" x14ac:dyDescent="0.3">
      <c r="B18" s="304" t="s">
        <v>1</v>
      </c>
      <c r="C18" s="300" t="s">
        <v>2</v>
      </c>
      <c r="D18" s="300" t="s">
        <v>78</v>
      </c>
      <c r="E18" s="300" t="s">
        <v>17</v>
      </c>
      <c r="F18" s="302" t="s">
        <v>81</v>
      </c>
      <c r="G18" s="145"/>
      <c r="H18" s="304" t="s">
        <v>1</v>
      </c>
      <c r="I18" s="300" t="s">
        <v>2</v>
      </c>
      <c r="J18" s="300" t="s">
        <v>78</v>
      </c>
      <c r="K18" s="300" t="s">
        <v>17</v>
      </c>
      <c r="L18" s="302" t="s">
        <v>81</v>
      </c>
      <c r="M18" s="149"/>
      <c r="N18" s="304" t="s">
        <v>1</v>
      </c>
      <c r="O18" s="300" t="s">
        <v>2</v>
      </c>
      <c r="P18" s="300" t="s">
        <v>78</v>
      </c>
      <c r="Q18" s="300" t="s">
        <v>17</v>
      </c>
      <c r="R18" s="302" t="s">
        <v>81</v>
      </c>
      <c r="S18" s="149"/>
      <c r="T18" s="304" t="s">
        <v>1</v>
      </c>
      <c r="U18" s="300" t="s">
        <v>2</v>
      </c>
      <c r="V18" s="300" t="s">
        <v>78</v>
      </c>
      <c r="W18" s="300" t="s">
        <v>17</v>
      </c>
      <c r="X18" s="302" t="s">
        <v>81</v>
      </c>
      <c r="Y18" s="1"/>
      <c r="Z18" s="11"/>
      <c r="AA18" s="1"/>
    </row>
    <row r="19" spans="2:27" ht="18" thickBot="1" x14ac:dyDescent="0.35">
      <c r="B19" s="305"/>
      <c r="C19" s="301"/>
      <c r="D19" s="301"/>
      <c r="E19" s="301"/>
      <c r="F19" s="303"/>
      <c r="G19" s="145"/>
      <c r="H19" s="305"/>
      <c r="I19" s="301"/>
      <c r="J19" s="301"/>
      <c r="K19" s="301"/>
      <c r="L19" s="303"/>
      <c r="M19" s="149"/>
      <c r="N19" s="305"/>
      <c r="O19" s="301"/>
      <c r="P19" s="301"/>
      <c r="Q19" s="301"/>
      <c r="R19" s="303"/>
      <c r="S19" s="149"/>
      <c r="T19" s="305"/>
      <c r="U19" s="301"/>
      <c r="V19" s="301"/>
      <c r="W19" s="301"/>
      <c r="X19" s="303"/>
      <c r="Y19" s="1"/>
      <c r="Z19" s="11"/>
      <c r="AA19" s="1"/>
    </row>
    <row r="20" spans="2:27" ht="18" thickBot="1" x14ac:dyDescent="0.35">
      <c r="B20" s="150">
        <v>45200</v>
      </c>
      <c r="C20" s="89">
        <v>4</v>
      </c>
      <c r="D20" s="179">
        <f>30/100*49</f>
        <v>14.7</v>
      </c>
      <c r="E20" s="179">
        <f>30/100*229.9</f>
        <v>68.97</v>
      </c>
      <c r="F20" s="160">
        <f>D20/C20</f>
        <v>3.6749999999999998</v>
      </c>
      <c r="G20" s="145"/>
      <c r="H20" s="150">
        <v>45200</v>
      </c>
      <c r="I20" s="180">
        <v>5</v>
      </c>
      <c r="J20" s="181">
        <v>10</v>
      </c>
      <c r="K20" s="182">
        <v>53.3</v>
      </c>
      <c r="L20" s="87">
        <f>J20/I20</f>
        <v>2</v>
      </c>
      <c r="M20" s="154"/>
      <c r="N20" s="150">
        <v>45200</v>
      </c>
      <c r="O20" s="98">
        <v>5</v>
      </c>
      <c r="P20" s="153">
        <v>10</v>
      </c>
      <c r="Q20" s="157">
        <v>82.9</v>
      </c>
      <c r="R20" s="112">
        <f>P20/O20</f>
        <v>2</v>
      </c>
      <c r="S20" s="154"/>
      <c r="T20" s="150">
        <v>45200</v>
      </c>
      <c r="U20" s="98">
        <v>6</v>
      </c>
      <c r="V20" s="153">
        <v>0</v>
      </c>
      <c r="W20" s="153">
        <v>12.3</v>
      </c>
      <c r="X20" s="112">
        <f>V20/U20</f>
        <v>0</v>
      </c>
      <c r="Y20" s="1"/>
      <c r="Z20" s="11"/>
      <c r="AA20" s="1"/>
    </row>
    <row r="21" spans="2:27" ht="18" thickBot="1" x14ac:dyDescent="0.35">
      <c r="B21" s="150">
        <v>45231</v>
      </c>
      <c r="C21" s="161">
        <v>4</v>
      </c>
      <c r="D21" s="179">
        <f t="shared" ref="D21" si="4">30/100*49</f>
        <v>14.7</v>
      </c>
      <c r="E21" s="179">
        <f>30/100*229.9</f>
        <v>68.97</v>
      </c>
      <c r="F21" s="160">
        <f t="shared" ref="F21:F22" si="5">D21/C21</f>
        <v>3.6749999999999998</v>
      </c>
      <c r="G21" s="145"/>
      <c r="H21" s="150">
        <v>45231</v>
      </c>
      <c r="I21" s="105">
        <v>5</v>
      </c>
      <c r="J21" s="104">
        <v>12</v>
      </c>
      <c r="K21" s="183">
        <v>62.7</v>
      </c>
      <c r="L21" s="87">
        <f t="shared" ref="L21:L22" si="6">J21/I21</f>
        <v>2.4</v>
      </c>
      <c r="M21" s="154"/>
      <c r="N21" s="150">
        <v>45231</v>
      </c>
      <c r="O21" s="163">
        <v>5</v>
      </c>
      <c r="P21" s="153">
        <v>10</v>
      </c>
      <c r="Q21" s="157">
        <v>82.9</v>
      </c>
      <c r="R21" s="112">
        <f t="shared" ref="R21:R22" si="7">P21/O21</f>
        <v>2</v>
      </c>
      <c r="S21" s="154"/>
      <c r="T21" s="150">
        <v>45231</v>
      </c>
      <c r="U21" s="163">
        <v>6</v>
      </c>
      <c r="V21" s="183">
        <v>6</v>
      </c>
      <c r="W21" s="183">
        <f>12.9+25.7</f>
        <v>38.6</v>
      </c>
      <c r="X21" s="112">
        <f t="shared" ref="X21:X22" si="8">V21/U21</f>
        <v>1</v>
      </c>
      <c r="Y21" s="1"/>
      <c r="Z21" s="11"/>
      <c r="AA21" s="1"/>
    </row>
    <row r="22" spans="2:27" ht="18" thickBot="1" x14ac:dyDescent="0.35">
      <c r="B22" s="150">
        <v>45261</v>
      </c>
      <c r="C22" s="161">
        <v>4</v>
      </c>
      <c r="D22" s="179">
        <f>30/100*42</f>
        <v>12.6</v>
      </c>
      <c r="E22" s="179">
        <v>197.8</v>
      </c>
      <c r="F22" s="160">
        <f t="shared" si="5"/>
        <v>3.15</v>
      </c>
      <c r="G22" s="145"/>
      <c r="H22" s="150">
        <v>45261</v>
      </c>
      <c r="I22" s="105">
        <v>5</v>
      </c>
      <c r="J22" s="104">
        <v>55</v>
      </c>
      <c r="K22" s="183">
        <v>266.39999999999998</v>
      </c>
      <c r="L22" s="87">
        <f t="shared" si="6"/>
        <v>11</v>
      </c>
      <c r="M22" s="154"/>
      <c r="N22" s="150">
        <v>45261</v>
      </c>
      <c r="O22" s="163">
        <v>5</v>
      </c>
      <c r="P22" s="153">
        <v>10</v>
      </c>
      <c r="Q22" s="157">
        <v>82.9</v>
      </c>
      <c r="R22" s="112">
        <f t="shared" si="7"/>
        <v>2</v>
      </c>
      <c r="S22" s="154"/>
      <c r="T22" s="150">
        <v>45261</v>
      </c>
      <c r="U22" s="105">
        <v>6</v>
      </c>
      <c r="V22" s="142">
        <f>5+26</f>
        <v>31</v>
      </c>
      <c r="W22" s="184">
        <f>176.7+30.4</f>
        <v>207.1</v>
      </c>
      <c r="X22" s="112">
        <f t="shared" si="8"/>
        <v>5.166666666666667</v>
      </c>
      <c r="Y22" s="1"/>
      <c r="Z22" s="11"/>
      <c r="AA22" s="1"/>
    </row>
    <row r="23" spans="2:27" ht="18" thickBot="1" x14ac:dyDescent="0.35">
      <c r="B23" s="172" t="s">
        <v>18</v>
      </c>
      <c r="C23" s="166">
        <f>AVERAGE(C20:C22)</f>
        <v>4</v>
      </c>
      <c r="D23" s="167">
        <f>AVERAGE(D20:D22)</f>
        <v>14</v>
      </c>
      <c r="E23" s="167">
        <f>AVERAGE(E20:E22)</f>
        <v>111.91333333333334</v>
      </c>
      <c r="F23" s="168">
        <f>AVERAGE(F20:F22)</f>
        <v>3.5</v>
      </c>
      <c r="G23" s="185"/>
      <c r="H23" s="172" t="s">
        <v>18</v>
      </c>
      <c r="I23" s="186">
        <f>AVERAGE(I20:I22)</f>
        <v>5</v>
      </c>
      <c r="J23" s="187">
        <f>AVERAGE(J20:J22)</f>
        <v>25.666666666666668</v>
      </c>
      <c r="K23" s="188">
        <f>AVERAGE(K20:K22)</f>
        <v>127.46666666666665</v>
      </c>
      <c r="L23" s="189">
        <f>AVERAGE(L20:L22)</f>
        <v>5.1333333333333337</v>
      </c>
      <c r="M23" s="171"/>
      <c r="N23" s="172" t="s">
        <v>18</v>
      </c>
      <c r="O23" s="166">
        <f>AVERAGE(O20:O22)</f>
        <v>5</v>
      </c>
      <c r="P23" s="167">
        <f>AVERAGE(P20:P22)</f>
        <v>10</v>
      </c>
      <c r="Q23" s="190">
        <f>AVERAGE(Q20:Q22)</f>
        <v>82.9</v>
      </c>
      <c r="R23" s="168">
        <f>AVERAGE(R20:R22)</f>
        <v>2</v>
      </c>
      <c r="S23" s="171"/>
      <c r="T23" s="172" t="s">
        <v>18</v>
      </c>
      <c r="U23" s="191">
        <f>AVERAGE(U20:U22)</f>
        <v>6</v>
      </c>
      <c r="V23" s="167">
        <f>AVERAGE(V20:V22)</f>
        <v>12.333333333333334</v>
      </c>
      <c r="W23" s="190">
        <f>AVERAGE(W20:W22)</f>
        <v>86</v>
      </c>
      <c r="X23" s="168">
        <f>AVERAGE(X20:X22)</f>
        <v>2.0555555555555558</v>
      </c>
      <c r="Y23" s="57"/>
      <c r="Z23" s="50"/>
      <c r="AA23" s="1"/>
    </row>
    <row r="24" spans="2:27" x14ac:dyDescent="0.3">
      <c r="B24" s="192" t="s">
        <v>46</v>
      </c>
      <c r="C24" s="193"/>
      <c r="D24" s="193"/>
      <c r="E24" s="193"/>
      <c r="F24" s="145"/>
      <c r="G24" s="145"/>
      <c r="H24" s="192" t="s">
        <v>47</v>
      </c>
      <c r="I24" s="145"/>
      <c r="J24" s="145"/>
      <c r="K24" s="145"/>
      <c r="L24" s="145"/>
      <c r="M24" s="176"/>
      <c r="N24" s="145"/>
      <c r="O24" s="145"/>
      <c r="P24" s="145"/>
      <c r="Q24" s="145"/>
      <c r="R24" s="145"/>
      <c r="S24" s="176"/>
      <c r="T24" s="145"/>
      <c r="U24" s="145"/>
      <c r="V24" s="290"/>
      <c r="W24" s="290"/>
      <c r="X24" s="290"/>
      <c r="Y24" s="291"/>
      <c r="Z24" s="11"/>
      <c r="AA24" s="11"/>
    </row>
    <row r="25" spans="2:27" x14ac:dyDescent="0.3"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76"/>
      <c r="N25" s="145"/>
      <c r="O25" s="145"/>
      <c r="P25" s="145"/>
      <c r="Q25" s="145"/>
      <c r="R25" s="145"/>
      <c r="S25" s="176"/>
      <c r="T25" s="145"/>
      <c r="U25" s="145"/>
      <c r="V25" s="145"/>
      <c r="W25" s="145"/>
      <c r="X25" s="292"/>
      <c r="Y25" s="292"/>
      <c r="Z25" s="292"/>
      <c r="AA25" s="292"/>
    </row>
    <row r="26" spans="2:27" x14ac:dyDescent="0.3">
      <c r="B26" s="296" t="s">
        <v>58</v>
      </c>
      <c r="C26" s="297"/>
      <c r="D26" s="297"/>
      <c r="E26" s="297"/>
      <c r="F26" s="298"/>
      <c r="G26" s="145"/>
      <c r="H26" s="296" t="s">
        <v>58</v>
      </c>
      <c r="I26" s="297"/>
      <c r="J26" s="297"/>
      <c r="K26" s="297"/>
      <c r="L26" s="298"/>
      <c r="M26" s="146"/>
      <c r="N26" s="296" t="s">
        <v>58</v>
      </c>
      <c r="O26" s="297"/>
      <c r="P26" s="297"/>
      <c r="Q26" s="297"/>
      <c r="R26" s="298"/>
      <c r="S26" s="146"/>
      <c r="T26" s="296" t="s">
        <v>58</v>
      </c>
      <c r="U26" s="297"/>
      <c r="V26" s="297"/>
      <c r="W26" s="297"/>
      <c r="X26" s="298"/>
      <c r="Y26" s="1"/>
      <c r="Z26" s="11"/>
      <c r="AA26" s="1"/>
    </row>
    <row r="27" spans="2:27" x14ac:dyDescent="0.3">
      <c r="B27" s="299" t="s">
        <v>29</v>
      </c>
      <c r="C27" s="299"/>
      <c r="D27" s="299"/>
      <c r="E27" s="299"/>
      <c r="F27" s="299"/>
      <c r="G27" s="145"/>
      <c r="H27" s="299" t="s">
        <v>30</v>
      </c>
      <c r="I27" s="299"/>
      <c r="J27" s="299"/>
      <c r="K27" s="299"/>
      <c r="L27" s="299"/>
      <c r="M27" s="146"/>
      <c r="N27" s="299" t="s">
        <v>31</v>
      </c>
      <c r="O27" s="299"/>
      <c r="P27" s="299"/>
      <c r="Q27" s="299"/>
      <c r="R27" s="299"/>
      <c r="S27" s="146"/>
      <c r="T27" s="299" t="s">
        <v>32</v>
      </c>
      <c r="U27" s="299"/>
      <c r="V27" s="299"/>
      <c r="W27" s="299"/>
      <c r="X27" s="299"/>
      <c r="Y27" s="1"/>
      <c r="Z27" s="11"/>
      <c r="AA27" s="1"/>
    </row>
    <row r="28" spans="2:27" ht="18" thickBot="1" x14ac:dyDescent="0.35">
      <c r="B28" s="147"/>
      <c r="C28" s="147"/>
      <c r="D28" s="147"/>
      <c r="E28" s="148"/>
      <c r="F28" s="148"/>
      <c r="G28" s="145"/>
      <c r="H28" s="147"/>
      <c r="I28" s="147"/>
      <c r="J28" s="147"/>
      <c r="K28" s="148"/>
      <c r="L28" s="148"/>
      <c r="M28" s="107"/>
      <c r="N28" s="147"/>
      <c r="O28" s="147"/>
      <c r="P28" s="147"/>
      <c r="Q28" s="147"/>
      <c r="R28" s="148"/>
      <c r="S28" s="107"/>
      <c r="T28" s="147"/>
      <c r="U28" s="147"/>
      <c r="V28" s="147"/>
      <c r="W28" s="147"/>
      <c r="X28" s="148"/>
      <c r="Y28" s="1"/>
      <c r="Z28" s="11"/>
      <c r="AA28" s="1"/>
    </row>
    <row r="29" spans="2:27" ht="15" customHeight="1" x14ac:dyDescent="0.3">
      <c r="B29" s="304" t="s">
        <v>1</v>
      </c>
      <c r="C29" s="300" t="s">
        <v>2</v>
      </c>
      <c r="D29" s="300" t="s">
        <v>78</v>
      </c>
      <c r="E29" s="300" t="s">
        <v>17</v>
      </c>
      <c r="F29" s="302" t="s">
        <v>81</v>
      </c>
      <c r="G29" s="145"/>
      <c r="H29" s="304" t="s">
        <v>1</v>
      </c>
      <c r="I29" s="300" t="s">
        <v>2</v>
      </c>
      <c r="J29" s="300" t="s">
        <v>78</v>
      </c>
      <c r="K29" s="300" t="s">
        <v>17</v>
      </c>
      <c r="L29" s="302" t="s">
        <v>81</v>
      </c>
      <c r="M29" s="149"/>
      <c r="N29" s="304" t="s">
        <v>1</v>
      </c>
      <c r="O29" s="300" t="s">
        <v>2</v>
      </c>
      <c r="P29" s="300" t="s">
        <v>78</v>
      </c>
      <c r="Q29" s="300" t="s">
        <v>17</v>
      </c>
      <c r="R29" s="302" t="s">
        <v>81</v>
      </c>
      <c r="S29" s="149"/>
      <c r="T29" s="304" t="s">
        <v>1</v>
      </c>
      <c r="U29" s="300" t="s">
        <v>2</v>
      </c>
      <c r="V29" s="300" t="s">
        <v>78</v>
      </c>
      <c r="W29" s="300" t="s">
        <v>17</v>
      </c>
      <c r="X29" s="302" t="s">
        <v>81</v>
      </c>
      <c r="Y29" s="1"/>
      <c r="Z29" s="11"/>
      <c r="AA29" s="1"/>
    </row>
    <row r="30" spans="2:27" ht="18" thickBot="1" x14ac:dyDescent="0.35">
      <c r="B30" s="305"/>
      <c r="C30" s="301"/>
      <c r="D30" s="301"/>
      <c r="E30" s="301"/>
      <c r="F30" s="303"/>
      <c r="G30" s="145"/>
      <c r="H30" s="305"/>
      <c r="I30" s="301"/>
      <c r="J30" s="301"/>
      <c r="K30" s="301"/>
      <c r="L30" s="303"/>
      <c r="M30" s="149"/>
      <c r="N30" s="305"/>
      <c r="O30" s="301"/>
      <c r="P30" s="301"/>
      <c r="Q30" s="301"/>
      <c r="R30" s="303"/>
      <c r="S30" s="149"/>
      <c r="T30" s="305"/>
      <c r="U30" s="301"/>
      <c r="V30" s="301"/>
      <c r="W30" s="301"/>
      <c r="X30" s="303"/>
      <c r="Y30" s="1"/>
      <c r="Z30" s="11"/>
      <c r="AA30" s="1"/>
    </row>
    <row r="31" spans="2:27" ht="18" thickBot="1" x14ac:dyDescent="0.35">
      <c r="B31" s="150">
        <v>45200</v>
      </c>
      <c r="C31" s="89">
        <v>4</v>
      </c>
      <c r="D31" s="194"/>
      <c r="E31" s="195">
        <v>0</v>
      </c>
      <c r="F31" s="160">
        <f>D31/C31</f>
        <v>0</v>
      </c>
      <c r="G31" s="145"/>
      <c r="H31" s="150">
        <v>45200</v>
      </c>
      <c r="I31" s="98">
        <v>2</v>
      </c>
      <c r="J31" s="153">
        <v>2</v>
      </c>
      <c r="K31" s="157">
        <v>8</v>
      </c>
      <c r="L31" s="112">
        <f>J31/I31</f>
        <v>1</v>
      </c>
      <c r="M31" s="154"/>
      <c r="N31" s="150">
        <v>45200</v>
      </c>
      <c r="O31" s="98">
        <v>5</v>
      </c>
      <c r="P31" s="153">
        <v>26</v>
      </c>
      <c r="Q31" s="153">
        <v>122.8</v>
      </c>
      <c r="R31" s="112">
        <f>P31/O31</f>
        <v>5.2</v>
      </c>
      <c r="S31" s="154"/>
      <c r="T31" s="150">
        <v>45200</v>
      </c>
      <c r="U31" s="89">
        <v>3</v>
      </c>
      <c r="V31" s="196">
        <v>5</v>
      </c>
      <c r="W31" s="158">
        <v>20.9</v>
      </c>
      <c r="X31" s="160">
        <f>V31/U31</f>
        <v>1.6666666666666667</v>
      </c>
      <c r="Y31" s="1"/>
      <c r="Z31" s="11"/>
      <c r="AA31" s="1"/>
    </row>
    <row r="32" spans="2:27" ht="18" thickBot="1" x14ac:dyDescent="0.35">
      <c r="B32" s="150">
        <v>45231</v>
      </c>
      <c r="C32" s="161">
        <v>4</v>
      </c>
      <c r="D32" s="194"/>
      <c r="E32" s="195">
        <v>0</v>
      </c>
      <c r="F32" s="160">
        <f t="shared" ref="F32:F33" si="9">D32/C32</f>
        <v>0</v>
      </c>
      <c r="G32" s="145"/>
      <c r="H32" s="150">
        <v>45231</v>
      </c>
      <c r="I32" s="163">
        <v>2</v>
      </c>
      <c r="J32" s="183">
        <v>2</v>
      </c>
      <c r="K32" s="157">
        <v>8</v>
      </c>
      <c r="L32" s="112">
        <f t="shared" ref="L32:L33" si="10">J32/I32</f>
        <v>1</v>
      </c>
      <c r="M32" s="154"/>
      <c r="N32" s="150">
        <v>45231</v>
      </c>
      <c r="O32" s="163">
        <v>5</v>
      </c>
      <c r="P32" s="153">
        <v>31</v>
      </c>
      <c r="Q32" s="153">
        <v>161.30000000000001</v>
      </c>
      <c r="R32" s="112">
        <f t="shared" ref="R32:R33" si="11">P32/O32</f>
        <v>6.2</v>
      </c>
      <c r="S32" s="154"/>
      <c r="T32" s="150">
        <v>45231</v>
      </c>
      <c r="U32" s="89">
        <v>3</v>
      </c>
      <c r="V32" s="164">
        <v>4</v>
      </c>
      <c r="W32" s="162">
        <v>17.5</v>
      </c>
      <c r="X32" s="160">
        <f t="shared" ref="X32:X33" si="12">V32/U32</f>
        <v>1.3333333333333333</v>
      </c>
      <c r="Y32" s="1"/>
      <c r="Z32" s="11"/>
      <c r="AA32" s="1"/>
    </row>
    <row r="33" spans="2:27" ht="18" thickBot="1" x14ac:dyDescent="0.35">
      <c r="B33" s="150">
        <v>45261</v>
      </c>
      <c r="C33" s="161">
        <v>4</v>
      </c>
      <c r="D33" s="194"/>
      <c r="E33" s="195">
        <v>0</v>
      </c>
      <c r="F33" s="160">
        <f t="shared" si="9"/>
        <v>0</v>
      </c>
      <c r="G33" s="145"/>
      <c r="H33" s="150">
        <v>45261</v>
      </c>
      <c r="I33" s="163">
        <v>2</v>
      </c>
      <c r="J33" s="153">
        <v>2</v>
      </c>
      <c r="K33" s="157">
        <v>8</v>
      </c>
      <c r="L33" s="112">
        <f t="shared" si="10"/>
        <v>1</v>
      </c>
      <c r="M33" s="154"/>
      <c r="N33" s="150">
        <v>45261</v>
      </c>
      <c r="O33" s="163">
        <v>5</v>
      </c>
      <c r="P33" s="153">
        <v>30</v>
      </c>
      <c r="Q33" s="153">
        <v>154.69999999999999</v>
      </c>
      <c r="R33" s="112">
        <f t="shared" si="11"/>
        <v>6</v>
      </c>
      <c r="S33" s="154"/>
      <c r="T33" s="150">
        <v>45261</v>
      </c>
      <c r="U33" s="89">
        <v>3</v>
      </c>
      <c r="V33" s="164">
        <v>6</v>
      </c>
      <c r="W33" s="162">
        <v>24.4</v>
      </c>
      <c r="X33" s="160">
        <f t="shared" si="12"/>
        <v>2</v>
      </c>
      <c r="Y33" s="1"/>
      <c r="Z33" s="11"/>
      <c r="AA33" s="1"/>
    </row>
    <row r="34" spans="2:27" ht="18" thickBot="1" x14ac:dyDescent="0.35">
      <c r="B34" s="172" t="s">
        <v>18</v>
      </c>
      <c r="C34" s="166">
        <f>AVERAGE(C31:C33)</f>
        <v>4</v>
      </c>
      <c r="D34" s="167" t="e">
        <f>AVERAGE(D31:D33)</f>
        <v>#DIV/0!</v>
      </c>
      <c r="E34" s="167">
        <f>AVERAGE(E31:E33)</f>
        <v>0</v>
      </c>
      <c r="F34" s="168">
        <f>AVERAGE(F31:F33)</f>
        <v>0</v>
      </c>
      <c r="G34" s="185"/>
      <c r="H34" s="172" t="s">
        <v>18</v>
      </c>
      <c r="I34" s="166">
        <f>AVERAGE(I31:I33)</f>
        <v>2</v>
      </c>
      <c r="J34" s="167">
        <f>AVERAGE(J31:J33)</f>
        <v>2</v>
      </c>
      <c r="K34" s="190">
        <f>AVERAGE(K31:K33)</f>
        <v>8</v>
      </c>
      <c r="L34" s="172">
        <f>AVERAGE(L31:L33)</f>
        <v>1</v>
      </c>
      <c r="M34" s="171"/>
      <c r="N34" s="165" t="s">
        <v>18</v>
      </c>
      <c r="O34" s="166">
        <f>AVERAGE(O31:O33)</f>
        <v>5</v>
      </c>
      <c r="P34" s="167">
        <f>AVERAGE(P31:P33)</f>
        <v>29</v>
      </c>
      <c r="Q34" s="167">
        <f>AVERAGE(Q31:Q33)</f>
        <v>146.26666666666668</v>
      </c>
      <c r="R34" s="168">
        <f>AVERAGE(R31:R33)</f>
        <v>5.8</v>
      </c>
      <c r="S34" s="171"/>
      <c r="T34" s="165" t="s">
        <v>18</v>
      </c>
      <c r="U34" s="166">
        <f>AVERAGE(U31:U33)</f>
        <v>3</v>
      </c>
      <c r="V34" s="167">
        <f>AVERAGE(V31:V33)</f>
        <v>5</v>
      </c>
      <c r="W34" s="167">
        <f>AVERAGE(W31:W33)</f>
        <v>20.933333333333334</v>
      </c>
      <c r="X34" s="168">
        <f>AVERAGE(X31:X33)</f>
        <v>1.6666666666666667</v>
      </c>
      <c r="Y34" s="1"/>
      <c r="Z34" s="50"/>
      <c r="AA34" s="1"/>
    </row>
    <row r="35" spans="2:27" x14ac:dyDescent="0.3">
      <c r="B35" s="145"/>
      <c r="C35" s="145"/>
      <c r="D35" s="145" t="s">
        <v>56</v>
      </c>
      <c r="E35" s="145"/>
      <c r="F35" s="145"/>
      <c r="G35" s="145"/>
      <c r="H35" s="145"/>
      <c r="I35" s="145"/>
      <c r="J35" s="145"/>
      <c r="K35" s="145"/>
      <c r="L35" s="145"/>
      <c r="M35" s="176"/>
      <c r="N35" s="145"/>
      <c r="O35" s="145"/>
      <c r="P35" s="145"/>
      <c r="Q35" s="145"/>
      <c r="R35" s="145"/>
      <c r="S35" s="176"/>
      <c r="T35" s="145"/>
      <c r="U35" s="145"/>
      <c r="V35" s="145"/>
      <c r="W35" s="145"/>
      <c r="X35" s="145"/>
      <c r="Y35" s="11"/>
      <c r="Z35" s="11"/>
      <c r="AA35" s="11"/>
    </row>
    <row r="36" spans="2:27" x14ac:dyDescent="0.3"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76"/>
      <c r="N36" s="145"/>
      <c r="O36" s="145"/>
      <c r="P36" s="145"/>
      <c r="Q36" s="145"/>
      <c r="R36" s="145"/>
      <c r="S36" s="176"/>
      <c r="T36" s="145"/>
      <c r="U36" s="145"/>
      <c r="V36" s="145"/>
      <c r="W36" s="145"/>
      <c r="X36" s="145"/>
      <c r="Y36" s="11"/>
      <c r="Z36" s="11"/>
      <c r="AA36" s="11"/>
    </row>
    <row r="37" spans="2:27" x14ac:dyDescent="0.3">
      <c r="B37" s="296" t="s">
        <v>58</v>
      </c>
      <c r="C37" s="297"/>
      <c r="D37" s="297"/>
      <c r="E37" s="297"/>
      <c r="F37" s="298"/>
      <c r="G37" s="145"/>
      <c r="H37" s="296" t="s">
        <v>58</v>
      </c>
      <c r="I37" s="297"/>
      <c r="J37" s="297"/>
      <c r="K37" s="297"/>
      <c r="L37" s="298"/>
      <c r="M37" s="146"/>
      <c r="N37" s="296" t="s">
        <v>58</v>
      </c>
      <c r="O37" s="297"/>
      <c r="P37" s="297"/>
      <c r="Q37" s="297"/>
      <c r="R37" s="298"/>
      <c r="S37" s="146"/>
      <c r="T37" s="296" t="s">
        <v>58</v>
      </c>
      <c r="U37" s="297"/>
      <c r="V37" s="297"/>
      <c r="W37" s="297"/>
      <c r="X37" s="298"/>
      <c r="Y37" s="1"/>
      <c r="Z37" s="11"/>
      <c r="AA37" s="1"/>
    </row>
    <row r="38" spans="2:27" x14ac:dyDescent="0.3">
      <c r="B38" s="299" t="s">
        <v>33</v>
      </c>
      <c r="C38" s="299"/>
      <c r="D38" s="299"/>
      <c r="E38" s="299"/>
      <c r="F38" s="299"/>
      <c r="G38" s="145"/>
      <c r="H38" s="306" t="s">
        <v>34</v>
      </c>
      <c r="I38" s="306"/>
      <c r="J38" s="306"/>
      <c r="K38" s="306"/>
      <c r="L38" s="306"/>
      <c r="M38" s="146"/>
      <c r="N38" s="299" t="s">
        <v>35</v>
      </c>
      <c r="O38" s="299"/>
      <c r="P38" s="299"/>
      <c r="Q38" s="299"/>
      <c r="R38" s="299"/>
      <c r="S38" s="146"/>
      <c r="T38" s="299" t="s">
        <v>36</v>
      </c>
      <c r="U38" s="299"/>
      <c r="V38" s="299"/>
      <c r="W38" s="299"/>
      <c r="X38" s="299"/>
      <c r="Y38" s="1"/>
      <c r="Z38" s="11"/>
      <c r="AA38" s="1"/>
    </row>
    <row r="39" spans="2:27" ht="18" thickBot="1" x14ac:dyDescent="0.35">
      <c r="B39" s="147"/>
      <c r="C39" s="147"/>
      <c r="D39" s="147"/>
      <c r="E39" s="147"/>
      <c r="F39" s="148"/>
      <c r="G39" s="145"/>
      <c r="H39" s="147"/>
      <c r="I39" s="147"/>
      <c r="J39" s="147"/>
      <c r="K39" s="147"/>
      <c r="L39" s="148"/>
      <c r="M39" s="107"/>
      <c r="N39" s="147"/>
      <c r="O39" s="147"/>
      <c r="P39" s="147"/>
      <c r="Q39" s="147"/>
      <c r="R39" s="148"/>
      <c r="S39" s="107"/>
      <c r="T39" s="147"/>
      <c r="U39" s="147"/>
      <c r="V39" s="147"/>
      <c r="W39" s="148"/>
      <c r="X39" s="148"/>
      <c r="Y39" s="1"/>
      <c r="Z39" s="11"/>
      <c r="AA39" s="1"/>
    </row>
    <row r="40" spans="2:27" ht="15" customHeight="1" x14ac:dyDescent="0.3">
      <c r="B40" s="304" t="s">
        <v>1</v>
      </c>
      <c r="C40" s="300" t="s">
        <v>2</v>
      </c>
      <c r="D40" s="300" t="s">
        <v>78</v>
      </c>
      <c r="E40" s="300" t="s">
        <v>17</v>
      </c>
      <c r="F40" s="302" t="s">
        <v>81</v>
      </c>
      <c r="G40" s="145"/>
      <c r="H40" s="304" t="s">
        <v>1</v>
      </c>
      <c r="I40" s="300" t="s">
        <v>2</v>
      </c>
      <c r="J40" s="300" t="s">
        <v>78</v>
      </c>
      <c r="K40" s="300" t="s">
        <v>17</v>
      </c>
      <c r="L40" s="302" t="s">
        <v>81</v>
      </c>
      <c r="M40" s="149"/>
      <c r="N40" s="304" t="s">
        <v>1</v>
      </c>
      <c r="O40" s="300" t="s">
        <v>2</v>
      </c>
      <c r="P40" s="300" t="s">
        <v>78</v>
      </c>
      <c r="Q40" s="300" t="s">
        <v>17</v>
      </c>
      <c r="R40" s="302" t="s">
        <v>81</v>
      </c>
      <c r="S40" s="149"/>
      <c r="T40" s="304" t="s">
        <v>1</v>
      </c>
      <c r="U40" s="300" t="s">
        <v>2</v>
      </c>
      <c r="V40" s="300" t="s">
        <v>78</v>
      </c>
      <c r="W40" s="300" t="s">
        <v>17</v>
      </c>
      <c r="X40" s="302" t="s">
        <v>81</v>
      </c>
      <c r="Y40" s="1"/>
      <c r="Z40" s="11"/>
      <c r="AA40" s="1"/>
    </row>
    <row r="41" spans="2:27" ht="18" thickBot="1" x14ac:dyDescent="0.35">
      <c r="B41" s="305"/>
      <c r="C41" s="301"/>
      <c r="D41" s="301"/>
      <c r="E41" s="301"/>
      <c r="F41" s="303"/>
      <c r="G41" s="145"/>
      <c r="H41" s="305"/>
      <c r="I41" s="301"/>
      <c r="J41" s="301"/>
      <c r="K41" s="301"/>
      <c r="L41" s="303"/>
      <c r="M41" s="149"/>
      <c r="N41" s="305"/>
      <c r="O41" s="301"/>
      <c r="P41" s="301"/>
      <c r="Q41" s="301"/>
      <c r="R41" s="303"/>
      <c r="S41" s="149"/>
      <c r="T41" s="305"/>
      <c r="U41" s="301"/>
      <c r="V41" s="301"/>
      <c r="W41" s="301"/>
      <c r="X41" s="303"/>
      <c r="Y41" s="1"/>
      <c r="Z41" s="11"/>
      <c r="AA41" s="1"/>
    </row>
    <row r="42" spans="2:27" ht="18" thickBot="1" x14ac:dyDescent="0.35">
      <c r="B42" s="150">
        <v>45200</v>
      </c>
      <c r="C42" s="89">
        <v>6</v>
      </c>
      <c r="D42" s="158">
        <v>13</v>
      </c>
      <c r="E42" s="158">
        <v>97.4</v>
      </c>
      <c r="F42" s="160">
        <f>D42/C42</f>
        <v>2.1666666666666665</v>
      </c>
      <c r="G42" s="145"/>
      <c r="H42" s="150">
        <v>45200</v>
      </c>
      <c r="I42" s="89">
        <v>5</v>
      </c>
      <c r="J42" s="183">
        <v>4</v>
      </c>
      <c r="K42" s="157">
        <v>21.9</v>
      </c>
      <c r="L42" s="160">
        <f>J42/I42</f>
        <v>0.8</v>
      </c>
      <c r="M42" s="154"/>
      <c r="N42" s="155">
        <v>45200</v>
      </c>
      <c r="O42" s="98">
        <v>6</v>
      </c>
      <c r="P42" s="197"/>
      <c r="Q42" s="198"/>
      <c r="R42" s="112">
        <f>P42/O42</f>
        <v>0</v>
      </c>
      <c r="S42" s="154"/>
      <c r="T42" s="150">
        <v>45200</v>
      </c>
      <c r="U42" s="89">
        <v>5</v>
      </c>
      <c r="V42" s="199"/>
      <c r="W42" s="195"/>
      <c r="X42" s="160">
        <f>V42/U42</f>
        <v>0</v>
      </c>
      <c r="Y42" s="1"/>
      <c r="Z42" s="11"/>
      <c r="AA42" s="1"/>
    </row>
    <row r="43" spans="2:27" ht="18" thickBot="1" x14ac:dyDescent="0.35">
      <c r="B43" s="150">
        <v>45231</v>
      </c>
      <c r="C43" s="161">
        <v>6</v>
      </c>
      <c r="D43" s="162">
        <v>10</v>
      </c>
      <c r="E43" s="162">
        <v>76.2</v>
      </c>
      <c r="F43" s="160">
        <f t="shared" ref="F43:F44" si="13">D43/C43</f>
        <v>1.6666666666666667</v>
      </c>
      <c r="G43" s="145"/>
      <c r="H43" s="150">
        <v>45231</v>
      </c>
      <c r="I43" s="161">
        <v>5</v>
      </c>
      <c r="J43" s="183">
        <v>1</v>
      </c>
      <c r="K43" s="157">
        <v>8.1</v>
      </c>
      <c r="L43" s="160">
        <f t="shared" ref="L43:L44" si="14">J43/I43</f>
        <v>0.2</v>
      </c>
      <c r="M43" s="154"/>
      <c r="N43" s="150">
        <v>45231</v>
      </c>
      <c r="O43" s="163">
        <v>6</v>
      </c>
      <c r="P43" s="200"/>
      <c r="Q43" s="201"/>
      <c r="R43" s="112">
        <f t="shared" ref="R43:R44" si="15">P43/O43</f>
        <v>0</v>
      </c>
      <c r="S43" s="154"/>
      <c r="T43" s="150">
        <v>45231</v>
      </c>
      <c r="U43" s="161">
        <v>5</v>
      </c>
      <c r="V43" s="199"/>
      <c r="W43" s="195"/>
      <c r="X43" s="160">
        <f t="shared" ref="X43:X44" si="16">V43/U43</f>
        <v>0</v>
      </c>
      <c r="Y43" s="1"/>
      <c r="Z43" s="11"/>
      <c r="AA43" s="1"/>
    </row>
    <row r="44" spans="2:27" ht="18" thickBot="1" x14ac:dyDescent="0.35">
      <c r="B44" s="150">
        <v>45261</v>
      </c>
      <c r="C44" s="161">
        <v>6</v>
      </c>
      <c r="D44" s="162">
        <v>13</v>
      </c>
      <c r="E44" s="162">
        <v>97.35</v>
      </c>
      <c r="F44" s="160">
        <f t="shared" si="13"/>
        <v>2.1666666666666665</v>
      </c>
      <c r="G44" s="145"/>
      <c r="H44" s="150">
        <v>45261</v>
      </c>
      <c r="I44" s="161">
        <v>5</v>
      </c>
      <c r="J44" s="162">
        <v>4</v>
      </c>
      <c r="K44" s="162">
        <v>21.9</v>
      </c>
      <c r="L44" s="160">
        <f t="shared" si="14"/>
        <v>0.8</v>
      </c>
      <c r="M44" s="154"/>
      <c r="N44" s="150">
        <v>45261</v>
      </c>
      <c r="O44" s="163">
        <v>6</v>
      </c>
      <c r="P44" s="194"/>
      <c r="Q44" s="194"/>
      <c r="R44" s="112">
        <f t="shared" si="15"/>
        <v>0</v>
      </c>
      <c r="S44" s="154"/>
      <c r="T44" s="150">
        <v>45261</v>
      </c>
      <c r="U44" s="161">
        <v>5</v>
      </c>
      <c r="V44" s="199"/>
      <c r="W44" s="195"/>
      <c r="X44" s="160">
        <f t="shared" si="16"/>
        <v>0</v>
      </c>
      <c r="Y44" s="1"/>
      <c r="Z44" s="11"/>
      <c r="AA44" s="1"/>
    </row>
    <row r="45" spans="2:27" ht="18" thickBot="1" x14ac:dyDescent="0.35">
      <c r="B45" s="172" t="s">
        <v>18</v>
      </c>
      <c r="C45" s="166">
        <f>AVERAGE(C42:C44)</f>
        <v>6</v>
      </c>
      <c r="D45" s="167">
        <f>AVERAGE(D42:D44)</f>
        <v>12</v>
      </c>
      <c r="E45" s="190">
        <f>AVERAGE(E42:E44)</f>
        <v>90.316666666666677</v>
      </c>
      <c r="F45" s="168">
        <f>AVERAGE(F42:F44)</f>
        <v>2</v>
      </c>
      <c r="G45" s="145"/>
      <c r="H45" s="172" t="s">
        <v>18</v>
      </c>
      <c r="I45" s="166">
        <f>AVERAGE(I42:I44)</f>
        <v>5</v>
      </c>
      <c r="J45" s="167">
        <f>AVERAGE(J42:J44)</f>
        <v>3</v>
      </c>
      <c r="K45" s="190">
        <f>AVERAGE(K42:K44)</f>
        <v>17.3</v>
      </c>
      <c r="L45" s="168">
        <f>AVERAGE(L42:L44)</f>
        <v>0.6</v>
      </c>
      <c r="M45" s="171"/>
      <c r="N45" s="172" t="s">
        <v>18</v>
      </c>
      <c r="O45" s="166">
        <f>AVERAGE(O42:O44)</f>
        <v>6</v>
      </c>
      <c r="P45" s="167" t="e">
        <f>AVERAGE(P42:P44)</f>
        <v>#DIV/0!</v>
      </c>
      <c r="Q45" s="167" t="e">
        <f>AVERAGE(Q42:Q44)</f>
        <v>#DIV/0!</v>
      </c>
      <c r="R45" s="168">
        <f>AVERAGE(R42:R44)</f>
        <v>0</v>
      </c>
      <c r="S45" s="171"/>
      <c r="T45" s="172" t="s">
        <v>18</v>
      </c>
      <c r="U45" s="166">
        <f>AVERAGE(U42:U44)</f>
        <v>5</v>
      </c>
      <c r="V45" s="166" t="e">
        <f>AVERAGE(V42:V44)</f>
        <v>#DIV/0!</v>
      </c>
      <c r="W45" s="166" t="e">
        <f>AVERAGE(W42:W44)</f>
        <v>#DIV/0!</v>
      </c>
      <c r="X45" s="170">
        <f>AVERAGE(X42:X44)</f>
        <v>0</v>
      </c>
      <c r="Y45" s="1"/>
      <c r="Z45" s="11"/>
      <c r="AA45" s="1"/>
    </row>
    <row r="46" spans="2:27" x14ac:dyDescent="0.3"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76"/>
      <c r="N46" s="202" t="s">
        <v>48</v>
      </c>
      <c r="O46" s="145"/>
      <c r="P46" s="145"/>
      <c r="Q46" s="145"/>
      <c r="R46" s="145"/>
      <c r="S46" s="176"/>
      <c r="T46" s="203" t="s">
        <v>49</v>
      </c>
      <c r="U46" s="145"/>
      <c r="V46" s="196"/>
      <c r="W46" s="196"/>
      <c r="X46" s="196"/>
      <c r="Y46" s="1"/>
      <c r="Z46" s="11"/>
      <c r="AA46" s="11"/>
    </row>
    <row r="47" spans="2:27" x14ac:dyDescent="0.3"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76"/>
      <c r="N47" s="145"/>
      <c r="O47" s="145"/>
      <c r="P47" s="145"/>
      <c r="Q47" s="145"/>
      <c r="R47" s="145"/>
      <c r="S47" s="176"/>
      <c r="T47" s="145"/>
      <c r="U47" s="145"/>
      <c r="V47" s="196"/>
      <c r="W47" s="196"/>
      <c r="X47" s="196"/>
      <c r="Y47" s="1"/>
      <c r="Z47" s="11"/>
      <c r="AA47" s="11"/>
    </row>
    <row r="48" spans="2:27" x14ac:dyDescent="0.3">
      <c r="B48" s="296" t="s">
        <v>58</v>
      </c>
      <c r="C48" s="297"/>
      <c r="D48" s="297"/>
      <c r="E48" s="297"/>
      <c r="F48" s="298"/>
      <c r="G48" s="145"/>
      <c r="H48" s="296" t="s">
        <v>58</v>
      </c>
      <c r="I48" s="297"/>
      <c r="J48" s="297"/>
      <c r="K48" s="297"/>
      <c r="L48" s="298"/>
      <c r="M48" s="146"/>
      <c r="N48" s="296" t="s">
        <v>58</v>
      </c>
      <c r="O48" s="297"/>
      <c r="P48" s="297"/>
      <c r="Q48" s="297"/>
      <c r="R48" s="298"/>
      <c r="S48" s="146"/>
      <c r="T48" s="296" t="s">
        <v>58</v>
      </c>
      <c r="U48" s="297"/>
      <c r="V48" s="297"/>
      <c r="W48" s="297"/>
      <c r="X48" s="298"/>
      <c r="Y48" s="1"/>
      <c r="Z48" s="11"/>
      <c r="AA48" s="1"/>
    </row>
    <row r="49" spans="2:27" x14ac:dyDescent="0.3">
      <c r="B49" s="299" t="s">
        <v>37</v>
      </c>
      <c r="C49" s="299"/>
      <c r="D49" s="299"/>
      <c r="E49" s="299"/>
      <c r="F49" s="299"/>
      <c r="G49" s="145"/>
      <c r="H49" s="299" t="s">
        <v>38</v>
      </c>
      <c r="I49" s="299"/>
      <c r="J49" s="299"/>
      <c r="K49" s="299"/>
      <c r="L49" s="299"/>
      <c r="M49" s="146"/>
      <c r="N49" s="306" t="s">
        <v>63</v>
      </c>
      <c r="O49" s="306"/>
      <c r="P49" s="306"/>
      <c r="Q49" s="306"/>
      <c r="R49" s="306"/>
      <c r="S49" s="146"/>
      <c r="T49" s="299" t="s">
        <v>40</v>
      </c>
      <c r="U49" s="299"/>
      <c r="V49" s="299"/>
      <c r="W49" s="299"/>
      <c r="X49" s="299"/>
      <c r="Y49" s="1"/>
      <c r="Z49" s="11"/>
      <c r="AA49" s="1"/>
    </row>
    <row r="50" spans="2:27" ht="18" thickBot="1" x14ac:dyDescent="0.35">
      <c r="B50" s="147"/>
      <c r="C50" s="147"/>
      <c r="D50" s="147"/>
      <c r="E50" s="147"/>
      <c r="F50" s="148"/>
      <c r="G50" s="145"/>
      <c r="H50" s="147"/>
      <c r="I50" s="147"/>
      <c r="J50" s="147"/>
      <c r="K50" s="148"/>
      <c r="L50" s="148"/>
      <c r="M50" s="107"/>
      <c r="N50" s="147"/>
      <c r="O50" s="147"/>
      <c r="P50" s="147"/>
      <c r="Q50" s="148"/>
      <c r="R50" s="148"/>
      <c r="S50" s="107"/>
      <c r="T50" s="147"/>
      <c r="U50" s="147"/>
      <c r="V50" s="147"/>
      <c r="W50" s="147"/>
      <c r="X50" s="148"/>
      <c r="Y50" s="1"/>
      <c r="Z50" s="11"/>
      <c r="AA50" s="1"/>
    </row>
    <row r="51" spans="2:27" ht="15" customHeight="1" x14ac:dyDescent="0.3">
      <c r="B51" s="304" t="s">
        <v>1</v>
      </c>
      <c r="C51" s="300" t="s">
        <v>2</v>
      </c>
      <c r="D51" s="300" t="s">
        <v>78</v>
      </c>
      <c r="E51" s="300" t="s">
        <v>17</v>
      </c>
      <c r="F51" s="302" t="s">
        <v>81</v>
      </c>
      <c r="G51" s="145"/>
      <c r="H51" s="304" t="s">
        <v>1</v>
      </c>
      <c r="I51" s="300" t="s">
        <v>2</v>
      </c>
      <c r="J51" s="300" t="s">
        <v>78</v>
      </c>
      <c r="K51" s="300" t="s">
        <v>17</v>
      </c>
      <c r="L51" s="302" t="s">
        <v>81</v>
      </c>
      <c r="M51" s="149"/>
      <c r="N51" s="304" t="s">
        <v>1</v>
      </c>
      <c r="O51" s="300" t="s">
        <v>2</v>
      </c>
      <c r="P51" s="300" t="s">
        <v>78</v>
      </c>
      <c r="Q51" s="300" t="s">
        <v>17</v>
      </c>
      <c r="R51" s="302" t="s">
        <v>81</v>
      </c>
      <c r="S51" s="149"/>
      <c r="T51" s="304" t="s">
        <v>1</v>
      </c>
      <c r="U51" s="300" t="s">
        <v>2</v>
      </c>
      <c r="V51" s="300" t="s">
        <v>78</v>
      </c>
      <c r="W51" s="300" t="s">
        <v>17</v>
      </c>
      <c r="X51" s="302" t="s">
        <v>81</v>
      </c>
      <c r="Y51" s="1"/>
      <c r="Z51" s="11"/>
      <c r="AA51" s="1"/>
    </row>
    <row r="52" spans="2:27" ht="18" thickBot="1" x14ac:dyDescent="0.35">
      <c r="B52" s="305"/>
      <c r="C52" s="301"/>
      <c r="D52" s="301"/>
      <c r="E52" s="301"/>
      <c r="F52" s="303"/>
      <c r="G52" s="145"/>
      <c r="H52" s="305"/>
      <c r="I52" s="301"/>
      <c r="J52" s="301"/>
      <c r="K52" s="301"/>
      <c r="L52" s="303"/>
      <c r="M52" s="149"/>
      <c r="N52" s="305"/>
      <c r="O52" s="301"/>
      <c r="P52" s="301"/>
      <c r="Q52" s="301"/>
      <c r="R52" s="303"/>
      <c r="S52" s="149"/>
      <c r="T52" s="305"/>
      <c r="U52" s="301"/>
      <c r="V52" s="301"/>
      <c r="W52" s="301"/>
      <c r="X52" s="303"/>
      <c r="Y52" s="1"/>
      <c r="Z52" s="11"/>
      <c r="AA52" s="1"/>
    </row>
    <row r="53" spans="2:27" ht="18" thickBot="1" x14ac:dyDescent="0.35">
      <c r="B53" s="150">
        <v>45200</v>
      </c>
      <c r="C53" s="98">
        <v>4</v>
      </c>
      <c r="D53" s="153">
        <v>7</v>
      </c>
      <c r="E53" s="153">
        <v>41.7</v>
      </c>
      <c r="F53" s="112">
        <f t="shared" ref="F53:F55" si="17">+E53/C53</f>
        <v>10.425000000000001</v>
      </c>
      <c r="G53" s="145"/>
      <c r="H53" s="150">
        <v>45200</v>
      </c>
      <c r="I53" s="89">
        <v>4</v>
      </c>
      <c r="J53" s="158">
        <v>1</v>
      </c>
      <c r="K53" s="159">
        <v>9.3000000000000007</v>
      </c>
      <c r="L53" s="160">
        <f>+K53/I53</f>
        <v>2.3250000000000002</v>
      </c>
      <c r="M53" s="154"/>
      <c r="N53" s="150">
        <v>45200</v>
      </c>
      <c r="O53" s="89">
        <v>5</v>
      </c>
      <c r="P53" s="162">
        <v>72</v>
      </c>
      <c r="Q53" s="204">
        <v>240.5</v>
      </c>
      <c r="R53" s="160">
        <f>Q53/O53</f>
        <v>48.1</v>
      </c>
      <c r="S53" s="154"/>
      <c r="T53" s="150">
        <v>45200</v>
      </c>
      <c r="U53" s="89">
        <v>5</v>
      </c>
      <c r="V53" s="158">
        <v>6</v>
      </c>
      <c r="W53" s="158">
        <v>25.5</v>
      </c>
      <c r="X53" s="160">
        <f>+W53/U53</f>
        <v>5.0999999999999996</v>
      </c>
      <c r="Y53" s="1"/>
      <c r="Z53" s="11"/>
      <c r="AA53" s="1"/>
    </row>
    <row r="54" spans="2:27" ht="18" thickBot="1" x14ac:dyDescent="0.35">
      <c r="B54" s="150">
        <v>45231</v>
      </c>
      <c r="C54" s="163">
        <v>4</v>
      </c>
      <c r="D54" s="153">
        <v>10</v>
      </c>
      <c r="E54" s="153">
        <v>57.6</v>
      </c>
      <c r="F54" s="112">
        <f t="shared" si="17"/>
        <v>14.4</v>
      </c>
      <c r="G54" s="145"/>
      <c r="H54" s="150">
        <v>45231</v>
      </c>
      <c r="I54" s="161">
        <v>4</v>
      </c>
      <c r="J54" s="158">
        <v>4</v>
      </c>
      <c r="K54" s="159">
        <v>26</v>
      </c>
      <c r="L54" s="160">
        <f t="shared" ref="L54:L55" si="18">+K54/I54</f>
        <v>6.5</v>
      </c>
      <c r="M54" s="154"/>
      <c r="N54" s="150">
        <v>45231</v>
      </c>
      <c r="O54" s="161">
        <v>5</v>
      </c>
      <c r="P54" s="162">
        <v>72</v>
      </c>
      <c r="Q54" s="204">
        <v>240.5</v>
      </c>
      <c r="R54" s="160">
        <f t="shared" ref="R54:R55" si="19">Q54/O54</f>
        <v>48.1</v>
      </c>
      <c r="S54" s="154"/>
      <c r="T54" s="150">
        <v>45231</v>
      </c>
      <c r="U54" s="161">
        <v>5</v>
      </c>
      <c r="V54" s="162">
        <v>5</v>
      </c>
      <c r="W54" s="162">
        <v>21.8</v>
      </c>
      <c r="X54" s="160">
        <f t="shared" ref="X54:X55" si="20">+W54/U54</f>
        <v>4.3600000000000003</v>
      </c>
      <c r="Y54" s="1"/>
      <c r="Z54" s="11"/>
      <c r="AA54" s="1"/>
    </row>
    <row r="55" spans="2:27" ht="18" thickBot="1" x14ac:dyDescent="0.35">
      <c r="B55" s="150">
        <v>45261</v>
      </c>
      <c r="C55" s="163">
        <v>4</v>
      </c>
      <c r="D55" s="183">
        <v>8</v>
      </c>
      <c r="E55" s="183">
        <v>50.4</v>
      </c>
      <c r="F55" s="112">
        <f t="shared" si="17"/>
        <v>12.6</v>
      </c>
      <c r="G55" s="145"/>
      <c r="H55" s="150">
        <v>45261</v>
      </c>
      <c r="I55" s="161">
        <v>4</v>
      </c>
      <c r="J55" s="158">
        <v>2</v>
      </c>
      <c r="K55" s="159">
        <v>14.8</v>
      </c>
      <c r="L55" s="160">
        <f t="shared" si="18"/>
        <v>3.7</v>
      </c>
      <c r="M55" s="154"/>
      <c r="N55" s="150">
        <v>45261</v>
      </c>
      <c r="O55" s="161">
        <v>5</v>
      </c>
      <c r="P55" s="162">
        <v>90</v>
      </c>
      <c r="Q55" s="204">
        <v>417.1</v>
      </c>
      <c r="R55" s="160">
        <f t="shared" si="19"/>
        <v>83.42</v>
      </c>
      <c r="S55" s="154"/>
      <c r="T55" s="150">
        <v>45261</v>
      </c>
      <c r="U55" s="161">
        <v>5</v>
      </c>
      <c r="V55" s="162">
        <v>4</v>
      </c>
      <c r="W55" s="162">
        <v>18</v>
      </c>
      <c r="X55" s="160">
        <f t="shared" si="20"/>
        <v>3.6</v>
      </c>
      <c r="Y55" s="1"/>
      <c r="Z55" s="11"/>
      <c r="AA55" s="1"/>
    </row>
    <row r="56" spans="2:27" ht="18" thickBot="1" x14ac:dyDescent="0.35">
      <c r="B56" s="172" t="s">
        <v>18</v>
      </c>
      <c r="C56" s="166">
        <f>AVERAGE(C53:C55)</f>
        <v>4</v>
      </c>
      <c r="D56" s="167">
        <f>AVERAGE(D53:D55)</f>
        <v>8.3333333333333339</v>
      </c>
      <c r="E56" s="190">
        <f>AVERAGE(E53:E55)</f>
        <v>49.900000000000006</v>
      </c>
      <c r="F56" s="172">
        <f>AVERAGE(F53:F55)</f>
        <v>12.475000000000001</v>
      </c>
      <c r="G56" s="169"/>
      <c r="H56" s="172" t="s">
        <v>18</v>
      </c>
      <c r="I56" s="166">
        <f>AVERAGE(I53:I55)</f>
        <v>4</v>
      </c>
      <c r="J56" s="167">
        <f>AVERAGE(J53:J55)</f>
        <v>2.3333333333333335</v>
      </c>
      <c r="K56" s="190">
        <f>AVERAGE(K53:K55)</f>
        <v>16.7</v>
      </c>
      <c r="L56" s="172">
        <f>AVERAGE(L53:L55)</f>
        <v>4.1749999999999998</v>
      </c>
      <c r="M56" s="171"/>
      <c r="N56" s="165" t="s">
        <v>18</v>
      </c>
      <c r="O56" s="166">
        <f>AVERAGE(O53:O55)</f>
        <v>5</v>
      </c>
      <c r="P56" s="166">
        <f>AVERAGE(P53:P55)</f>
        <v>78</v>
      </c>
      <c r="Q56" s="166">
        <f>AVERAGE(Q53:Q55)</f>
        <v>299.36666666666667</v>
      </c>
      <c r="R56" s="170">
        <f>AVERAGE(R53:R55)</f>
        <v>59.873333333333335</v>
      </c>
      <c r="S56" s="171"/>
      <c r="T56" s="205" t="s">
        <v>18</v>
      </c>
      <c r="U56" s="166">
        <f>AVERAGE(U53:U55)</f>
        <v>5</v>
      </c>
      <c r="V56" s="167">
        <f>AVERAGE(V53:V55)</f>
        <v>5</v>
      </c>
      <c r="W56" s="167">
        <f>AVERAGE(W53:W55)</f>
        <v>21.766666666666666</v>
      </c>
      <c r="X56" s="168">
        <f>AVERAGE(X53:X55)</f>
        <v>4.3533333333333335</v>
      </c>
      <c r="Y56" s="1"/>
      <c r="Z56" s="35"/>
      <c r="AA56" s="1"/>
    </row>
    <row r="57" spans="2:27" x14ac:dyDescent="0.3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76"/>
      <c r="N57" s="145"/>
      <c r="O57" s="145"/>
      <c r="P57" s="145"/>
      <c r="Q57" s="145"/>
      <c r="R57" s="145"/>
      <c r="S57" s="176"/>
      <c r="T57" s="145"/>
      <c r="U57" s="145"/>
      <c r="V57" s="145"/>
      <c r="W57" s="145"/>
      <c r="X57" s="145"/>
      <c r="Y57" s="11"/>
      <c r="Z57" s="11"/>
      <c r="AA57" s="61"/>
    </row>
    <row r="58" spans="2:27" x14ac:dyDescent="0.3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76"/>
      <c r="N58" s="145"/>
      <c r="O58" s="145"/>
      <c r="P58" s="145"/>
      <c r="Q58" s="145"/>
      <c r="R58" s="145"/>
      <c r="S58" s="176"/>
      <c r="T58" s="145"/>
      <c r="U58" s="145"/>
      <c r="V58" s="145"/>
      <c r="W58" s="145"/>
      <c r="X58" s="145"/>
      <c r="Y58" s="11"/>
      <c r="Z58" s="11"/>
      <c r="AA58" s="11"/>
    </row>
    <row r="59" spans="2:27" x14ac:dyDescent="0.3">
      <c r="B59" s="296" t="s">
        <v>58</v>
      </c>
      <c r="C59" s="297"/>
      <c r="D59" s="297"/>
      <c r="E59" s="297"/>
      <c r="F59" s="298"/>
      <c r="G59" s="145"/>
      <c r="H59" s="307" t="s">
        <v>58</v>
      </c>
      <c r="I59" s="307"/>
      <c r="J59" s="307"/>
      <c r="K59" s="307"/>
      <c r="L59" s="307"/>
      <c r="M59" s="146"/>
      <c r="N59" s="296" t="s">
        <v>58</v>
      </c>
      <c r="O59" s="297"/>
      <c r="P59" s="297"/>
      <c r="Q59" s="297"/>
      <c r="R59" s="298"/>
      <c r="S59" s="176"/>
      <c r="T59" s="296" t="s">
        <v>58</v>
      </c>
      <c r="U59" s="297"/>
      <c r="V59" s="297"/>
      <c r="W59" s="297"/>
      <c r="X59" s="298"/>
      <c r="Y59" s="1"/>
      <c r="Z59" s="11"/>
      <c r="AA59" s="11"/>
    </row>
    <row r="60" spans="2:27" x14ac:dyDescent="0.3">
      <c r="B60" s="299" t="s">
        <v>41</v>
      </c>
      <c r="C60" s="299"/>
      <c r="D60" s="299"/>
      <c r="E60" s="299"/>
      <c r="F60" s="299"/>
      <c r="G60" s="145"/>
      <c r="H60" s="299" t="s">
        <v>42</v>
      </c>
      <c r="I60" s="299"/>
      <c r="J60" s="299"/>
      <c r="K60" s="299"/>
      <c r="L60" s="299"/>
      <c r="M60" s="146"/>
      <c r="N60" s="299" t="s">
        <v>43</v>
      </c>
      <c r="O60" s="299"/>
      <c r="P60" s="299"/>
      <c r="Q60" s="299"/>
      <c r="R60" s="299"/>
      <c r="S60" s="176"/>
      <c r="T60" s="299" t="s">
        <v>44</v>
      </c>
      <c r="U60" s="299"/>
      <c r="V60" s="299"/>
      <c r="W60" s="299"/>
      <c r="X60" s="299"/>
      <c r="Y60" s="1"/>
      <c r="Z60" s="11"/>
      <c r="AA60" s="11"/>
    </row>
    <row r="61" spans="2:27" ht="18" thickBot="1" x14ac:dyDescent="0.35">
      <c r="B61" s="147"/>
      <c r="C61" s="147"/>
      <c r="D61" s="147"/>
      <c r="E61" s="147"/>
      <c r="F61" s="148"/>
      <c r="G61" s="145"/>
      <c r="H61" s="147"/>
      <c r="I61" s="147"/>
      <c r="J61" s="147"/>
      <c r="K61" s="148"/>
      <c r="L61" s="148"/>
      <c r="M61" s="107"/>
      <c r="N61" s="147"/>
      <c r="O61" s="147"/>
      <c r="P61" s="147"/>
      <c r="Q61" s="148"/>
      <c r="R61" s="148"/>
      <c r="S61" s="176"/>
      <c r="T61" s="147"/>
      <c r="U61" s="147"/>
      <c r="V61" s="147"/>
      <c r="W61" s="147"/>
      <c r="X61" s="148"/>
      <c r="Y61" s="1"/>
      <c r="Z61" s="11"/>
      <c r="AA61" s="11"/>
    </row>
    <row r="62" spans="2:27" ht="15" customHeight="1" x14ac:dyDescent="0.3">
      <c r="B62" s="304" t="s">
        <v>1</v>
      </c>
      <c r="C62" s="300" t="s">
        <v>2</v>
      </c>
      <c r="D62" s="300" t="s">
        <v>78</v>
      </c>
      <c r="E62" s="300" t="s">
        <v>17</v>
      </c>
      <c r="F62" s="302" t="s">
        <v>81</v>
      </c>
      <c r="G62" s="145"/>
      <c r="H62" s="304" t="s">
        <v>1</v>
      </c>
      <c r="I62" s="300" t="s">
        <v>2</v>
      </c>
      <c r="J62" s="300" t="s">
        <v>78</v>
      </c>
      <c r="K62" s="300" t="s">
        <v>17</v>
      </c>
      <c r="L62" s="302" t="s">
        <v>81</v>
      </c>
      <c r="M62" s="149"/>
      <c r="N62" s="304" t="s">
        <v>1</v>
      </c>
      <c r="O62" s="300" t="s">
        <v>2</v>
      </c>
      <c r="P62" s="300" t="s">
        <v>78</v>
      </c>
      <c r="Q62" s="300" t="s">
        <v>17</v>
      </c>
      <c r="R62" s="302" t="s">
        <v>81</v>
      </c>
      <c r="S62" s="176"/>
      <c r="T62" s="304" t="s">
        <v>1</v>
      </c>
      <c r="U62" s="300" t="s">
        <v>2</v>
      </c>
      <c r="V62" s="300" t="s">
        <v>78</v>
      </c>
      <c r="W62" s="300" t="s">
        <v>17</v>
      </c>
      <c r="X62" s="302" t="s">
        <v>81</v>
      </c>
      <c r="Y62" s="1"/>
      <c r="Z62" s="11"/>
      <c r="AA62" s="11"/>
    </row>
    <row r="63" spans="2:27" ht="18" thickBot="1" x14ac:dyDescent="0.35">
      <c r="B63" s="305"/>
      <c r="C63" s="301"/>
      <c r="D63" s="301"/>
      <c r="E63" s="301"/>
      <c r="F63" s="303"/>
      <c r="G63" s="145"/>
      <c r="H63" s="305"/>
      <c r="I63" s="301"/>
      <c r="J63" s="301"/>
      <c r="K63" s="301"/>
      <c r="L63" s="303"/>
      <c r="M63" s="149"/>
      <c r="N63" s="305"/>
      <c r="O63" s="301"/>
      <c r="P63" s="301"/>
      <c r="Q63" s="301"/>
      <c r="R63" s="303"/>
      <c r="S63" s="176"/>
      <c r="T63" s="305"/>
      <c r="U63" s="301"/>
      <c r="V63" s="301"/>
      <c r="W63" s="301"/>
      <c r="X63" s="303"/>
      <c r="Y63" s="1"/>
      <c r="Z63" s="11"/>
      <c r="AA63" s="11"/>
    </row>
    <row r="64" spans="2:27" ht="18" thickBot="1" x14ac:dyDescent="0.35">
      <c r="B64" s="150">
        <v>45200</v>
      </c>
      <c r="C64" s="89">
        <v>5</v>
      </c>
      <c r="D64" s="158">
        <v>48</v>
      </c>
      <c r="E64" s="206">
        <v>215.4</v>
      </c>
      <c r="F64" s="160">
        <f>D64/C64</f>
        <v>9.6</v>
      </c>
      <c r="G64" s="145"/>
      <c r="H64" s="150">
        <v>45200</v>
      </c>
      <c r="I64" s="89">
        <v>4</v>
      </c>
      <c r="J64" s="158">
        <v>10</v>
      </c>
      <c r="K64" s="207">
        <v>36.200000000000003</v>
      </c>
      <c r="L64" s="160">
        <f t="shared" ref="L64:L66" si="21">+K64/I64</f>
        <v>9.0500000000000007</v>
      </c>
      <c r="M64" s="154"/>
      <c r="N64" s="155">
        <v>45200</v>
      </c>
      <c r="O64" s="98">
        <v>3</v>
      </c>
      <c r="P64" s="208">
        <v>14</v>
      </c>
      <c r="Q64" s="159">
        <v>78</v>
      </c>
      <c r="R64" s="112">
        <f>P64/O64</f>
        <v>4.666666666666667</v>
      </c>
      <c r="S64" s="176"/>
      <c r="T64" s="155">
        <v>45200</v>
      </c>
      <c r="U64" s="209">
        <v>2</v>
      </c>
      <c r="V64" s="199"/>
      <c r="W64" s="195">
        <v>15</v>
      </c>
      <c r="X64" s="160"/>
      <c r="Y64" s="1"/>
      <c r="Z64" s="11"/>
      <c r="AA64" s="11"/>
    </row>
    <row r="65" spans="2:27" ht="18" thickBot="1" x14ac:dyDescent="0.35">
      <c r="B65" s="150">
        <v>45231</v>
      </c>
      <c r="C65" s="161">
        <v>5</v>
      </c>
      <c r="D65" s="158">
        <v>71</v>
      </c>
      <c r="E65" s="210">
        <f>E66*D65/D66</f>
        <v>377.64810126582279</v>
      </c>
      <c r="F65" s="160">
        <f t="shared" ref="F65:F67" si="22">D65/C65</f>
        <v>14.2</v>
      </c>
      <c r="G65" s="145"/>
      <c r="H65" s="150">
        <v>45231</v>
      </c>
      <c r="I65" s="161">
        <v>4</v>
      </c>
      <c r="J65" s="211">
        <v>11</v>
      </c>
      <c r="K65" s="159">
        <v>35.799999999999997</v>
      </c>
      <c r="L65" s="160">
        <f t="shared" si="21"/>
        <v>8.9499999999999993</v>
      </c>
      <c r="M65" s="154"/>
      <c r="N65" s="150">
        <v>45231</v>
      </c>
      <c r="O65" s="163">
        <v>3</v>
      </c>
      <c r="P65" s="208">
        <v>22</v>
      </c>
      <c r="Q65" s="159">
        <f>Q66*P65/P66</f>
        <v>68.369230769230768</v>
      </c>
      <c r="R65" s="112">
        <f>P65/O65</f>
        <v>7.333333333333333</v>
      </c>
      <c r="S65" s="176"/>
      <c r="T65" s="150">
        <v>45231</v>
      </c>
      <c r="U65" s="212">
        <v>2</v>
      </c>
      <c r="V65" s="199"/>
      <c r="W65" s="195">
        <v>15</v>
      </c>
      <c r="X65" s="160"/>
      <c r="Y65" s="1"/>
      <c r="Z65" s="11"/>
      <c r="AA65" s="11"/>
    </row>
    <row r="66" spans="2:27" ht="18" thickBot="1" x14ac:dyDescent="0.35">
      <c r="B66" s="150">
        <v>45261</v>
      </c>
      <c r="C66" s="161">
        <v>5</v>
      </c>
      <c r="D66" s="158">
        <v>79</v>
      </c>
      <c r="E66" s="207">
        <v>420.2</v>
      </c>
      <c r="F66" s="160">
        <f t="shared" si="22"/>
        <v>15.8</v>
      </c>
      <c r="G66" s="145"/>
      <c r="H66" s="150">
        <v>45261</v>
      </c>
      <c r="I66" s="161">
        <v>4</v>
      </c>
      <c r="J66" s="211">
        <v>12</v>
      </c>
      <c r="K66" s="159">
        <v>39.200000000000003</v>
      </c>
      <c r="L66" s="160">
        <f t="shared" si="21"/>
        <v>9.8000000000000007</v>
      </c>
      <c r="M66" s="154"/>
      <c r="N66" s="150">
        <v>45261</v>
      </c>
      <c r="O66" s="163">
        <v>3</v>
      </c>
      <c r="P66" s="208">
        <v>13</v>
      </c>
      <c r="Q66" s="159">
        <v>40.4</v>
      </c>
      <c r="R66" s="112">
        <f>P66/O66</f>
        <v>4.333333333333333</v>
      </c>
      <c r="S66" s="176"/>
      <c r="T66" s="150">
        <v>45261</v>
      </c>
      <c r="U66" s="209">
        <v>2</v>
      </c>
      <c r="V66" s="199"/>
      <c r="W66" s="195">
        <v>15</v>
      </c>
      <c r="X66" s="160"/>
      <c r="Y66" s="1"/>
      <c r="Z66" s="11"/>
      <c r="AA66" s="11"/>
    </row>
    <row r="67" spans="2:27" ht="18" thickBot="1" x14ac:dyDescent="0.35">
      <c r="B67" s="172" t="s">
        <v>18</v>
      </c>
      <c r="C67" s="166">
        <f>AVERAGE(C64:C66)</f>
        <v>5</v>
      </c>
      <c r="D67" s="167">
        <f>AVERAGE(D64:D66)</f>
        <v>66</v>
      </c>
      <c r="E67" s="188">
        <f>AVERAGE(E64:E66)</f>
        <v>337.74936708860758</v>
      </c>
      <c r="F67" s="213">
        <f t="shared" si="22"/>
        <v>13.2</v>
      </c>
      <c r="G67" s="169"/>
      <c r="H67" s="165" t="s">
        <v>18</v>
      </c>
      <c r="I67" s="166">
        <f>AVERAGE(I64:I66)</f>
        <v>4</v>
      </c>
      <c r="J67" s="167">
        <f>AVERAGE(J64:J66)</f>
        <v>11</v>
      </c>
      <c r="K67" s="167">
        <f>AVERAGE(K64:K66)</f>
        <v>37.06666666666667</v>
      </c>
      <c r="L67" s="168">
        <f>AVERAGE(L64:L66)</f>
        <v>9.2666666666666675</v>
      </c>
      <c r="M67" s="171"/>
      <c r="N67" s="165" t="s">
        <v>18</v>
      </c>
      <c r="O67" s="166">
        <f>AVERAGE(O64:O66)</f>
        <v>3</v>
      </c>
      <c r="P67" s="167">
        <f>AVERAGE(P64:P66)</f>
        <v>16.333333333333332</v>
      </c>
      <c r="Q67" s="167">
        <f>AVERAGE(Q64:Q66)</f>
        <v>62.256410256410255</v>
      </c>
      <c r="R67" s="168">
        <f>AVERAGE(R64:R66)</f>
        <v>5.4444444444444438</v>
      </c>
      <c r="S67" s="176"/>
      <c r="T67" s="214" t="s">
        <v>18</v>
      </c>
      <c r="U67" s="166">
        <v>2</v>
      </c>
      <c r="V67" s="167" t="e">
        <f>AVERAGE(V62:V66)</f>
        <v>#DIV/0!</v>
      </c>
      <c r="W67" s="190">
        <v>0</v>
      </c>
      <c r="X67" s="172"/>
      <c r="Y67" s="1"/>
      <c r="Z67" s="35"/>
      <c r="AA67" s="11"/>
    </row>
    <row r="68" spans="2:27" x14ac:dyDescent="0.3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76"/>
      <c r="N68" s="203" t="s">
        <v>50</v>
      </c>
      <c r="O68" s="145"/>
      <c r="P68" s="145"/>
      <c r="Q68" s="145"/>
      <c r="R68" s="145"/>
      <c r="S68" s="176"/>
      <c r="T68" s="203" t="s">
        <v>51</v>
      </c>
      <c r="U68" s="148"/>
      <c r="V68" s="145"/>
      <c r="W68" s="148"/>
      <c r="X68" s="148"/>
      <c r="Y68" s="11"/>
      <c r="Z68" s="11"/>
      <c r="AA68" s="11"/>
    </row>
  </sheetData>
  <customSheetViews>
    <customSheetView guid="{6348123E-E71C-4D46-BA3B-F837DFD80CFE}" scale="68" showPageBreaks="1" showGridLines="0" topLeftCell="A17">
      <selection activeCell="H62" sqref="H62:H63"/>
      <pageMargins left="0.7" right="0.7" top="0.75" bottom="0.75" header="0.3" footer="0.3"/>
      <pageSetup paperSize="9" orientation="portrait" verticalDpi="597" r:id="rId1"/>
    </customSheetView>
  </customSheetViews>
  <mergeCells count="170">
    <mergeCell ref="B60:F60"/>
    <mergeCell ref="H60:L60"/>
    <mergeCell ref="N60:R60"/>
    <mergeCell ref="T60:X60"/>
    <mergeCell ref="B62:B63"/>
    <mergeCell ref="C62:C63"/>
    <mergeCell ref="D62:D63"/>
    <mergeCell ref="E62:E63"/>
    <mergeCell ref="F62:F63"/>
    <mergeCell ref="H62:H63"/>
    <mergeCell ref="W62:W63"/>
    <mergeCell ref="X62:X63"/>
    <mergeCell ref="P62:P63"/>
    <mergeCell ref="Q62:Q63"/>
    <mergeCell ref="R62:R63"/>
    <mergeCell ref="T62:T63"/>
    <mergeCell ref="U62:U63"/>
    <mergeCell ref="V62:V63"/>
    <mergeCell ref="I62:I63"/>
    <mergeCell ref="J62:J63"/>
    <mergeCell ref="K62:K63"/>
    <mergeCell ref="L62:L63"/>
    <mergeCell ref="N62:N63"/>
    <mergeCell ref="O62:O63"/>
    <mergeCell ref="B59:F59"/>
    <mergeCell ref="H59:L59"/>
    <mergeCell ref="N59:R59"/>
    <mergeCell ref="T59:X59"/>
    <mergeCell ref="P51:P52"/>
    <mergeCell ref="Q51:Q52"/>
    <mergeCell ref="R51:R52"/>
    <mergeCell ref="T51:T52"/>
    <mergeCell ref="U51:U52"/>
    <mergeCell ref="V51:V52"/>
    <mergeCell ref="I51:I52"/>
    <mergeCell ref="J51:J52"/>
    <mergeCell ref="K51:K52"/>
    <mergeCell ref="L51:L52"/>
    <mergeCell ref="N51:N52"/>
    <mergeCell ref="O51:O52"/>
    <mergeCell ref="B49:F49"/>
    <mergeCell ref="H49:L49"/>
    <mergeCell ref="N49:R49"/>
    <mergeCell ref="T49:X49"/>
    <mergeCell ref="B51:B52"/>
    <mergeCell ref="C51:C52"/>
    <mergeCell ref="D51:D52"/>
    <mergeCell ref="E51:E52"/>
    <mergeCell ref="F51:F52"/>
    <mergeCell ref="H51:H52"/>
    <mergeCell ref="W51:W52"/>
    <mergeCell ref="X51:X52"/>
    <mergeCell ref="B48:F48"/>
    <mergeCell ref="H48:L48"/>
    <mergeCell ref="N48:R48"/>
    <mergeCell ref="T48:X48"/>
    <mergeCell ref="P40:P41"/>
    <mergeCell ref="Q40:Q41"/>
    <mergeCell ref="R40:R41"/>
    <mergeCell ref="T40:T41"/>
    <mergeCell ref="U40:U41"/>
    <mergeCell ref="V40:V41"/>
    <mergeCell ref="I40:I41"/>
    <mergeCell ref="J40:J41"/>
    <mergeCell ref="K40:K41"/>
    <mergeCell ref="L40:L41"/>
    <mergeCell ref="N40:N41"/>
    <mergeCell ref="O40:O41"/>
    <mergeCell ref="B38:F38"/>
    <mergeCell ref="H38:L38"/>
    <mergeCell ref="N38:R38"/>
    <mergeCell ref="T38:X38"/>
    <mergeCell ref="B40:B41"/>
    <mergeCell ref="C40:C41"/>
    <mergeCell ref="D40:D41"/>
    <mergeCell ref="E40:E41"/>
    <mergeCell ref="F40:F41"/>
    <mergeCell ref="H40:H41"/>
    <mergeCell ref="W40:W41"/>
    <mergeCell ref="X40:X41"/>
    <mergeCell ref="B37:F37"/>
    <mergeCell ref="H37:L37"/>
    <mergeCell ref="N37:R37"/>
    <mergeCell ref="T37:X37"/>
    <mergeCell ref="P29:P30"/>
    <mergeCell ref="Q29:Q30"/>
    <mergeCell ref="R29:R30"/>
    <mergeCell ref="T29:T30"/>
    <mergeCell ref="U29:U30"/>
    <mergeCell ref="V29:V30"/>
    <mergeCell ref="I29:I30"/>
    <mergeCell ref="J29:J30"/>
    <mergeCell ref="K29:K30"/>
    <mergeCell ref="L29:L30"/>
    <mergeCell ref="N29:N30"/>
    <mergeCell ref="O29:O30"/>
    <mergeCell ref="B27:F27"/>
    <mergeCell ref="H27:L27"/>
    <mergeCell ref="N27:R27"/>
    <mergeCell ref="T27:X27"/>
    <mergeCell ref="B29:B30"/>
    <mergeCell ref="C29:C30"/>
    <mergeCell ref="D29:D30"/>
    <mergeCell ref="E29:E30"/>
    <mergeCell ref="F29:F30"/>
    <mergeCell ref="H29:H30"/>
    <mergeCell ref="W29:W30"/>
    <mergeCell ref="X29:X30"/>
    <mergeCell ref="V24:Y24"/>
    <mergeCell ref="X25:AA25"/>
    <mergeCell ref="B26:F26"/>
    <mergeCell ref="H26:L26"/>
    <mergeCell ref="N26:R26"/>
    <mergeCell ref="T26:X26"/>
    <mergeCell ref="P18:P19"/>
    <mergeCell ref="Q18:Q19"/>
    <mergeCell ref="R18:R19"/>
    <mergeCell ref="T18:T19"/>
    <mergeCell ref="U18:U19"/>
    <mergeCell ref="V18:V19"/>
    <mergeCell ref="I18:I19"/>
    <mergeCell ref="J18:J19"/>
    <mergeCell ref="K18:K19"/>
    <mergeCell ref="L18:L19"/>
    <mergeCell ref="N18:N19"/>
    <mergeCell ref="O18:O19"/>
    <mergeCell ref="B16:F16"/>
    <mergeCell ref="H16:L16"/>
    <mergeCell ref="N16:R16"/>
    <mergeCell ref="T16:X16"/>
    <mergeCell ref="B18:B19"/>
    <mergeCell ref="C18:C19"/>
    <mergeCell ref="D18:D19"/>
    <mergeCell ref="E18:E19"/>
    <mergeCell ref="F18:F19"/>
    <mergeCell ref="H18:H19"/>
    <mergeCell ref="W18:W19"/>
    <mergeCell ref="X18:X19"/>
    <mergeCell ref="B15:F15"/>
    <mergeCell ref="H15:L15"/>
    <mergeCell ref="N15:R15"/>
    <mergeCell ref="T15:X15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pageSetup paperSize="9" orientation="portrait" verticalDpi="597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N26"/>
  <sheetViews>
    <sheetView showGridLines="0" topLeftCell="A4" workbookViewId="0">
      <selection activeCell="K22" sqref="K22"/>
    </sheetView>
  </sheetViews>
  <sheetFormatPr baseColWidth="10" defaultRowHeight="17.25" x14ac:dyDescent="0.3"/>
  <cols>
    <col min="2" max="4" width="11.42578125" style="78"/>
    <col min="5" max="5" width="12.42578125" style="78" customWidth="1"/>
    <col min="6" max="6" width="25" style="78" customWidth="1"/>
    <col min="7" max="7" width="12.42578125" style="78" customWidth="1"/>
    <col min="8" max="8" width="26" style="78" customWidth="1"/>
    <col min="9" max="9" width="11.42578125" style="78"/>
    <col min="10" max="10" width="17.42578125" style="78" customWidth="1"/>
    <col min="11" max="13" width="11.42578125" style="78"/>
    <col min="14" max="14" width="19.7109375" style="78" customWidth="1"/>
  </cols>
  <sheetData>
    <row r="4" spans="2:8" ht="18" thickBot="1" x14ac:dyDescent="0.35"/>
    <row r="5" spans="2:8" ht="18" thickBot="1" x14ac:dyDescent="0.35">
      <c r="B5" s="310" t="s">
        <v>57</v>
      </c>
      <c r="C5" s="311"/>
      <c r="D5" s="311"/>
      <c r="E5" s="311"/>
      <c r="F5" s="311"/>
      <c r="G5" s="311"/>
      <c r="H5" s="312"/>
    </row>
    <row r="6" spans="2:8" ht="18" thickBot="1" x14ac:dyDescent="0.35">
      <c r="B6" s="264" t="s">
        <v>52</v>
      </c>
      <c r="C6" s="265"/>
      <c r="D6" s="265"/>
      <c r="E6" s="265"/>
      <c r="F6" s="265"/>
      <c r="G6" s="265"/>
      <c r="H6" s="266"/>
    </row>
    <row r="7" spans="2:8" x14ac:dyDescent="0.3">
      <c r="B7" s="316" t="s">
        <v>1</v>
      </c>
      <c r="C7" s="319" t="s">
        <v>2</v>
      </c>
      <c r="D7" s="269" t="s">
        <v>3</v>
      </c>
      <c r="E7" s="322" t="s">
        <v>13</v>
      </c>
      <c r="F7" s="323"/>
      <c r="G7" s="324"/>
      <c r="H7" s="328" t="s">
        <v>5</v>
      </c>
    </row>
    <row r="8" spans="2:8" ht="18" thickBot="1" x14ac:dyDescent="0.35">
      <c r="B8" s="317"/>
      <c r="C8" s="320"/>
      <c r="D8" s="270"/>
      <c r="E8" s="325"/>
      <c r="F8" s="326"/>
      <c r="G8" s="327"/>
      <c r="H8" s="329"/>
    </row>
    <row r="9" spans="2:8" x14ac:dyDescent="0.3">
      <c r="B9" s="317"/>
      <c r="C9" s="320"/>
      <c r="D9" s="270"/>
      <c r="E9" s="331" t="s">
        <v>7</v>
      </c>
      <c r="F9" s="308" t="s">
        <v>55</v>
      </c>
      <c r="G9" s="308" t="s">
        <v>16</v>
      </c>
      <c r="H9" s="329"/>
    </row>
    <row r="10" spans="2:8" ht="18" thickBot="1" x14ac:dyDescent="0.35">
      <c r="B10" s="318"/>
      <c r="C10" s="321"/>
      <c r="D10" s="271"/>
      <c r="E10" s="309"/>
      <c r="F10" s="309"/>
      <c r="G10" s="309"/>
      <c r="H10" s="330"/>
    </row>
    <row r="11" spans="2:8" x14ac:dyDescent="0.3">
      <c r="B11" s="109">
        <v>45200</v>
      </c>
      <c r="C11" s="98">
        <v>15</v>
      </c>
      <c r="D11" s="216">
        <v>1078.0999999999999</v>
      </c>
      <c r="E11" s="91">
        <v>83321.100000000006</v>
      </c>
      <c r="F11" s="91">
        <v>84634</v>
      </c>
      <c r="G11" s="104">
        <v>1312.9</v>
      </c>
      <c r="H11" s="217">
        <f>G11/C11</f>
        <v>87.526666666666671</v>
      </c>
    </row>
    <row r="12" spans="2:8" x14ac:dyDescent="0.3">
      <c r="B12" s="109">
        <v>45231</v>
      </c>
      <c r="C12" s="98">
        <v>15</v>
      </c>
      <c r="D12" s="216">
        <v>1192.7</v>
      </c>
      <c r="E12" s="91">
        <v>84634</v>
      </c>
      <c r="F12" s="91">
        <v>86056.7</v>
      </c>
      <c r="G12" s="104">
        <f>F12-E12</f>
        <v>1422.6999999999971</v>
      </c>
      <c r="H12" s="217">
        <f t="shared" ref="H12:H13" si="0">G12/C12</f>
        <v>94.846666666666479</v>
      </c>
    </row>
    <row r="13" spans="2:8" ht="18" thickBot="1" x14ac:dyDescent="0.35">
      <c r="B13" s="109">
        <v>45261</v>
      </c>
      <c r="C13" s="98">
        <v>15</v>
      </c>
      <c r="D13" s="216">
        <v>1626.7</v>
      </c>
      <c r="E13" s="91">
        <v>86056.7</v>
      </c>
      <c r="F13" s="91">
        <v>87967.6</v>
      </c>
      <c r="G13" s="104">
        <f t="shared" ref="G13" si="1">F13-E13</f>
        <v>1910.9000000000087</v>
      </c>
      <c r="H13" s="217">
        <f t="shared" si="0"/>
        <v>127.39333333333391</v>
      </c>
    </row>
    <row r="14" spans="2:8" ht="18" thickBot="1" x14ac:dyDescent="0.35">
      <c r="B14" s="222" t="s">
        <v>18</v>
      </c>
      <c r="C14" s="223">
        <f>AVERAGE(C11:C13)</f>
        <v>15</v>
      </c>
      <c r="D14" s="224">
        <f>AVERAGE(D11:D13)</f>
        <v>1299.1666666666667</v>
      </c>
      <c r="E14" s="224">
        <f>AVERAGE(E11:E13)</f>
        <v>84670.599999999991</v>
      </c>
      <c r="F14" s="224">
        <f>AVERAGE(F11:F13)</f>
        <v>86219.433333333334</v>
      </c>
      <c r="G14" s="224">
        <f>AVERAGE(G11:G13)</f>
        <v>1548.8333333333351</v>
      </c>
      <c r="H14" s="225">
        <f>AVERAGE(H11:H13)</f>
        <v>103.2555555555557</v>
      </c>
    </row>
    <row r="17" spans="2:6" ht="18" thickBot="1" x14ac:dyDescent="0.35"/>
    <row r="18" spans="2:6" ht="18" thickBot="1" x14ac:dyDescent="0.35">
      <c r="B18" s="313" t="s">
        <v>58</v>
      </c>
      <c r="C18" s="314"/>
      <c r="D18" s="314"/>
      <c r="E18" s="314"/>
      <c r="F18" s="315"/>
    </row>
    <row r="19" spans="2:6" ht="18" thickBot="1" x14ac:dyDescent="0.35">
      <c r="B19" s="264" t="s">
        <v>53</v>
      </c>
      <c r="C19" s="265"/>
      <c r="D19" s="265"/>
      <c r="E19" s="265"/>
      <c r="F19" s="266"/>
    </row>
    <row r="20" spans="2:6" x14ac:dyDescent="0.3">
      <c r="B20" s="258" t="s">
        <v>1</v>
      </c>
      <c r="C20" s="260" t="s">
        <v>2</v>
      </c>
      <c r="D20" s="260" t="s">
        <v>73</v>
      </c>
      <c r="E20" s="260" t="s">
        <v>17</v>
      </c>
      <c r="F20" s="262" t="s">
        <v>74</v>
      </c>
    </row>
    <row r="21" spans="2:6" ht="18" thickBot="1" x14ac:dyDescent="0.35">
      <c r="B21" s="259"/>
      <c r="C21" s="261"/>
      <c r="D21" s="261"/>
      <c r="E21" s="261"/>
      <c r="F21" s="263"/>
    </row>
    <row r="22" spans="2:6" x14ac:dyDescent="0.3">
      <c r="B22" s="109">
        <v>45200</v>
      </c>
      <c r="C22" s="89">
        <v>15</v>
      </c>
      <c r="D22" s="110"/>
      <c r="E22" s="215">
        <v>400</v>
      </c>
      <c r="F22" s="112">
        <f>+D22/C22</f>
        <v>0</v>
      </c>
    </row>
    <row r="23" spans="2:6" x14ac:dyDescent="0.3">
      <c r="B23" s="109">
        <v>45231</v>
      </c>
      <c r="C23" s="89">
        <v>15</v>
      </c>
      <c r="D23" s="105"/>
      <c r="E23" s="215">
        <v>400</v>
      </c>
      <c r="F23" s="112">
        <f>+D23/C23</f>
        <v>0</v>
      </c>
    </row>
    <row r="24" spans="2:6" ht="18" thickBot="1" x14ac:dyDescent="0.35">
      <c r="B24" s="109">
        <v>45261</v>
      </c>
      <c r="C24" s="89">
        <v>15</v>
      </c>
      <c r="D24" s="107"/>
      <c r="E24" s="215">
        <v>400</v>
      </c>
      <c r="F24" s="112">
        <f>+D24/C24</f>
        <v>0</v>
      </c>
    </row>
    <row r="25" spans="2:6" ht="18" thickBot="1" x14ac:dyDescent="0.35">
      <c r="B25" s="218" t="s">
        <v>18</v>
      </c>
      <c r="C25" s="219">
        <f>AVERAGE(C22:C24)</f>
        <v>15</v>
      </c>
      <c r="D25" s="219" t="e">
        <f>AVERAGE(D22:D24)</f>
        <v>#DIV/0!</v>
      </c>
      <c r="E25" s="220">
        <f>AVERAGE(E22:E24)</f>
        <v>400</v>
      </c>
      <c r="F25" s="221">
        <f>SUM(F22:F24)</f>
        <v>0</v>
      </c>
    </row>
    <row r="26" spans="2:6" x14ac:dyDescent="0.3">
      <c r="B26" s="203" t="s">
        <v>54</v>
      </c>
    </row>
  </sheetData>
  <customSheetViews>
    <customSheetView guid="{6348123E-E71C-4D46-BA3B-F837DFD80CFE}" showGridLines="0">
      <selection activeCell="F24" sqref="F24"/>
      <pageMargins left="0.7" right="0.7" top="0.75" bottom="0.75" header="0.3" footer="0.3"/>
    </customSheetView>
  </customSheetViews>
  <mergeCells count="17">
    <mergeCell ref="E9:E10"/>
    <mergeCell ref="F9:F10"/>
    <mergeCell ref="G9:G10"/>
    <mergeCell ref="B5:H5"/>
    <mergeCell ref="B18:F18"/>
    <mergeCell ref="B6:H6"/>
    <mergeCell ref="B19:F19"/>
    <mergeCell ref="B7:B10"/>
    <mergeCell ref="C7:C10"/>
    <mergeCell ref="D7:D10"/>
    <mergeCell ref="E7:G8"/>
    <mergeCell ref="H7:H10"/>
    <mergeCell ref="B20:B21"/>
    <mergeCell ref="C20:C21"/>
    <mergeCell ref="D20:D21"/>
    <mergeCell ref="E20:E21"/>
    <mergeCell ref="F20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ORS</vt:lpstr>
      <vt:lpstr>AGUA ORS</vt:lpstr>
      <vt:lpstr>RENTESEG AGUA Y LUZ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Poma Apaza</dc:creator>
  <cp:lastModifiedBy>Magaly Paredes Perez</cp:lastModifiedBy>
  <dcterms:created xsi:type="dcterms:W3CDTF">2023-04-14T17:12:26Z</dcterms:created>
  <dcterms:modified xsi:type="dcterms:W3CDTF">2024-01-18T21:41:23Z</dcterms:modified>
</cp:coreProperties>
</file>