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 defaultThemeVersion="124226"/>
  <bookViews>
    <workbookView xWindow="90" yWindow="-45" windowWidth="16170" windowHeight="10170" tabRatio="878"/>
  </bookViews>
  <sheets>
    <sheet name="INICIO" sheetId="15" r:id="rId1"/>
    <sheet name="C 1" sheetId="1" r:id="rId2"/>
    <sheet name="C 2" sheetId="2" r:id="rId3"/>
    <sheet name="C 3" sheetId="3" r:id="rId4"/>
    <sheet name="C 7" sheetId="7" r:id="rId5"/>
    <sheet name="C 8" sheetId="8" r:id="rId6"/>
    <sheet name="C 9" sheetId="9" r:id="rId7"/>
    <sheet name="C 13" sheetId="13" r:id="rId8"/>
    <sheet name="Datos" sheetId="36" r:id="rId9"/>
    <sheet name="Anualización" sheetId="16" r:id="rId10"/>
    <sheet name="Tarjetas" sheetId="39" r:id="rId11"/>
    <sheet name="DIM PLAT" sheetId="35" r:id="rId12"/>
    <sheet name="DEMANDA" sheetId="31" r:id="rId13"/>
    <sheet name="Líneas" sheetId="33" r:id="rId14"/>
    <sheet name="Tráfico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>#REF!</definedName>
    <definedName name="__123Graph_A___0">#N/A</definedName>
    <definedName name="__123Graph_A___1">#N/A</definedName>
    <definedName name="__123Graph_APUBMKT">#N/A</definedName>
    <definedName name="__123Graph_APUBMKT___0">#REF!</definedName>
    <definedName name="__123Graph_APUBMKT___1">#N/A</definedName>
    <definedName name="__123Graph_APVTMKT">#N/A</definedName>
    <definedName name="__123Graph_APVTMKT___0">#REF!</definedName>
    <definedName name="__123Graph_APVTMKT___1">#N/A</definedName>
    <definedName name="__123Graph_ATOTMKT">#N/A</definedName>
    <definedName name="__123Graph_ATOTMKT___0">#REF!</definedName>
    <definedName name="__123Graph_ATOTMKT___1">#N/A</definedName>
    <definedName name="__123Graph_B">#REF!</definedName>
    <definedName name="__123Graph_B___0">#N/A</definedName>
    <definedName name="__123Graph_B___1">#N/A</definedName>
    <definedName name="__123Graph_BPUBMKT">#N/A</definedName>
    <definedName name="__123Graph_BPUBMKT___0">#REF!</definedName>
    <definedName name="__123Graph_BPUBMKT___1">#N/A</definedName>
    <definedName name="__123Graph_BPVTMKT">#N/A</definedName>
    <definedName name="__123Graph_BPVTMKT___0">#REF!</definedName>
    <definedName name="__123Graph_BPVTMKT___1">#N/A</definedName>
    <definedName name="__123Graph_BTOTMKT">#N/A</definedName>
    <definedName name="__123Graph_BTOTMKT___0">#REF!</definedName>
    <definedName name="__123Graph_BTOTMKT___1">#N/A</definedName>
    <definedName name="__123Graph_C">#REF!</definedName>
    <definedName name="__123Graph_C___0">#N/A</definedName>
    <definedName name="__123Graph_C___1">#N/A</definedName>
    <definedName name="__123Graph_CPUBMKT">#N/A</definedName>
    <definedName name="__123Graph_CPUBMKT___0">#REF!</definedName>
    <definedName name="__123Graph_CPUBMKT___1">#N/A</definedName>
    <definedName name="__123Graph_CPVTMKT">#N/A</definedName>
    <definedName name="__123Graph_CPVTMKT___0">#REF!</definedName>
    <definedName name="__123Graph_CPVTMKT___1">#N/A</definedName>
    <definedName name="__123Graph_CTOTMKT">#N/A</definedName>
    <definedName name="__123Graph_CTOTMKT___0">#REF!</definedName>
    <definedName name="__123Graph_CTOTMKT___1">#N/A</definedName>
    <definedName name="__123Graph_DPUBMKT">#N/A</definedName>
    <definedName name="__123Graph_DPUBMKT___0">#REF!</definedName>
    <definedName name="__123Graph_DPUBMKT___1">#N/A</definedName>
    <definedName name="__123Graph_DPVTMKT">#N/A</definedName>
    <definedName name="__123Graph_DPVTMKT___0">#REF!</definedName>
    <definedName name="__123Graph_DPVTMKT___1">#N/A</definedName>
    <definedName name="__123Graph_EPUBMKT">#N/A</definedName>
    <definedName name="__123Graph_EPUBMKT___0">#REF!</definedName>
    <definedName name="__123Graph_EPUBMKT___1">#N/A</definedName>
    <definedName name="__123Graph_EPVTMKT">#N/A</definedName>
    <definedName name="__123Graph_EPVTMKT___0">#REF!</definedName>
    <definedName name="__123Graph_EPVTMKT___1">#N/A</definedName>
    <definedName name="__123Graph_FPUBMKT">#N/A</definedName>
    <definedName name="__123Graph_FPUBMKT___0">#REF!</definedName>
    <definedName name="__123Graph_FPUBMKT___1">#N/A</definedName>
    <definedName name="__123Graph_X">#REF!</definedName>
    <definedName name="__123Graph_X___0">#N/A</definedName>
    <definedName name="__123Graph_X___1">#N/A</definedName>
    <definedName name="__123Graph_XPUBMKT">#N/A</definedName>
    <definedName name="__123Graph_XPUBMKT___0">#REF!</definedName>
    <definedName name="__123Graph_XPUBMKT___1">#N/A</definedName>
    <definedName name="__123Graph_XPVTMKT">#N/A</definedName>
    <definedName name="__123Graph_XPVTMKT___0">#REF!</definedName>
    <definedName name="__123Graph_XPVTMKT___1">#N/A</definedName>
    <definedName name="__123Graph_XTOTMKT">#N/A</definedName>
    <definedName name="__123Graph_XTOTMKT___0">#REF!</definedName>
    <definedName name="__123Graph_XTOTMKT___1">#N/A</definedName>
    <definedName name="__f" hidden="1">{#N/A,#N/A,FALSE,"$170M Cash";#N/A,#N/A,FALSE,"$250M Cash";#N/A,#N/A,FALSE,"$325M Cash"}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_0EBITDA_Sh">#REF!</definedName>
    <definedName name="_10_._0SGA_gro">#REF!</definedName>
    <definedName name="_11_._0Shares_repurchase_liabil">'[1]1Q98'!#REF!</definedName>
    <definedName name="_12_._0Shares_repurchase_liabil">'[1]1Q98'!#REF!</definedName>
    <definedName name="_14__123Graph_ACHART_12" localSheetId="7" hidden="1">#REF!</definedName>
    <definedName name="_14__123Graph_ACHART_12" hidden="1">#REF!</definedName>
    <definedName name="_16__123Graph_ACHART_13" localSheetId="7" hidden="1">#REF!</definedName>
    <definedName name="_16__123Graph_ACHART_13" hidden="1">#REF!</definedName>
    <definedName name="_18__123Graph_ACHART_14" localSheetId="7" hidden="1">#REF!</definedName>
    <definedName name="_18__123Graph_ACHART_14" hidden="1">#REF!</definedName>
    <definedName name="_2_0EBITDA_Sh">#REF!</definedName>
    <definedName name="_20__123Graph_BCHART_12" localSheetId="7" hidden="1">#REF!</definedName>
    <definedName name="_20__123Graph_BCHART_12" hidden="1">#REF!</definedName>
    <definedName name="_22__123Graph_BCHART_13" localSheetId="7" hidden="1">#REF!</definedName>
    <definedName name="_22__123Graph_BCHART_13" hidden="1">#REF!</definedName>
    <definedName name="_24__123Graph_BCHART_14" localSheetId="7" hidden="1">#REF!</definedName>
    <definedName name="_24__123Graph_BCHART_14" hidden="1">#REF!</definedName>
    <definedName name="_26__123Graph_BCHART_5" localSheetId="7" hidden="1">[2]MEX95IB!#REF!</definedName>
    <definedName name="_26__123Graph_BCHART_5" hidden="1">[2]MEX95IB!#REF!</definedName>
    <definedName name="_28__123Graph_CCHART_12" localSheetId="7" hidden="1">#REF!</definedName>
    <definedName name="_28__123Graph_CCHART_12" hidden="1">#REF!</definedName>
    <definedName name="_3_0NOPAT_Sh">#REF!</definedName>
    <definedName name="_30__123Graph_CCHART_13" localSheetId="7" hidden="1">#REF!</definedName>
    <definedName name="_30__123Graph_CCHART_13" hidden="1">#REF!</definedName>
    <definedName name="_32__123Graph_CCHART_14" localSheetId="7" hidden="1">#REF!</definedName>
    <definedName name="_32__123Graph_CCHART_14" hidden="1">#REF!</definedName>
    <definedName name="_34__123Graph_XCHART_12" localSheetId="7" hidden="1">#REF!</definedName>
    <definedName name="_34__123Graph_XCHART_12" hidden="1">#REF!</definedName>
    <definedName name="_36__123Graph_XCHART_13" localSheetId="7" hidden="1">#REF!</definedName>
    <definedName name="_36__123Graph_XCHART_13" hidden="1">#REF!</definedName>
    <definedName name="_38__123Graph_XCHART_14" localSheetId="7" hidden="1">#REF!</definedName>
    <definedName name="_38__123Graph_XCHART_14" hidden="1">#REF!</definedName>
    <definedName name="_39_3_0Income_before_ta">#REF!</definedName>
    <definedName name="_4_0NOPAT_Sh">#REF!</definedName>
    <definedName name="_40_3_0Income_before_ta">#REF!</definedName>
    <definedName name="_41_3_0Increase_in_other_liabilit">#REF!</definedName>
    <definedName name="_42_3_0Increase_in_other_liabilit">#REF!</definedName>
    <definedName name="_43_3_0Other_Segment_Reven">#REF!</definedName>
    <definedName name="_44_3_0Other_Segment_Reven">#REF!</definedName>
    <definedName name="_5_._0Gross_inc_gro">#REF!</definedName>
    <definedName name="_6_._0Gross_inc_gro">#REF!</definedName>
    <definedName name="_64_Kbps">#N/A</definedName>
    <definedName name="_64_Kbps___0">#N/A</definedName>
    <definedName name="_64_Kbps___1">#N/A</definedName>
    <definedName name="_7_._0Restructuring_char">'[1]1Q98'!#REF!</definedName>
    <definedName name="_8_._0Restructuring_char">'[1]1Q98'!#REF!</definedName>
    <definedName name="_9_._0SGA_gro">#REF!</definedName>
    <definedName name="_f" hidden="1">{#N/A,#N/A,FALSE,"$170M Cash";#N/A,#N/A,FALSE,"$250M Cash";#N/A,#N/A,FALSE,"$325M Cash"}</definedName>
    <definedName name="_xlnm._FilterDatabase" localSheetId="13" hidden="1">Líneas!$A$58:$P$130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111" hidden="1">{#N/A,#N/A,FALSE,"Global by BU";#N/A,#N/A,FALSE,"U.S. by BU";#N/A,#N/A,FALSE,"Canada by BU";#N/A,#N/A,FALSE,"Europe by BU";#N/A,#N/A,FALSE,"Asia by BU";#N/A,#N/A,FALSE,"Cala by BU"}</definedName>
    <definedName name="_OM1200">'[3]OPTION 1 3500'!#REF!</definedName>
    <definedName name="a" hidden="1">{"'Apr-00'!$B$4:$AD$44"}</definedName>
    <definedName name="aa" hidden="1">{"'Apr-00'!$B$4:$AD$44"}</definedName>
    <definedName name="aaa" hidden="1">{"'Apr-00'!$B$4:$AD$44"}</definedName>
    <definedName name="aaaa">'[4]Basic Inputs'!$E$15</definedName>
    <definedName name="ACPower">'[5]PDSN PDSN-FA'!$K$16</definedName>
    <definedName name="ACPowerHA">'[5]PDSN-HA'!$K$15</definedName>
    <definedName name="Address_Code">#REF!</definedName>
    <definedName name="ADMINISTRATIVOS">INICIO!#REF!</definedName>
    <definedName name="ale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teon">[6]Discount!$B$36</definedName>
    <definedName name="AMORT_INTANGIBLES">INICIO!#REF!</definedName>
    <definedName name="anscount" hidden="1">1</definedName>
    <definedName name="ANUALIZACION">Anualización!$A$1:$B$31</definedName>
    <definedName name="AVM">INICIO!#REF!</definedName>
    <definedName name="b" hidden="1">{"'Apr-00'!$B$4:$AD$44"}</definedName>
    <definedName name="BC">#N/A</definedName>
    <definedName name="BC___0">#N/A</definedName>
    <definedName name="BC___1">#N/A</definedName>
    <definedName name="BCS">#REF!</definedName>
    <definedName name="BCS___0">#N/A</definedName>
    <definedName name="BCS___1">#N/A</definedName>
    <definedName name="BCSMKT">#REF!</definedName>
    <definedName name="BCSMKT___0">#N/A</definedName>
    <definedName name="BCSMKT___1">#N/A</definedName>
    <definedName name="Bdebt">#REF!</definedName>
    <definedName name="Benchmark_HHI" hidden="1">{"'Directory'!$A$72:$E$91"}</definedName>
    <definedName name="BSC_ATM">+[6]Discount!$B$20</definedName>
    <definedName name="BSC2_ATM">[6]Discount!$B$20</definedName>
    <definedName name="BSC2_GR">[6]Discount!$B$19</definedName>
    <definedName name="BSC2_HW">[6]Discount!$B$18</definedName>
    <definedName name="BSC2_SW">[6]Discount!$B$21</definedName>
    <definedName name="C_">#N/A</definedName>
    <definedName name="C____0">#REF!</definedName>
    <definedName name="C____1">#N/A</definedName>
    <definedName name="CANT_PATCH_CORD">INICIO!#REF!</definedName>
    <definedName name="CAPEX">'[7]CAPEX 3G'!$B$21</definedName>
    <definedName name="CAPEX_CORE_NETWORK">#REF!</definedName>
    <definedName name="CAPEX_IN">'C 9'!$G$11</definedName>
    <definedName name="CAPEX_IT">#REF!</definedName>
    <definedName name="CAPEX_SIS_MULT">#REF!</definedName>
    <definedName name="Capital_Inflation">#N/A</definedName>
    <definedName name="Capital_Inflation___0">#N/A</definedName>
    <definedName name="Capital_Inflation___1">#N/A</definedName>
    <definedName name="CARGO_POR_PARTES">INICIO!#REF!</definedName>
    <definedName name="CellHasFormula">#N/A</definedName>
    <definedName name="CLARO_ONLINE_C">INICIO!#REF!</definedName>
    <definedName name="ClickSpnr">#N/A</definedName>
    <definedName name="COMISION_VENTAS">INICIO!#REF!</definedName>
    <definedName name="COMPTEL_MED_C">INICIO!#REF!</definedName>
    <definedName name="COMPTEL_PROV_C">INICIO!#REF!</definedName>
    <definedName name="Construction_Budget">#N/A</definedName>
    <definedName name="Construction_Budget___0">#N/A</definedName>
    <definedName name="Construction_Budget___1">#N/A</definedName>
    <definedName name="Copper">#N/A</definedName>
    <definedName name="Copper___0">#N/A</definedName>
    <definedName name="Copper___1">#N/A</definedName>
    <definedName name="CORE_NETWORK_C">INICIO!#REF!</definedName>
    <definedName name="CORR_IPL">#REF!</definedName>
    <definedName name="CORRECCOSTTARJ">INICIO!#REF!</definedName>
    <definedName name="cost2004">'[8]2004'!$A$1:$F$1395</definedName>
    <definedName name="cost2005">'[8]2005'!$A$1:$F$1395</definedName>
    <definedName name="Costa_Rica__Cellular_Subcsribers_by_standard__1994_2001">#REF!</definedName>
    <definedName name="Costa_Rica__Cellular_Subcsribers_by_standard__1994_2001___0">#N/A</definedName>
    <definedName name="Costa_Rica__Cellular_Subcsribers_by_standard__1994_2001___1">#N/A</definedName>
    <definedName name="COSTO_USUARIO">Datos!#REF!</definedName>
    <definedName name="COuntry">#N/A</definedName>
    <definedName name="COuntry___0">#REF!</definedName>
    <definedName name="COuntry___1">#N/A</definedName>
    <definedName name="Country_X_Local_Switch_Capacity__000">#N/A</definedName>
    <definedName name="Country_X_Local_Switch_Capacity__000___0">#N/A</definedName>
    <definedName name="Country_X_Local_Switch_Capacity__000___1">#N/A</definedName>
    <definedName name="currency">#REF!</definedName>
    <definedName name="d" hidden="1">{#N/A,#N/A,FALSE,"$170M Cash";#N/A,#N/A,FALSE,"$250M Cash";#N/A,#N/A,FALSE,"$325M Cash"}</definedName>
    <definedName name="d___0">#N/A</definedName>
    <definedName name="d___1">#N/A</definedName>
    <definedName name="Data">[9]DB!$A$2:$H$1415</definedName>
    <definedName name="Data_Terminals__000">#N/A</definedName>
    <definedName name="Data_Terminals__000___0">#N/A</definedName>
    <definedName name="Data_Terminals__000___1">#N/A</definedName>
    <definedName name="DATOS_REPARTICION">Datos!$H$13</definedName>
    <definedName name="DB">[10]DB!$A$2:$F$1800</definedName>
    <definedName name="DBASE">#REF!</definedName>
    <definedName name="DBASE___0">#N/A</definedName>
    <definedName name="DBASE___1">#N/A</definedName>
    <definedName name="DBASE2">#N/A</definedName>
    <definedName name="DBASE2___0">#REF!</definedName>
    <definedName name="DBASE2___1">#N/A</definedName>
    <definedName name="DDP_HW">'[11]PRICES PERU'!$C$81</definedName>
    <definedName name="DDP_SW">'[11]PRICES PERU'!$C$82</definedName>
    <definedName name="dep">[7]Datos!$D$5</definedName>
    <definedName name="DEPRECIACION">INICIO!#REF!</definedName>
    <definedName name="DEPRECIACIÓN">INICIO!#REF!</definedName>
    <definedName name="dga" hidden="1">{#N/A,#N/A,FALSE,"$170M Cash";#N/A,#N/A,FALSE,"$250M Cash";#N/A,#N/A,FALSE,"$325M Cash"}</definedName>
    <definedName name="Directorate_Main_lines">#N/A</definedName>
    <definedName name="Directorate_Main_lines___0">#N/A</definedName>
    <definedName name="Directorate_Main_lines___1">#N/A</definedName>
    <definedName name="DISTRIBUCION">INICIO!#REF!</definedName>
    <definedName name="DOL">INICIO!#REF!</definedName>
    <definedName name="DOL_C">INICIO!#REF!</definedName>
    <definedName name="DOM_HW">[12]Discounts!$C$45</definedName>
    <definedName name="DOM_SW">[12]Discounts!$C$46</definedName>
    <definedName name="doTheTick">#N/A</definedName>
    <definedName name="DSWshare1">#N/A</definedName>
    <definedName name="DSWshare1___0">#REF!</definedName>
    <definedName name="DSWshare1___1">#N/A</definedName>
    <definedName name="DSWshare2">#N/A</definedName>
    <definedName name="DSWshare2___0">#REF!</definedName>
    <definedName name="DSWshare2___1">#N/A</definedName>
    <definedName name="DURMED">INICIO!#REF!</definedName>
    <definedName name="DWH">INICIO!#REF!</definedName>
    <definedName name="E_1">#N/A</definedName>
    <definedName name="E_1___0">#N/A</definedName>
    <definedName name="E_1___1">#N/A</definedName>
    <definedName name="eee">[13]SAFIB!$F$259:$M$259</definedName>
    <definedName name="ENTEL_Long_Distance_Tariffs">#N/A</definedName>
    <definedName name="ENTEL_Long_Distance_Tariffs___0">#N/A</definedName>
    <definedName name="ENTEL_Long_Distance_Tariffs___1">#N/A</definedName>
    <definedName name="error">#REF!</definedName>
    <definedName name="error___0">#N/A</definedName>
    <definedName name="error___1">#N/A</definedName>
    <definedName name="ESPECTRO_iDEN">'[14]Summary iDEN'!$D$121</definedName>
    <definedName name="ESPECTRO_PCS">#REF!</definedName>
    <definedName name="esta">#REF!</definedName>
    <definedName name="Factores_Anualización">Anualización!$A$2:$B$31</definedName>
    <definedName name="Fax_Terminals__000">#N/A</definedName>
    <definedName name="Fax_Terminals__000___0">#N/A</definedName>
    <definedName name="Fax_Terminals__000___1">#N/A</definedName>
    <definedName name="FCA_DDP">[10]Control!$B$5</definedName>
    <definedName name="FCAG_HW">'[15]Discounts &amp; Decisions-Bas'!$C$51</definedName>
    <definedName name="FCAG_SW">'[15]Discounts &amp; Decisions-Bas'!$C$52</definedName>
    <definedName name="Fiber">#N/A</definedName>
    <definedName name="Fiber___0">#N/A</definedName>
    <definedName name="Fiber___1">#N/A</definedName>
    <definedName name="Fiber_Optic__000_route_km">#N/A</definedName>
    <definedName name="Fiber_Optic__000_route_km___0">#N/A</definedName>
    <definedName name="Fiber_Optic__000_route_km___1">#N/A</definedName>
    <definedName name="FieldName">#N/A</definedName>
    <definedName name="FLAG">#N/A</definedName>
    <definedName name="FLAG___0">#N/A</definedName>
    <definedName name="FLAG___1">#N/A</definedName>
    <definedName name="FN1123_">INICIO!#REF!</definedName>
    <definedName name="Formula_New">#REF!</definedName>
    <definedName name="Formula_Old">#REF!</definedName>
    <definedName name="GRAPH">#REF!</definedName>
    <definedName name="GRAPH___0">#N/A</definedName>
    <definedName name="GRAPH___1">#N/A</definedName>
    <definedName name="GROWTH_SW">'[16]Discounts &amp; Decisions-Bas'!$C$38</definedName>
    <definedName name="GV">#N/A</definedName>
    <definedName name="HTML_CodePage" hidden="1">1252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hidden="1">{"'Edit'!$A$1:$V$2277"}</definedName>
    <definedName name="IGV">INICIO!#REF!</definedName>
    <definedName name="iiii">#REF!</definedName>
    <definedName name="IMPUESTO_RENTA">INICIO!#REF!</definedName>
    <definedName name="INC_COMISION">INICIO!#REF!</definedName>
    <definedName name="INCOBRABLES">INICIO!#REF!</definedName>
    <definedName name="Ind_ADMINISTRATIVOS">INICIO!#REF!</definedName>
    <definedName name="Ind_AMORT_INTANGIBLES">INICIO!#REF!</definedName>
    <definedName name="Ind_ANUALIZACION">#REF!</definedName>
    <definedName name="Ind_AVM">INICIO!#REF!</definedName>
    <definedName name="Ind_CANT_PATCH_CORD">INICIO!#REF!</definedName>
    <definedName name="Ind_CARGO_POR_PARTES">INICIO!#REF!</definedName>
    <definedName name="Ind_CLARO_ONLINE_C">INICIO!#REF!</definedName>
    <definedName name="Ind_COMISION_VENTAS">INICIO!#REF!</definedName>
    <definedName name="Ind_COMPTEL_MED_C">INICIO!#REF!</definedName>
    <definedName name="Ind_COMPTEL_PROV_C">INICIO!#REF!</definedName>
    <definedName name="Ind_CORE_NETWORK_C">INICIO!#REF!</definedName>
    <definedName name="Ind_CORR_IPL">#REF!</definedName>
    <definedName name="IND_CORRECCOSTTARJ">INICIO!#REF!</definedName>
    <definedName name="Ind_COSTO_USUARIO">INICIO!#REF!</definedName>
    <definedName name="Ind_DATOS_REPARTICION">INICIO!#REF!</definedName>
    <definedName name="Ind_DEPRECIACION">INICIO!#REF!</definedName>
    <definedName name="Ind_DEPRECIACIÓN">INICIO!#REF!</definedName>
    <definedName name="Ind_DISTRIBUCION">INICIO!#REF!</definedName>
    <definedName name="Ind_DOL">INICIO!#REF!</definedName>
    <definedName name="Ind_DOL_C">INICIO!#REF!</definedName>
    <definedName name="IND_DURMED">INICIO!#REF!</definedName>
    <definedName name="Ind_DWH">INICIO!#REF!</definedName>
    <definedName name="Ind_ESPECTRO_iDEN">#REF!</definedName>
    <definedName name="Ind_ESPECTRO_PCS">#REF!</definedName>
    <definedName name="Ind_FN1123">INICIO!#REF!</definedName>
    <definedName name="Ind_IGV">INICIO!#REF!</definedName>
    <definedName name="Ind_IMPUESTO_RENTA">INICIO!#REF!</definedName>
    <definedName name="Ind_INC_COMISION">INICIO!#REF!</definedName>
    <definedName name="Ind_INCOBRABLES">INICIO!#REF!</definedName>
    <definedName name="Ind_INSTALACION_C">INICIO!#REF!</definedName>
    <definedName name="Ind_IPL">#REF!</definedName>
    <definedName name="Ind_IT_C">INICIO!#REF!</definedName>
    <definedName name="Ind_IVR_REPARTICION">INICIO!#REF!</definedName>
    <definedName name="Ind_MAS_C">INICIO!#REF!</definedName>
    <definedName name="IND_METDIM">INICIO!#REF!</definedName>
    <definedName name="Ind_MSC">#REF!</definedName>
    <definedName name="Ind_MSCFEAT61205">INICIO!#REF!</definedName>
    <definedName name="Ind_MSCFEAT61304">INICIO!#REF!</definedName>
    <definedName name="Ind_OM">INICIO!#REF!</definedName>
    <definedName name="Ind_OM_SUST">INICIO!#REF!</definedName>
    <definedName name="Ind_OPERACION">INICIO!#REF!</definedName>
    <definedName name="Ind_ORIGEN_TRAFICO">INICIO!#REF!</definedName>
    <definedName name="Ind_OTA">INICIO!#REF!</definedName>
    <definedName name="Ind_OVERHEAD">INICIO!#REF!</definedName>
    <definedName name="Ind_OVERHEAD_ESPECTRO">#REF!</definedName>
    <definedName name="Ind_PARAM">#REF!</definedName>
    <definedName name="Ind_PCT_APP_SW">INICIO!#REF!</definedName>
    <definedName name="Ind_PCT_INGRESOS">INICIO!#REF!</definedName>
    <definedName name="IND_PORCCOMTFIS">INICIO!#REF!</definedName>
    <definedName name="IND_PORCCOMTVIRT">INICIO!#REF!</definedName>
    <definedName name="Ind_PORTABILIDAD">INICIO!#REF!</definedName>
    <definedName name="Ind_PRECIO_CABLE_UTP">INICIO!#REF!</definedName>
    <definedName name="Ind_PRECIO_ORDENADOR">INICIO!#REF!</definedName>
    <definedName name="Ind_PRECIO_PATCH_CORD">INICIO!#REF!</definedName>
    <definedName name="Ind_PRECIO_RJ45">INICIO!#REF!</definedName>
    <definedName name="Ind_PROCPP_C">INICIO!#REF!</definedName>
    <definedName name="Ind_PROJECT_COST_IT">INICIO!#REF!</definedName>
    <definedName name="Ind_PUBLICIDAD">INICIO!#REF!</definedName>
    <definedName name="Ind_REC_DC_CALL">#REF!</definedName>
    <definedName name="Ind_RESULTADO">INICIO!#REF!</definedName>
    <definedName name="Ind_RF_ADECUACIÓN">#REF!</definedName>
    <definedName name="ind_RF_PREPAID">#REF!</definedName>
    <definedName name="ind_RF_VEHICULOS">#REF!</definedName>
    <definedName name="Ind_SIAC_PREPAGO_C">INICIO!#REF!</definedName>
    <definedName name="Ind_SIXPEL_C">INICIO!#REF!</definedName>
    <definedName name="Ind_SUBSIDIO_HANDSETS">INICIO!#REF!</definedName>
    <definedName name="Ind_TARJETAS_BCU">INICIO!#REF!</definedName>
    <definedName name="Ind_TASAS">#REF!</definedName>
    <definedName name="Ind_TC">INICIO!#REF!</definedName>
    <definedName name="Ind_TIPO_DEPRECIACION">INICIO!#REF!</definedName>
    <definedName name="Ind_TRAF_REPART">#REF!</definedName>
    <definedName name="Ind_TRAFICO" localSheetId="9">#REF!</definedName>
    <definedName name="Ind_TRAFICO">INICIO!#REF!</definedName>
    <definedName name="Ind_UNION">#REF!</definedName>
    <definedName name="Ind_USD_GW_C">INICIO!#REF!</definedName>
    <definedName name="Ind_USD_GW_MTTO">INICIO!#REF!</definedName>
    <definedName name="Ind_USO">#REF!</definedName>
    <definedName name="Ind_USO_RED">#REF!</definedName>
    <definedName name="Ind_USU_DIM">INICIO!#REF!</definedName>
    <definedName name="Ind_VENTAS">INICIO!#REF!</definedName>
    <definedName name="Ind_VENTAS_C">INICIO!#REF!</definedName>
    <definedName name="Ind_VIDA_UTIL">INICIO!#REF!</definedName>
    <definedName name="Ind_VIDA_UTIL_CX">#REF!</definedName>
    <definedName name="Ind_VIDA_UTIL_IT">INICIO!#REF!</definedName>
    <definedName name="Ind_VMS">#REF!</definedName>
    <definedName name="Ind_WACC" localSheetId="9">#REF!</definedName>
    <definedName name="Ind_WACC">INICIO!#REF!</definedName>
    <definedName name="India__Average_Revenue_Per_DEL_Month__US">#N/A</definedName>
    <definedName name="INDIA__Cellular_Subscriber_Growth__1995___1999">#N/A</definedName>
    <definedName name="India__Working_Main_Lines_and_Installed_Capacity_By_Circle___City__September_1994">#N/A</definedName>
    <definedName name="Inflation">#N/A</definedName>
    <definedName name="Inflation___0">#N/A</definedName>
    <definedName name="Input_RackKit">'[5]PDSN PDSN-FA'!$K$14</definedName>
    <definedName name="Input_RackKit_HA">'[5]PDSN-HA'!$K$13</definedName>
    <definedName name="Input_Redundancy_CMC_SFC">'[5]PDSN PDSN-FA'!$K$21</definedName>
    <definedName name="Input_Redundancy_CMC_SFC_HA">'[5]PDSN-HA'!$K$20</definedName>
    <definedName name="Input_Region">'[5]Global Settings'!$D$17</definedName>
    <definedName name="Input_SSM_Encryption">'[5]PDSN PDSN-FA'!$K$13</definedName>
    <definedName name="Input_SSM_Encryption_HA">'[5]PDSN-HA'!$K$12</definedName>
    <definedName name="INSTALACION_C">INICIO!#REF!</definedName>
    <definedName name="INSTALL">#N/A</definedName>
    <definedName name="INSTALL___0">#REF!</definedName>
    <definedName name="INSTALL___1">#N/A</definedName>
    <definedName name="Int">#REF!</definedName>
    <definedName name="Intelligent_Coin_Card">#N/A</definedName>
    <definedName name="Intelligent_Coin_Card___0">#N/A</definedName>
    <definedName name="Intelligent_Coin_Card___1">#N/A</definedName>
    <definedName name="INTERNATIONAL">#N/A</definedName>
    <definedName name="INTERNATIONAL___0">#N/A</definedName>
    <definedName name="INTERNATIONAL___1">#N/A</definedName>
    <definedName name="IPL">#REF!</definedName>
    <definedName name="IQ_ADDIN" hidden="1">"AUTO"</definedName>
    <definedName name="IT_C">INICIO!#REF!</definedName>
    <definedName name="IVR_REPARTICION">INICIO!#REF!</definedName>
    <definedName name="jim" hidden="1">{"'Directory'!$A$72:$E$91"}</definedName>
    <definedName name="jj" hidden="1">{"'Apr-00'!$B$4:$AD$44"}</definedName>
    <definedName name="Korea__Basic_Services_Tariffs__1995">#N/A</definedName>
    <definedName name="Korea__Basic_Services_Tariffs__1995___0">#REF!</definedName>
    <definedName name="Korea__Basic_Services_Tariffs__1995___1">#N/A</definedName>
    <definedName name="KTS_extensions__000">#N/A</definedName>
    <definedName name="KTS_extensions__000___0">#N/A</definedName>
    <definedName name="KTS_extensions__000___1">#N/A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___0">#REF!</definedName>
    <definedName name="L___1">#N/A</definedName>
    <definedName name="Leased_Data_Lines__000">#N/A</definedName>
    <definedName name="Leased_Data_Lines__000___0">#N/A</definedName>
    <definedName name="Leased_Data_Lines__000___1">#N/A</definedName>
    <definedName name="Leased_Line_Subscribers__000">#N/A</definedName>
    <definedName name="Leased_Line_Subscribers__000___0">#N/A</definedName>
    <definedName name="Leased_Line_Subscribers__000___1">#N/A</definedName>
    <definedName name="ll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OB">#REF!</definedName>
    <definedName name="LstTier">#N/A</definedName>
    <definedName name="LstTier___0">#N/A</definedName>
    <definedName name="LstTier___1">#N/A</definedName>
    <definedName name="M_PlaceofPath" hidden="1">"\\SNYCEQT0100\HOME\LZURLO\DATA\TELMEX\Models\tmx_vdf.xls"</definedName>
    <definedName name="MACRO">#N/A</definedName>
    <definedName name="MACRO___0">#REF!</definedName>
    <definedName name="MACRO___1">#N/A</definedName>
    <definedName name="Main_Lines__000">#N/A</definedName>
    <definedName name="Main_Lines__000___0">#N/A</definedName>
    <definedName name="Main_Lines__000___1">#N/A</definedName>
    <definedName name="Main_Lines__per_100_pop.">#N/A</definedName>
    <definedName name="Main_Lines__per_100_pop.___0">#N/A</definedName>
    <definedName name="Main_Lines__per_100_pop.___1">#N/A</definedName>
    <definedName name="Main_lines_Sector">#N/A</definedName>
    <definedName name="Main_lines_Sector___0">#N/A</definedName>
    <definedName name="Main_lines_Sector___1">#N/A</definedName>
    <definedName name="Mainline_Bus_4Dragon_1990">#N/A</definedName>
    <definedName name="Mainline_Bus_4Dragon_1991">#N/A</definedName>
    <definedName name="Mainline_Bus_4Dragon_1992">#N/A</definedName>
    <definedName name="Mainline_Bus_4Dragon_1993">#N/A</definedName>
    <definedName name="Mainline_Bus_4Dragon_1994">#N/A</definedName>
    <definedName name="Mainline_Bus_4Dragon_1995">#N/A</definedName>
    <definedName name="Mainline_Bus_4Dragon_1996">#N/A</definedName>
    <definedName name="Mainline_Business_Aggregate">#N/A</definedName>
    <definedName name="Mainline_Business_Aggregate_1990">#N/A</definedName>
    <definedName name="MAS_C">INICIO!#REF!</definedName>
    <definedName name="Mechanical">#N/A</definedName>
    <definedName name="Mechanical___0">#N/A</definedName>
    <definedName name="Mechanical___1">#N/A</definedName>
    <definedName name="METDIM">INICIO!#REF!</definedName>
    <definedName name="Mexico__Cellular_and_PCS_operators_by_standard__1994_2001">#N/A</definedName>
    <definedName name="Mexico__Cellular_and_PCS_operators_by_standard__1994_2001___0">#N/A</definedName>
    <definedName name="Mexico__Cellular_and_PCS_operators_by_standard__1994_2001___1">#N/A</definedName>
    <definedName name="Mexico__Cellular_and_PCS_subscribers_by_standard__1994_2001">#N/A</definedName>
    <definedName name="Mexico__Cellular_and_PCS_subscribers_by_standard__1994_2001___0">#N/A</definedName>
    <definedName name="Mexico__Cellular_and_PCS_subscribers_by_standard__1994_2001___1">#N/A</definedName>
    <definedName name="Mexico__Estimated_Cellular_Infrastructure_Market_Share_by_Capacity_Installed__YE1996">#N/A</definedName>
    <definedName name="Mexico__Estimated_Cellular_Infrastructure_Market_Share_by_Capacity_Installed__YE1996___0">#N/A</definedName>
    <definedName name="Mexico__Estimated_Cellular_Infrastructure_Market_Share_by_Capacity_Installed__YE1996___1">#N/A</definedName>
    <definedName name="Mexico__Estimated_Cellular_Infrastructure_Market_Share_by_Capacity_Installed__YE1997">#N/A</definedName>
    <definedName name="Mexico__Estimated_Cellular_Infrastructure_Market_Share_by_Capacity_Installed__YE1997___0">#N/A</definedName>
    <definedName name="Mexico__Estimated_Cellular_Infrastructure_Market_Share_by_Capacity_Installed__YE1997___1">#N/A</definedName>
    <definedName name="Mexico__Estimated_Vendor_Market_Share_by_Subscriber__YE_1996">#N/A</definedName>
    <definedName name="Mexico__Estimated_Vendor_Market_Share_by_Subscriber__YE_1996___0">#N/A</definedName>
    <definedName name="Mexico__Estimated_Vendor_Market_Share_by_Subscriber__YE_1996___1">#N/A</definedName>
    <definedName name="Mexico__Estimated_Vendor_Market_Share_by_Subscriber__YE_1997">#N/A</definedName>
    <definedName name="Mexico__Estimated_Vendor_Market_Share_by_Subscriber__YE_1997___0">#N/A</definedName>
    <definedName name="Mexico__Estimated_Vendor_Market_Share_by_Subscriber__YE_1997___1">#N/A</definedName>
    <definedName name="Mexico_Wireless_Equipment_Markets___1994_2001">#N/A</definedName>
    <definedName name="Mexico_Wireless_Equipment_Markets___1994_2001___0">#N/A</definedName>
    <definedName name="Mexico_Wireless_Equipment_Markets___1994_2001___1">#N/A</definedName>
    <definedName name="Mexico_Wireless_Services___1993_2001">#N/A</definedName>
    <definedName name="Mexico_Wireless_Services___1993_2001___0">#N/A</definedName>
    <definedName name="Mexico_Wireless_Services___1993_2001___1">#N/A</definedName>
    <definedName name="Mexico_Wireless_Services___1994_2001">#N/A</definedName>
    <definedName name="Mexico_Wireless_Services___1994_2001___0">#N/A</definedName>
    <definedName name="Mexico_Wireless_Services___1994_2001___1">#N/A</definedName>
    <definedName name="MOBFRMLA">#N/A</definedName>
    <definedName name="MOBFRMLA___0">#REF!</definedName>
    <definedName name="MOBFRMLA___1">#N/A</definedName>
    <definedName name="MOBILE">#REF!</definedName>
    <definedName name="MOBILE___0">#N/A</definedName>
    <definedName name="MOBILE___1">#N/A</definedName>
    <definedName name="MOBMKT">#REF!</definedName>
    <definedName name="MOBMKT___0">#N/A</definedName>
    <definedName name="MOBMKT___1">#N/A</definedName>
    <definedName name="MOBMKT902000">#N/A</definedName>
    <definedName name="MOBMKT902000___0">#N/A</definedName>
    <definedName name="MOBMKT902000___1">#N/A</definedName>
    <definedName name="month">#REF!</definedName>
    <definedName name="moviles">#REF!</definedName>
    <definedName name="MSC">#REF!</definedName>
    <definedName name="MSC_SWBA">[6]Discount!#REF!</definedName>
    <definedName name="MSCFEAT61205">INICIO!#REF!</definedName>
    <definedName name="MSCFEAT61304">INICIO!#REF!</definedName>
    <definedName name="MSCSW">[9]SUmmary!$B$5</definedName>
    <definedName name="MW_Channels__000">#N/A</definedName>
    <definedName name="MW_Channels__000___0">#N/A</definedName>
    <definedName name="MW_Channels__000___1">#N/A</definedName>
    <definedName name="MyRange">#N/A</definedName>
    <definedName name="n">[17]Telcel:Supplier!$B$57:$AD$410</definedName>
    <definedName name="n___0">#N/A</definedName>
    <definedName name="n___1">#N/A</definedName>
    <definedName name="na" hidden="1">{#N/A,#N/A,FALSE,"$170M Cash";#N/A,#N/A,FALSE,"$250M Cash";#N/A,#N/A,FALSE,"$325M Cash"}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icaragua__Cellular_Subscribers_by_Standard__1994_2001">#REF!</definedName>
    <definedName name="Nicaragua__Cellular_Subscribers_by_Standard__1994_2001___0">#N/A</definedName>
    <definedName name="Nicaragua__Cellular_Subscribers_by_Standard__1994_2001___1">#N/A</definedName>
    <definedName name="nnn" hidden="1">{#N/A,#N/A,FALSE,"$170M Cash";#N/A,#N/A,FALSE,"$250M Cash";#N/A,#N/A,FALSE,"$325M Cash"}</definedName>
    <definedName name="NominalGDP">#N/A</definedName>
    <definedName name="NominalGDP___0">#REF!</definedName>
    <definedName name="NominalGDP___1">#N/A</definedName>
    <definedName name="none">#N/A</definedName>
    <definedName name="nonerror">'[4]Basic Inputs'!$E$15</definedName>
    <definedName name="OhNo">#N/A</definedName>
    <definedName name="OhNo___0">#N/A</definedName>
    <definedName name="OhNo___1">#N/A</definedName>
    <definedName name="OLD">#REF!</definedName>
    <definedName name="OM">INICIO!#REF!</definedName>
    <definedName name="OM_SUST">INICIO!#REF!</definedName>
    <definedName name="opco">#REF!</definedName>
    <definedName name="OPERACION">INICIO!#REF!</definedName>
    <definedName name="Operator_Str">#N/A</definedName>
    <definedName name="OPEX_CORE_NETWORK">#REF!</definedName>
    <definedName name="OPEX_IN">'C 9'!$H$11</definedName>
    <definedName name="OPEX_IT">#REF!</definedName>
    <definedName name="OPEX_SIST_MULT">#REF!</definedName>
    <definedName name="ORIGEN_TRAFICO">INICIO!#REF!</definedName>
    <definedName name="OTA">INICIO!#REF!</definedName>
    <definedName name="Other">#N/A</definedName>
    <definedName name="Other___0">#N/A</definedName>
    <definedName name="Other___1">#N/A</definedName>
    <definedName name="OVERHEAD">Datos!$H$11</definedName>
    <definedName name="OVERHEAD_ESPECTRO">#REF!</definedName>
    <definedName name="owner">#REF!</definedName>
    <definedName name="PARAM">#REF!</definedName>
    <definedName name="parts.rep.pos">12</definedName>
    <definedName name="Payphones__000">#N/A</definedName>
    <definedName name="Payphones__000___0">#N/A</definedName>
    <definedName name="Payphones__000___1">#N/A</definedName>
    <definedName name="PBX_Extensions__000">#N/A</definedName>
    <definedName name="PBX_Extensions__000___0">#N/A</definedName>
    <definedName name="PBX_Extensions__000___1">#N/A</definedName>
    <definedName name="PBX_KTS_Trunks__000">#N/A</definedName>
    <definedName name="PBX_KTS_Trunks__000___0">#N/A</definedName>
    <definedName name="PBX_KTS_Trunks__000___1">#N/A</definedName>
    <definedName name="PCT_APP_SW">INICIO!#REF!</definedName>
    <definedName name="PCT_DCTO">'C 3'!#REF!</definedName>
    <definedName name="PCT_INGRESOS">Datos!$H$14</definedName>
    <definedName name="PCT_PREPAGO">[7]Datos!$B$33</definedName>
    <definedName name="PDSN_HW">[6]Discount!$B$34</definedName>
    <definedName name="PDSN_SW">[6]Discount!$B$35</definedName>
    <definedName name="pevri">#REF!</definedName>
    <definedName name="Population">#N/A</definedName>
    <definedName name="Population__000">#N/A</definedName>
    <definedName name="Population__000___0">#N/A</definedName>
    <definedName name="Population__000___1">#N/A</definedName>
    <definedName name="PORCCOMTFIS">INICIO!#REF!</definedName>
    <definedName name="PORCCOMTVIRT">INICIO!#REF!</definedName>
    <definedName name="PORTABILIDAD">INICIO!#REF!</definedName>
    <definedName name="ppp">#REF!</definedName>
    <definedName name="pppp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ECIO_CABLE_UTP">INICIO!#REF!</definedName>
    <definedName name="PRECIO_ORDENADOR">INICIO!#REF!</definedName>
    <definedName name="PRECIO_PATCH_CORD">INICIO!#REF!</definedName>
    <definedName name="PRECIO_RJ45">INICIO!#REF!</definedName>
    <definedName name="PRICE">#REF!</definedName>
    <definedName name="PRICE___0">#N/A</definedName>
    <definedName name="PRICE___1">#N/A</definedName>
    <definedName name="print" hidden="1">{#N/A,#N/A,FALSE,"$170M Cash";#N/A,#N/A,FALSE,"$250M Cash";#N/A,#N/A,FALSE,"$325M Cash"}</definedName>
    <definedName name="PrintCancel">[0]!PrintCancel</definedName>
    <definedName name="PRIVATE">#REF!</definedName>
    <definedName name="PRIVATE___0">#N/A</definedName>
    <definedName name="PRIVATE___1">#N/A</definedName>
    <definedName name="PROCPP_C">INICIO!#REF!</definedName>
    <definedName name="product">#REF!</definedName>
    <definedName name="PROJECT_COST_IT">INICIO!#REF!</definedName>
    <definedName name="PRVMKT902000">#N/A</definedName>
    <definedName name="PRVMKT902000___0">#N/A</definedName>
    <definedName name="PRVMKT902000___1">#N/A</definedName>
    <definedName name="Ps">#REF!</definedName>
    <definedName name="PSDN_Ports__000">#N/A</definedName>
    <definedName name="PSDN_Ports__000___0">#N/A</definedName>
    <definedName name="PSDN_Ports__000___1">#N/A</definedName>
    <definedName name="PSDN_Subscribers__000">#N/A</definedName>
    <definedName name="PSDN_Subscribers__000___0">#N/A</definedName>
    <definedName name="PSDN_Subscribers__000___1">#N/A</definedName>
    <definedName name="pubform">#REF!</definedName>
    <definedName name="pubform___0">#N/A</definedName>
    <definedName name="pubform___1">#N/A</definedName>
    <definedName name="PUBFRMLA">#N/A</definedName>
    <definedName name="PUBFRMLA___0">#REF!</definedName>
    <definedName name="PUBFRMLA___1">#N/A</definedName>
    <definedName name="PUBLIC">#REF!</definedName>
    <definedName name="PUBLIC___0">#N/A</definedName>
    <definedName name="PUBLIC___1">#N/A</definedName>
    <definedName name="PUBLIC_NETWORK">#N/A</definedName>
    <definedName name="PUBLIC_NETWORK___0">#N/A</definedName>
    <definedName name="PUBLIC_NETWORK___1">#N/A</definedName>
    <definedName name="Public_Telecom_Access_Network">#N/A</definedName>
    <definedName name="Public_Telecom_Access_Network___0">#N/A</definedName>
    <definedName name="Public_Telecom_Access_Network___1">#N/A</definedName>
    <definedName name="PUBLICIDAD">INICIO!#REF!</definedName>
    <definedName name="PUBMKT">#REF!</definedName>
    <definedName name="PUBMKT___0">#N/A</definedName>
    <definedName name="PUBMKT___1">#N/A</definedName>
    <definedName name="PUBMKT902000">#N/A</definedName>
    <definedName name="PUBMKT902000___0">#N/A</definedName>
    <definedName name="PUBMKT902000___1">#N/A</definedName>
    <definedName name="PUBPIC">#N/A</definedName>
    <definedName name="PUBPIC___0">#REF!</definedName>
    <definedName name="PUBPIC___1">#N/A</definedName>
    <definedName name="PUBPRICE">#N/A</definedName>
    <definedName name="PUBPRICE___0">#REF!</definedName>
    <definedName name="PUBPRICE___1">#N/A</definedName>
    <definedName name="PVTFRMLA">#N/A</definedName>
    <definedName name="PVTFRMLA___0">#REF!</definedName>
    <definedName name="PVTFRMLA___1">#N/A</definedName>
    <definedName name="PVTMKT">#REF!</definedName>
    <definedName name="PVTMKT___0">#N/A</definedName>
    <definedName name="PVTMKT___1">#N/A</definedName>
    <definedName name="PVTPIC">#N/A</definedName>
    <definedName name="PVTPIC___0">#REF!</definedName>
    <definedName name="PVTPIC___1">#N/A</definedName>
    <definedName name="PVTPRICE">#N/A</definedName>
    <definedName name="PVTPRICE___0">#REF!</definedName>
    <definedName name="PVTPRICE___1">#N/A</definedName>
    <definedName name="q" hidden="1">{"'Edit'!$A$1:$V$2277"}</definedName>
    <definedName name="qqq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cks">'[18]BTS equipos'!#REF!</definedName>
    <definedName name="RANGO_WAS">'[19]Input Transmission'!#REF!</definedName>
    <definedName name="REC_DC_CALL">'[14]Summary iDEN'!$D$122</definedName>
    <definedName name="RegionPowerTable">'[5]Combo Box Values'!$D$8:$G$17</definedName>
    <definedName name="RESULTADO">INICIO!#REF!</definedName>
    <definedName name="RF_ADECUACIÓN">#REF!</definedName>
    <definedName name="RF_PREPAID">#REF!</definedName>
    <definedName name="RF_VEHICULOS">#REF!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{#N/A,#N/A,FALSE,"Global by BU";#N/A,#N/A,FALSE,"U.S. by BU";#N/A,#N/A,FALSE,"Canada by BU";#N/A,#N/A,FALSE,"Europe by BU";#N/A,#N/A,FALSE,"Asia by BU";#N/A,#N/A,FALSE,"Cala by BU"}</definedName>
    <definedName name="SEN96IB_Page">#REF!</definedName>
    <definedName name="SEN96IB_Page___0">#N/A</definedName>
    <definedName name="SEN96IB_Page___1">#N/A</definedName>
    <definedName name="sencount" hidden="1">1</definedName>
    <definedName name="SERVIC">'[20]Telecom Assumptions:MobileIB'!$A$2:$N$1020</definedName>
    <definedName name="SERVIC___0">#N/A</definedName>
    <definedName name="SERVIC___1">#N/A</definedName>
    <definedName name="SH_HW">[6]Discount!$B$32</definedName>
    <definedName name="SH_SW">[6]Discount!$B$33</definedName>
    <definedName name="SIAC_PREPAGO_C">INICIO!#REF!</definedName>
    <definedName name="SIXPEL_C">INICIO!#REF!</definedName>
    <definedName name="SUBSIDIO_HANDSETS">INICIO!#REF!</definedName>
    <definedName name="Switching_Capacity__000">#N/A</definedName>
    <definedName name="Switching_Capacity__000___0">#N/A</definedName>
    <definedName name="Switching_Capacity__000___1">#N/A</definedName>
    <definedName name="SymbolRng">#N/A</definedName>
    <definedName name="SymbolRng___0">#REF!</definedName>
    <definedName name="SymbolRng___1">#N/A</definedName>
    <definedName name="t" hidden="1">{"'Apr-00'!$B$4:$AD$44"}</definedName>
    <definedName name="T___0">#REF!</definedName>
    <definedName name="T___1">#N/A</definedName>
    <definedName name="tabla">'[21]CPP MENSUAL'!$A$1:$O$106</definedName>
    <definedName name="tabla1">'[21]CPP MENSUAL'!$A$2:$I$106</definedName>
    <definedName name="tabla2">'[21]CPP MENSUAL'!$A$2:$O$106</definedName>
    <definedName name="TableName">"Dummy"</definedName>
    <definedName name="Taiwan___Mobile_Communications_Services_Market__1993_2000">#N/A</definedName>
    <definedName name="Taiwan___Mobile_Communications_Services_Market__1993_2000___0">#REF!</definedName>
    <definedName name="Taiwan___Mobile_Communications_Services_Market__1993_2000___1">#N/A</definedName>
    <definedName name="Taiwan__Mobile_Network_Market__1993_2000">#N/A</definedName>
    <definedName name="Taiwan__Mobile_Network_Market__1993_2000___0">#REF!</definedName>
    <definedName name="Taiwan__Mobile_Network_Market__1993_2000___1">#N/A</definedName>
    <definedName name="Tariffs">#N/A</definedName>
    <definedName name="Tariffs___0">#N/A</definedName>
    <definedName name="Tariffs___1">#N/A</definedName>
    <definedName name="TARJETAS_BCU">INICIO!#REF!</definedName>
    <definedName name="TASAS">#REF!</definedName>
    <definedName name="Tax">#REF!</definedName>
    <definedName name="Tax_deduction_rate">#REF!</definedName>
    <definedName name="TC">Datos!#REF!</definedName>
    <definedName name="Technology">#N/A</definedName>
    <definedName name="Telephone_Sets__000">#N/A</definedName>
    <definedName name="Telephone_Sets__000___0">#N/A</definedName>
    <definedName name="Telephone_Sets__000___1">#N/A</definedName>
    <definedName name="Telex_Lines___000">#N/A</definedName>
    <definedName name="Telex_Lines___000___0">#N/A</definedName>
    <definedName name="Telex_Lines___000___1">#N/A</definedName>
    <definedName name="Telex_Subscribers__000">#N/A</definedName>
    <definedName name="Telex_Subscribers__000___0">#N/A</definedName>
    <definedName name="Telex_Subscribers__000___1">#N/A</definedName>
    <definedName name="Test" hidden="1">{"'Edit'!$A$1:$V$2277"}</definedName>
    <definedName name="TIPO_DEPRECIACION">INICIO!#REF!</definedName>
    <definedName name="TOTAL___0">#N/A</definedName>
    <definedName name="TOTAL___1">#N/A</definedName>
    <definedName name="TOTMKT">#N/A</definedName>
    <definedName name="TOTMKT___0">#REF!</definedName>
    <definedName name="TOTMKT___1">#N/A</definedName>
    <definedName name="TOTPIC">#N/A</definedName>
    <definedName name="TOTPIC___0">#REF!</definedName>
    <definedName name="TOTPIC___1">#N/A</definedName>
    <definedName name="Traf_Plataforma">'C 8'!$C$13</definedName>
    <definedName name="TRAF_REPART">#REF!</definedName>
    <definedName name="Traf_Tarjetas">'C 8'!$C$14</definedName>
    <definedName name="TRAFICO" localSheetId="9">#REF!</definedName>
    <definedName name="TRAFICO">INICIO!#REF!</definedName>
    <definedName name="Transmission_Circuits__000">#N/A</definedName>
    <definedName name="Transmission_Circuits__000___0">#N/A</definedName>
    <definedName name="Transmission_Circuits__000___1">#N/A</definedName>
    <definedName name="Trend">#N/A</definedName>
    <definedName name="Trunk_Switching_Capacity__000">#N/A</definedName>
    <definedName name="Trunk_Switching_Capacity__000___0">#N/A</definedName>
    <definedName name="Trunk_Switching_Capacity__000___1">#N/A</definedName>
    <definedName name="Trunk_Transmission_Network">#N/A</definedName>
    <definedName name="Trunk_Transmission_Network___0">#N/A</definedName>
    <definedName name="Trunk_Transmission_Network___1">#N/A</definedName>
    <definedName name="UNION">#REF!</definedName>
    <definedName name="upgrade">[6]Discount!#REF!</definedName>
    <definedName name="USD_GW_MTTO">INICIO!#REF!</definedName>
    <definedName name="USD_WG_C">INICIO!#REF!</definedName>
    <definedName name="USO">#REF!</definedName>
    <definedName name="USO_RED">#REF!</definedName>
    <definedName name="USU_DIM">INICIO!#REF!</definedName>
    <definedName name="VENTAS">INICIO!#REF!</definedName>
    <definedName name="VENTAS_C">INICIO!#REF!</definedName>
    <definedName name="vescr">[22]Telcel:Supplier!$B$57:$AD$410</definedName>
    <definedName name="VIDA_UTIL">Datos!$H$12</definedName>
    <definedName name="VIDA_UTIL_CX">'[14]Summary iDEN'!#REF!</definedName>
    <definedName name="VIDA_UTIL_IT">INICIO!#REF!</definedName>
    <definedName name="VMS">#REF!</definedName>
    <definedName name="VSATS">#N/A</definedName>
    <definedName name="VSATS___0">#N/A</definedName>
    <definedName name="VSATS___1">#N/A</definedName>
    <definedName name="vv" hidden="1">{"'Apr-00'!$B$4:$AD$44"}</definedName>
    <definedName name="w" hidden="1">{"'Apr-00'!$B$4:$AD$44"}</definedName>
    <definedName name="WACC">Datos!$H$10</definedName>
    <definedName name="Wireless">#N/A</definedName>
    <definedName name="Wireless___0">#N/A</definedName>
    <definedName name="Wireless___1">#N/A</definedName>
    <definedName name="WKSHT">#REF!</definedName>
    <definedName name="WKSHT___0">#N/A</definedName>
    <definedName name="WKSHT___1">#N/A</definedName>
    <definedName name="WLSSPIC">#N/A</definedName>
    <definedName name="WLSSPIC___0">#REF!</definedName>
    <definedName name="WLSSPIC___1">#N/A</definedName>
    <definedName name="wrn.ANALISIS._.SENSIBILIDAD." localSheetId="1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forecast." localSheetId="11" hidden="1">{#N/A,#N/A,FALSE,"model"}</definedName>
    <definedName name="wrn.forecast." hidden="1">{#N/A,#N/A,FALSE,"model"}</definedName>
    <definedName name="wrn.forecast2" localSheetId="11" hidden="1">{#N/A,#N/A,FALSE,"model"}</definedName>
    <definedName name="wrn.forecast2" hidden="1">{#N/A,#N/A,FALSE,"model"}</definedName>
    <definedName name="wrn.forecastassumptions." localSheetId="11" hidden="1">{#N/A,#N/A,FALSE,"model"}</definedName>
    <definedName name="wrn.forecastassumptions." hidden="1">{#N/A,#N/A,FALSE,"model"}</definedName>
    <definedName name="wrn.forecastassumptions2" localSheetId="11" hidden="1">{#N/A,#N/A,FALSE,"model"}</definedName>
    <definedName name="wrn.forecastassumptions2" hidden="1">{#N/A,#N/A,FALSE,"model"}</definedName>
    <definedName name="wrn.forecastROIC." localSheetId="11" hidden="1">{#N/A,#N/A,FALSE,"model"}</definedName>
    <definedName name="wrn.forecastROIC." hidden="1">{#N/A,#N/A,FALSE,"model"}</definedName>
    <definedName name="wrn.forecastROIC2" localSheetId="11" hidden="1">{#N/A,#N/A,FALSE,"model"}</definedName>
    <definedName name="wrn.forecastROIC2" hidden="1">{#N/A,#N/A,FALSE,"model"}</definedName>
    <definedName name="wrn.history." localSheetId="11" hidden="1">{#N/A,#N/A,FALSE,"model"}</definedName>
    <definedName name="wrn.history." hidden="1">{#N/A,#N/A,FALSE,"model"}</definedName>
    <definedName name="wrn.history2" localSheetId="11" hidden="1">{#N/A,#N/A,FALSE,"model"}</definedName>
    <definedName name="wrn.history2" hidden="1">{#N/A,#N/A,FALSE,"model"}</definedName>
    <definedName name="wrn.histROIC." localSheetId="11" hidden="1">{#N/A,#N/A,FALSE,"model"}</definedName>
    <definedName name="wrn.histROIC." hidden="1">{#N/A,#N/A,FALSE,"model"}</definedName>
    <definedName name="wrn.histROIC2" localSheetId="11" hidden="1">{#N/A,#N/A,FALSE,"model"}</definedName>
    <definedName name="wrn.histROIC2" hidden="1">{#N/A,#N/A,FALSE,"model"}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._.Report._.Package." hidden="1">{#N/A,#N/A,FALSE,"Global Wls Trend";#N/A,#N/A,FALSE,"Region Trend";#N/A,#N/A,FALSE,"PBU Trend"}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hidden="1">{#N/A,#N/A,FALSE,"$170M Cash";#N/A,#N/A,FALSE,"$250M Cash";#N/A,#N/A,FALSE,"$325M Cash"}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localSheetId="11" hidden="1">{#N/A,#N/A,FALSE,"model"}</definedName>
    <definedName name="wrn1.history" hidden="1">{#N/A,#N/A,FALSE,"model"}</definedName>
    <definedName name="wrn1.print._.all." hidden="1">{#N/A,#N/A,FALSE,"$170M Cash";#N/A,#N/A,FALSE,"$250M Cash";#N/A,#N/A,FALSE,"$325M Cash"}</definedName>
    <definedName name="wrn3.histroic" localSheetId="11" hidden="1">{#N/A,#N/A,FALSE,"model"}</definedName>
    <definedName name="wrn3.histroic" hidden="1">{#N/A,#N/A,FALSE,"model"}</definedName>
    <definedName name="wrt" hidden="1">{#N/A,#N/A,FALSE,"$170M Cash";#N/A,#N/A,FALSE,"$250M Cash";#N/A,#N/A,FALSE,"$325M Cash"}</definedName>
    <definedName name="ww">#REF!</definedName>
    <definedName name="wwss">[13]SAFIB!$F$256:$M$256</definedName>
    <definedName name="wwww">[22]Telcel:Supplier!$B$57:$AD$410</definedName>
    <definedName name="x">'[20]Telecom Assumptions:MobileIB'!$A$2:$N$1020</definedName>
    <definedName name="x___0">#N/A</definedName>
    <definedName name="x___1">#N/A</definedName>
    <definedName name="XCEM_HW">[12]Discounts!$C$40</definedName>
    <definedName name="XCEM_SW">[12]Discounts!$C$41</definedName>
    <definedName name="xo" hidden="1">{#N/A,#N/A,FALSE,"Global by BU";#N/A,#N/A,FALSE,"U.S. by BU";#N/A,#N/A,FALSE,"Canada by BU";#N/A,#N/A,FALSE,"Europe by BU";#N/A,#N/A,FALSE,"Asia by BU";#N/A,#N/A,FALSE,"Cala by BU"}</definedName>
    <definedName name="xxx" localSheetId="11" hidden="1">{#N/A,#N/A,FALSE,"model"}</definedName>
    <definedName name="xxx" hidden="1">{#N/A,#N/A,FALSE,"model"}</definedName>
    <definedName name="year">#REF!</definedName>
  </definedNames>
  <calcPr calcId="125725"/>
</workbook>
</file>

<file path=xl/calcChain.xml><?xml version="1.0" encoding="utf-8"?>
<calcChain xmlns="http://schemas.openxmlformats.org/spreadsheetml/2006/main">
  <c r="N46" i="31"/>
  <c r="M46"/>
  <c r="L46"/>
  <c r="K46"/>
  <c r="J46"/>
  <c r="I46"/>
  <c r="H46"/>
  <c r="G46"/>
  <c r="F46"/>
  <c r="E46"/>
  <c r="D46"/>
  <c r="N45"/>
  <c r="M45"/>
  <c r="L45"/>
  <c r="K45"/>
  <c r="J45"/>
  <c r="I45"/>
  <c r="H45"/>
  <c r="G45"/>
  <c r="F45"/>
  <c r="E45"/>
  <c r="D45"/>
  <c r="N44"/>
  <c r="M44"/>
  <c r="L44"/>
  <c r="K44"/>
  <c r="J44"/>
  <c r="I44"/>
  <c r="H44"/>
  <c r="G44"/>
  <c r="F44"/>
  <c r="E44"/>
  <c r="D44"/>
  <c r="N43"/>
  <c r="M43"/>
  <c r="L43"/>
  <c r="K43"/>
  <c r="J43"/>
  <c r="I43"/>
  <c r="H43"/>
  <c r="G43"/>
  <c r="F43"/>
  <c r="E43"/>
  <c r="D43"/>
  <c r="C46"/>
  <c r="C45"/>
  <c r="C44"/>
  <c r="C43"/>
  <c r="I386" i="39"/>
  <c r="G6"/>
  <c r="G5"/>
  <c r="I4" s="1"/>
  <c r="J4" s="1"/>
  <c r="G4"/>
  <c r="B7"/>
  <c r="I5" l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C47" i="31" l="1"/>
  <c r="D47"/>
  <c r="D57" s="1"/>
  <c r="E47"/>
  <c r="E57" s="1"/>
  <c r="F47"/>
  <c r="F57" s="1"/>
  <c r="G47"/>
  <c r="G57" s="1"/>
  <c r="H47"/>
  <c r="H57" s="1"/>
  <c r="I47"/>
  <c r="I57" s="1"/>
  <c r="J47"/>
  <c r="J57" s="1"/>
  <c r="K47"/>
  <c r="K57" s="1"/>
  <c r="L47"/>
  <c r="L57" s="1"/>
  <c r="M47"/>
  <c r="M57" s="1"/>
  <c r="N47"/>
  <c r="N57" s="1"/>
  <c r="C163" i="33"/>
  <c r="I31" i="31"/>
  <c r="F67" s="1"/>
  <c r="D145"/>
  <c r="E145" s="1"/>
  <c r="F145" s="1"/>
  <c r="G145" s="1"/>
  <c r="H145" s="1"/>
  <c r="I145" s="1"/>
  <c r="J145" s="1"/>
  <c r="K145" s="1"/>
  <c r="L145" s="1"/>
  <c r="M145" s="1"/>
  <c r="N145" s="1"/>
  <c r="D156"/>
  <c r="E156" s="1"/>
  <c r="F156" s="1"/>
  <c r="G156" s="1"/>
  <c r="H156" s="1"/>
  <c r="I156" s="1"/>
  <c r="J156" s="1"/>
  <c r="K156" s="1"/>
  <c r="L156" s="1"/>
  <c r="M156" s="1"/>
  <c r="N156" s="1"/>
  <c r="D167"/>
  <c r="E167" s="1"/>
  <c r="F167" s="1"/>
  <c r="G167" s="1"/>
  <c r="H167" s="1"/>
  <c r="I167" s="1"/>
  <c r="J167" s="1"/>
  <c r="K167" s="1"/>
  <c r="L167" s="1"/>
  <c r="M167" s="1"/>
  <c r="N167" s="1"/>
  <c r="J5" i="39"/>
  <c r="J6"/>
  <c r="J7"/>
  <c r="J8"/>
  <c r="J22"/>
  <c r="J107"/>
  <c r="C33" i="7"/>
  <c r="C34" i="31" l="1"/>
  <c r="C57"/>
  <c r="J9" i="39" l="1"/>
  <c r="J10" l="1"/>
  <c r="J11" l="1"/>
  <c r="J12" l="1"/>
  <c r="J13" l="1"/>
  <c r="J14" l="1"/>
  <c r="J15" l="1"/>
  <c r="J16" l="1"/>
  <c r="J17" l="1"/>
  <c r="J18" l="1"/>
  <c r="J19" l="1"/>
  <c r="J20" l="1"/>
  <c r="J21" l="1"/>
  <c r="J23" l="1"/>
  <c r="J24" l="1"/>
  <c r="J25" l="1"/>
  <c r="J26" l="1"/>
  <c r="J27" l="1"/>
  <c r="J28" l="1"/>
  <c r="J29" l="1"/>
  <c r="J30" l="1"/>
  <c r="J31" l="1"/>
  <c r="J32" l="1"/>
  <c r="J33" l="1"/>
  <c r="J34" l="1"/>
  <c r="J35" l="1"/>
  <c r="J36" l="1"/>
  <c r="J37" l="1"/>
  <c r="J38" l="1"/>
  <c r="J39" l="1"/>
  <c r="J40" l="1"/>
  <c r="J41" l="1"/>
  <c r="J42" l="1"/>
  <c r="J43" l="1"/>
  <c r="J44" l="1"/>
  <c r="J45" l="1"/>
  <c r="J46" l="1"/>
  <c r="J47" l="1"/>
  <c r="J48" l="1"/>
  <c r="J49" l="1"/>
  <c r="J50" l="1"/>
  <c r="J51" l="1"/>
  <c r="J52" l="1"/>
  <c r="J53" l="1"/>
  <c r="J54" l="1"/>
  <c r="J55" l="1"/>
  <c r="J56" l="1"/>
  <c r="J57" l="1"/>
  <c r="J58" l="1"/>
  <c r="J59" l="1"/>
  <c r="J60" l="1"/>
  <c r="J61" l="1"/>
  <c r="J62" l="1"/>
  <c r="J63" l="1"/>
  <c r="J64" l="1"/>
  <c r="J65" l="1"/>
  <c r="J66" l="1"/>
  <c r="J67" l="1"/>
  <c r="J68" l="1"/>
  <c r="J69" l="1"/>
  <c r="J70" l="1"/>
  <c r="J71" l="1"/>
  <c r="J72" l="1"/>
  <c r="J73" l="1"/>
  <c r="J74" l="1"/>
  <c r="J75" l="1"/>
  <c r="J76" l="1"/>
  <c r="J77" l="1"/>
  <c r="J78" l="1"/>
  <c r="J79" l="1"/>
  <c r="J80" l="1"/>
  <c r="J81" l="1"/>
  <c r="J82" l="1"/>
  <c r="J83" l="1"/>
  <c r="J84" l="1"/>
  <c r="J85" l="1"/>
  <c r="J86" l="1"/>
  <c r="J87" l="1"/>
  <c r="J88" l="1"/>
  <c r="J89" l="1"/>
  <c r="J90" l="1"/>
  <c r="J91" l="1"/>
  <c r="J92" l="1"/>
  <c r="J93" l="1"/>
  <c r="J94" l="1"/>
  <c r="J95" l="1"/>
  <c r="J96" l="1"/>
  <c r="J97" l="1"/>
  <c r="J98" l="1"/>
  <c r="J99" l="1"/>
  <c r="J100" l="1"/>
  <c r="J101" l="1"/>
  <c r="J102" l="1"/>
  <c r="J103" l="1"/>
  <c r="J104" l="1"/>
  <c r="J105" l="1"/>
  <c r="J106" l="1"/>
  <c r="J108" l="1"/>
  <c r="J109" l="1"/>
  <c r="J110" l="1"/>
  <c r="J111" l="1"/>
  <c r="J112" l="1"/>
  <c r="J113" l="1"/>
  <c r="J114" l="1"/>
  <c r="J115" l="1"/>
  <c r="J116" l="1"/>
  <c r="J117" l="1"/>
  <c r="J118" l="1"/>
  <c r="J119" l="1"/>
  <c r="J120" l="1"/>
  <c r="J121" l="1"/>
  <c r="J122" l="1"/>
  <c r="J123" l="1"/>
  <c r="J124" l="1"/>
  <c r="J125" l="1"/>
  <c r="J126" l="1"/>
  <c r="J127" l="1"/>
  <c r="J128" l="1"/>
  <c r="J129" l="1"/>
  <c r="J130" l="1"/>
  <c r="J131" l="1"/>
  <c r="J132" l="1"/>
  <c r="J133" l="1"/>
  <c r="J134" l="1"/>
  <c r="J135" l="1"/>
  <c r="J136" l="1"/>
  <c r="J137" l="1"/>
  <c r="J138" l="1"/>
  <c r="J139" l="1"/>
  <c r="J140" l="1"/>
  <c r="J141" l="1"/>
  <c r="J142" l="1"/>
  <c r="J143" l="1"/>
  <c r="J144" l="1"/>
  <c r="J145" l="1"/>
  <c r="J146" l="1"/>
  <c r="J147" l="1"/>
  <c r="J148" l="1"/>
  <c r="J149" l="1"/>
  <c r="J150" l="1"/>
  <c r="J151" l="1"/>
  <c r="J152" l="1"/>
  <c r="J153" l="1"/>
  <c r="J154" l="1"/>
  <c r="J155" l="1"/>
  <c r="J156" l="1"/>
  <c r="J157" l="1"/>
  <c r="J158" l="1"/>
  <c r="J159" l="1"/>
  <c r="J160" l="1"/>
  <c r="J161" l="1"/>
  <c r="J162" l="1"/>
  <c r="J163" l="1"/>
  <c r="J164" l="1"/>
  <c r="J165" l="1"/>
  <c r="J166" l="1"/>
  <c r="J167" l="1"/>
  <c r="J168" l="1"/>
  <c r="J169" l="1"/>
  <c r="J170" l="1"/>
  <c r="J171" l="1"/>
  <c r="J172" l="1"/>
  <c r="J173" l="1"/>
  <c r="J174" l="1"/>
  <c r="J175" l="1"/>
  <c r="J176" l="1"/>
  <c r="J177" l="1"/>
  <c r="J178" l="1"/>
  <c r="J179" l="1"/>
  <c r="J180" l="1"/>
  <c r="J181" l="1"/>
  <c r="J182" l="1"/>
  <c r="J183" l="1"/>
  <c r="J184" l="1"/>
  <c r="J185" l="1"/>
  <c r="J186" l="1"/>
  <c r="J187" l="1"/>
  <c r="J188" l="1"/>
  <c r="J189" l="1"/>
  <c r="J190" l="1"/>
  <c r="J191" l="1"/>
  <c r="J192" l="1"/>
  <c r="J193" l="1"/>
  <c r="J194" l="1"/>
  <c r="J195" l="1"/>
  <c r="J196" l="1"/>
  <c r="J197" l="1"/>
  <c r="J198" l="1"/>
  <c r="J199" l="1"/>
  <c r="J200" l="1"/>
  <c r="J201" l="1"/>
  <c r="J202" l="1"/>
  <c r="J203" l="1"/>
  <c r="J204" l="1"/>
  <c r="J205" l="1"/>
  <c r="J206" l="1"/>
  <c r="J207" l="1"/>
  <c r="J208" l="1"/>
  <c r="J209" l="1"/>
  <c r="J210" l="1"/>
  <c r="J211" l="1"/>
  <c r="J212" l="1"/>
  <c r="J213" l="1"/>
  <c r="J214" l="1"/>
  <c r="J215" l="1"/>
  <c r="J216" l="1"/>
  <c r="J217" l="1"/>
  <c r="J218" l="1"/>
  <c r="J219" l="1"/>
  <c r="J220" l="1"/>
  <c r="J221" l="1"/>
  <c r="J222" l="1"/>
  <c r="J223" l="1"/>
  <c r="J224" l="1"/>
  <c r="J225" l="1"/>
  <c r="J226" l="1"/>
  <c r="J227" l="1"/>
  <c r="J228" l="1"/>
  <c r="J229" l="1"/>
  <c r="J230" l="1"/>
  <c r="J231" l="1"/>
  <c r="J232" l="1"/>
  <c r="J233" l="1"/>
  <c r="J234" l="1"/>
  <c r="J235" l="1"/>
  <c r="J236" l="1"/>
  <c r="J237" l="1"/>
  <c r="J238" l="1"/>
  <c r="J239" l="1"/>
  <c r="J240" l="1"/>
  <c r="J241" l="1"/>
  <c r="J242" l="1"/>
  <c r="J243" l="1"/>
  <c r="J244" l="1"/>
  <c r="J245" l="1"/>
  <c r="J246" l="1"/>
  <c r="J247" l="1"/>
  <c r="J248" l="1"/>
  <c r="J249" l="1"/>
  <c r="J250" l="1"/>
  <c r="J251" l="1"/>
  <c r="J252" l="1"/>
  <c r="J253" l="1"/>
  <c r="J254" l="1"/>
  <c r="J255" l="1"/>
  <c r="J256" l="1"/>
  <c r="J257" l="1"/>
  <c r="J258" l="1"/>
  <c r="J259" l="1"/>
  <c r="J260" l="1"/>
  <c r="J261" l="1"/>
  <c r="J262" l="1"/>
  <c r="J263" l="1"/>
  <c r="J264" l="1"/>
  <c r="J265" l="1"/>
  <c r="J266" l="1"/>
  <c r="J267" l="1"/>
  <c r="J268" l="1"/>
  <c r="J269" l="1"/>
  <c r="J270" l="1"/>
  <c r="J271" l="1"/>
  <c r="J272" l="1"/>
  <c r="J273" l="1"/>
  <c r="J274" l="1"/>
  <c r="J275" l="1"/>
  <c r="J276" l="1"/>
  <c r="J277" l="1"/>
  <c r="J278" l="1"/>
  <c r="J279" l="1"/>
  <c r="J280" l="1"/>
  <c r="J281" l="1"/>
  <c r="J282" l="1"/>
  <c r="J283" l="1"/>
  <c r="J284" l="1"/>
  <c r="J285" l="1"/>
  <c r="J286" l="1"/>
  <c r="J287" l="1"/>
  <c r="J288" l="1"/>
  <c r="J289" l="1"/>
  <c r="J290" l="1"/>
  <c r="J291" l="1"/>
  <c r="J292" l="1"/>
  <c r="J293" l="1"/>
  <c r="J294" l="1"/>
  <c r="J295" l="1"/>
  <c r="J296" l="1"/>
  <c r="J297" l="1"/>
  <c r="J298" l="1"/>
  <c r="J299" l="1"/>
  <c r="J300" l="1"/>
  <c r="J301" l="1"/>
  <c r="J302" l="1"/>
  <c r="J303" l="1"/>
  <c r="J304" l="1"/>
  <c r="J305" l="1"/>
  <c r="J306" l="1"/>
  <c r="J307" l="1"/>
  <c r="J308" l="1"/>
  <c r="J309" l="1"/>
  <c r="J310" l="1"/>
  <c r="J311" l="1"/>
  <c r="J312" l="1"/>
  <c r="J313" l="1"/>
  <c r="J314" l="1"/>
  <c r="J315" l="1"/>
  <c r="J316" l="1"/>
  <c r="J317" l="1"/>
  <c r="J318" l="1"/>
  <c r="J319" l="1"/>
  <c r="J320" l="1"/>
  <c r="J321" l="1"/>
  <c r="J322" l="1"/>
  <c r="J323" l="1"/>
  <c r="J324" l="1"/>
  <c r="J325" l="1"/>
  <c r="J326" l="1"/>
  <c r="J327" l="1"/>
  <c r="J328" l="1"/>
  <c r="J329" l="1"/>
  <c r="J330" l="1"/>
  <c r="J331" l="1"/>
  <c r="J332" l="1"/>
  <c r="J333" l="1"/>
  <c r="J334" l="1"/>
  <c r="J335" l="1"/>
  <c r="J336" l="1"/>
  <c r="J337" l="1"/>
  <c r="J338" l="1"/>
  <c r="J339" l="1"/>
  <c r="J340" l="1"/>
  <c r="J341" l="1"/>
  <c r="J342" l="1"/>
  <c r="J343" l="1"/>
  <c r="J344" l="1"/>
  <c r="J345" l="1"/>
  <c r="J346" l="1"/>
  <c r="J347" l="1"/>
  <c r="J348" l="1"/>
  <c r="J349" l="1"/>
  <c r="J350" l="1"/>
  <c r="J351" l="1"/>
  <c r="J352" l="1"/>
  <c r="J353" l="1"/>
  <c r="J354" l="1"/>
  <c r="J355" l="1"/>
  <c r="J356" l="1"/>
  <c r="J357" l="1"/>
  <c r="J358" l="1"/>
  <c r="J359" l="1"/>
  <c r="J360" l="1"/>
  <c r="J361" l="1"/>
  <c r="J362" l="1"/>
  <c r="J363" l="1"/>
  <c r="J364" l="1"/>
  <c r="J365" l="1"/>
  <c r="J366" l="1"/>
  <c r="J367" l="1"/>
  <c r="J368" l="1"/>
  <c r="J369" l="1"/>
  <c r="J370" l="1"/>
  <c r="J371" l="1"/>
  <c r="J372" l="1"/>
  <c r="J373" l="1"/>
  <c r="J374" l="1"/>
  <c r="J375" l="1"/>
  <c r="J376" l="1"/>
  <c r="J377" l="1"/>
  <c r="J378" l="1"/>
  <c r="J379" l="1"/>
  <c r="J380" l="1"/>
  <c r="J381" l="1"/>
  <c r="J382" l="1"/>
  <c r="J383" l="1"/>
  <c r="J384" l="1"/>
  <c r="J385" l="1"/>
  <c r="J386"/>
  <c r="E6" i="3" l="1"/>
  <c r="E5"/>
  <c r="E4"/>
  <c r="F6"/>
  <c r="F5"/>
  <c r="F4"/>
  <c r="C28" l="1"/>
  <c r="C26"/>
  <c r="C27"/>
  <c r="C7" i="39"/>
  <c r="D17" i="7" s="1"/>
  <c r="D18" s="1"/>
  <c r="D19" i="36" l="1"/>
  <c r="D21" l="1"/>
  <c r="C8" i="7" l="1"/>
  <c r="G23" i="35" l="1"/>
  <c r="H23" l="1"/>
  <c r="I23"/>
  <c r="F24"/>
  <c r="G24" s="1"/>
  <c r="J24" s="1"/>
  <c r="J23"/>
  <c r="K23" l="1"/>
  <c r="H24"/>
  <c r="I24"/>
  <c r="K24" l="1"/>
  <c r="N55" i="31"/>
  <c r="M55"/>
  <c r="L55"/>
  <c r="K55"/>
  <c r="J55"/>
  <c r="I55"/>
  <c r="H55"/>
  <c r="G55"/>
  <c r="F55"/>
  <c r="E55"/>
  <c r="D55"/>
  <c r="C55"/>
  <c r="D122" l="1"/>
  <c r="D116"/>
  <c r="D95"/>
  <c r="E95" s="1"/>
  <c r="D89"/>
  <c r="D51"/>
  <c r="D5"/>
  <c r="E5" s="1"/>
  <c r="F34" l="1"/>
  <c r="E116"/>
  <c r="F116" s="1"/>
  <c r="E51"/>
  <c r="F51" s="1"/>
  <c r="G51" s="1"/>
  <c r="E89"/>
  <c r="F89" s="1"/>
  <c r="O91"/>
  <c r="O118"/>
  <c r="E122"/>
  <c r="F122" s="1"/>
  <c r="B138" i="33"/>
  <c r="A138" s="1"/>
  <c r="F5" i="31"/>
  <c r="G89"/>
  <c r="F95"/>
  <c r="G116"/>
  <c r="B159" i="33"/>
  <c r="A159" s="1"/>
  <c r="B129"/>
  <c r="A129" s="1"/>
  <c r="B142"/>
  <c r="A142" s="1"/>
  <c r="B112"/>
  <c r="A112" s="1"/>
  <c r="B146"/>
  <c r="A146" s="1"/>
  <c r="B116"/>
  <c r="A116" s="1"/>
  <c r="B150"/>
  <c r="A150" s="1"/>
  <c r="B120"/>
  <c r="A120" s="1"/>
  <c r="B154"/>
  <c r="A154" s="1"/>
  <c r="B124"/>
  <c r="A124" s="1"/>
  <c r="B158"/>
  <c r="A158" s="1"/>
  <c r="B128"/>
  <c r="A128" s="1"/>
  <c r="B81"/>
  <c r="A81" s="1"/>
  <c r="B105"/>
  <c r="A105" s="1"/>
  <c r="B140"/>
  <c r="A140" s="1"/>
  <c r="B110"/>
  <c r="A110" s="1"/>
  <c r="B144"/>
  <c r="A144" s="1"/>
  <c r="B114"/>
  <c r="A114" s="1"/>
  <c r="B148"/>
  <c r="A148" s="1"/>
  <c r="B118"/>
  <c r="A118" s="1"/>
  <c r="B152"/>
  <c r="A152" s="1"/>
  <c r="B122"/>
  <c r="A122" s="1"/>
  <c r="B156"/>
  <c r="A156" s="1"/>
  <c r="B126"/>
  <c r="A126" s="1"/>
  <c r="B160"/>
  <c r="A160" s="1"/>
  <c r="B130"/>
  <c r="A130" s="1"/>
  <c r="B60"/>
  <c r="A60" s="1"/>
  <c r="B62"/>
  <c r="A62" s="1"/>
  <c r="B64"/>
  <c r="A64" s="1"/>
  <c r="B66"/>
  <c r="A66" s="1"/>
  <c r="B68"/>
  <c r="A68" s="1"/>
  <c r="B70"/>
  <c r="A70" s="1"/>
  <c r="B72"/>
  <c r="A72" s="1"/>
  <c r="B74"/>
  <c r="A74" s="1"/>
  <c r="B76"/>
  <c r="A76" s="1"/>
  <c r="B78"/>
  <c r="A78" s="1"/>
  <c r="B80"/>
  <c r="A80" s="1"/>
  <c r="B82"/>
  <c r="A82" s="1"/>
  <c r="B84"/>
  <c r="A84" s="1"/>
  <c r="B86"/>
  <c r="A86" s="1"/>
  <c r="B88"/>
  <c r="A88" s="1"/>
  <c r="B90"/>
  <c r="A90" s="1"/>
  <c r="B92"/>
  <c r="A92" s="1"/>
  <c r="B94"/>
  <c r="A94" s="1"/>
  <c r="B96"/>
  <c r="A96" s="1"/>
  <c r="B98"/>
  <c r="A98" s="1"/>
  <c r="B100"/>
  <c r="A100" s="1"/>
  <c r="B102"/>
  <c r="A102" s="1"/>
  <c r="B104"/>
  <c r="A104" s="1"/>
  <c r="B106"/>
  <c r="A106" s="1"/>
  <c r="B108"/>
  <c r="A108" s="1"/>
  <c r="B155" l="1"/>
  <c r="A155" s="1"/>
  <c r="B125"/>
  <c r="A125" s="1"/>
  <c r="B101"/>
  <c r="A101" s="1"/>
  <c r="B77"/>
  <c r="A77" s="1"/>
  <c r="B143"/>
  <c r="A143" s="1"/>
  <c r="B113"/>
  <c r="A113" s="1"/>
  <c r="B89"/>
  <c r="A89" s="1"/>
  <c r="B65"/>
  <c r="A65" s="1"/>
  <c r="G122" i="31"/>
  <c r="H116"/>
  <c r="G95"/>
  <c r="H89"/>
  <c r="H51"/>
  <c r="B151" i="33"/>
  <c r="A151" s="1"/>
  <c r="B121"/>
  <c r="A121" s="1"/>
  <c r="B97"/>
  <c r="A97" s="1"/>
  <c r="B73"/>
  <c r="A73" s="1"/>
  <c r="B147"/>
  <c r="A147" s="1"/>
  <c r="B117"/>
  <c r="A117" s="1"/>
  <c r="B93"/>
  <c r="A93" s="1"/>
  <c r="B69"/>
  <c r="A69" s="1"/>
  <c r="B139"/>
  <c r="A139" s="1"/>
  <c r="B109"/>
  <c r="A109" s="1"/>
  <c r="B85"/>
  <c r="A85" s="1"/>
  <c r="B61"/>
  <c r="A61" s="1"/>
  <c r="B157"/>
  <c r="A157" s="1"/>
  <c r="B127"/>
  <c r="A127" s="1"/>
  <c r="B103"/>
  <c r="A103" s="1"/>
  <c r="B79"/>
  <c r="A79" s="1"/>
  <c r="B153"/>
  <c r="A153" s="1"/>
  <c r="B123"/>
  <c r="A123" s="1"/>
  <c r="B99"/>
  <c r="A99" s="1"/>
  <c r="B75"/>
  <c r="A75" s="1"/>
  <c r="B149"/>
  <c r="A149" s="1"/>
  <c r="B119"/>
  <c r="A119" s="1"/>
  <c r="B95"/>
  <c r="A95" s="1"/>
  <c r="B71"/>
  <c r="A71" s="1"/>
  <c r="B145"/>
  <c r="A145" s="1"/>
  <c r="B115"/>
  <c r="A115" s="1"/>
  <c r="B91"/>
  <c r="A91" s="1"/>
  <c r="B67"/>
  <c r="A67" s="1"/>
  <c r="B141"/>
  <c r="A141" s="1"/>
  <c r="B111"/>
  <c r="A111" s="1"/>
  <c r="B87"/>
  <c r="A87" s="1"/>
  <c r="B63"/>
  <c r="A63" s="1"/>
  <c r="B137"/>
  <c r="A137" s="1"/>
  <c r="B107"/>
  <c r="A107" s="1"/>
  <c r="B83"/>
  <c r="A83" s="1"/>
  <c r="B59"/>
  <c r="A59" s="1"/>
  <c r="G5" i="31"/>
  <c r="M23" i="33" l="1"/>
  <c r="K23"/>
  <c r="I23"/>
  <c r="G23"/>
  <c r="E23"/>
  <c r="C23"/>
  <c r="M21"/>
  <c r="K21"/>
  <c r="I21"/>
  <c r="G21"/>
  <c r="E21"/>
  <c r="C21"/>
  <c r="M15"/>
  <c r="K15"/>
  <c r="I15"/>
  <c r="G15"/>
  <c r="E15"/>
  <c r="C15"/>
  <c r="M14"/>
  <c r="K14"/>
  <c r="I14"/>
  <c r="G14"/>
  <c r="E14"/>
  <c r="C14"/>
  <c r="M13"/>
  <c r="K13"/>
  <c r="I13"/>
  <c r="G13"/>
  <c r="E13"/>
  <c r="C13"/>
  <c r="M7"/>
  <c r="I7"/>
  <c r="G7"/>
  <c r="C7"/>
  <c r="M5"/>
  <c r="M7" i="31" s="1"/>
  <c r="I5" i="33"/>
  <c r="E5"/>
  <c r="E7" i="31" s="1"/>
  <c r="N23" i="33"/>
  <c r="L23"/>
  <c r="J23"/>
  <c r="H23"/>
  <c r="F23"/>
  <c r="D23"/>
  <c r="N21"/>
  <c r="L21"/>
  <c r="J21"/>
  <c r="H21"/>
  <c r="F21"/>
  <c r="D21"/>
  <c r="N15"/>
  <c r="L15"/>
  <c r="J15"/>
  <c r="H15"/>
  <c r="F15"/>
  <c r="D15"/>
  <c r="N14"/>
  <c r="N159" i="31" s="1"/>
  <c r="L14" i="33"/>
  <c r="J14"/>
  <c r="H14"/>
  <c r="H159" i="31" s="1"/>
  <c r="F14" i="33"/>
  <c r="F159" i="31" s="1"/>
  <c r="D14" i="33"/>
  <c r="N13"/>
  <c r="L13"/>
  <c r="J13"/>
  <c r="H13"/>
  <c r="F13"/>
  <c r="F158" i="31" s="1"/>
  <c r="D13" i="33"/>
  <c r="D158" i="31" s="1"/>
  <c r="N7" i="33"/>
  <c r="L7"/>
  <c r="J7"/>
  <c r="H7"/>
  <c r="F7"/>
  <c r="D7"/>
  <c r="N5"/>
  <c r="N7" i="31" s="1"/>
  <c r="L5" i="33"/>
  <c r="L7" i="31" s="1"/>
  <c r="J5" i="33"/>
  <c r="J7" i="31" s="1"/>
  <c r="H5" i="33"/>
  <c r="H7" i="31" s="1"/>
  <c r="F5" i="33"/>
  <c r="F7" i="31" s="1"/>
  <c r="D5" i="33"/>
  <c r="D7" i="31" s="1"/>
  <c r="K7" i="33"/>
  <c r="E7"/>
  <c r="K5"/>
  <c r="K7" i="31" s="1"/>
  <c r="G5" i="33"/>
  <c r="G7" i="31" s="1"/>
  <c r="C5" i="33"/>
  <c r="C7" i="31" s="1"/>
  <c r="M24" i="33"/>
  <c r="K24"/>
  <c r="I24"/>
  <c r="G24"/>
  <c r="G171" i="31" s="1"/>
  <c r="E24" i="33"/>
  <c r="C24"/>
  <c r="C171" i="31" s="1"/>
  <c r="M16" i="33"/>
  <c r="K16"/>
  <c r="K160" i="31" s="1"/>
  <c r="I16" i="33"/>
  <c r="G16"/>
  <c r="G160" i="31" s="1"/>
  <c r="E16" i="33"/>
  <c r="C16"/>
  <c r="C160" i="31" s="1"/>
  <c r="M8" i="33"/>
  <c r="M10" i="31" s="1"/>
  <c r="K8" i="33"/>
  <c r="K10" i="31" s="1"/>
  <c r="I8" i="33"/>
  <c r="I10" i="31" s="1"/>
  <c r="G8" i="33"/>
  <c r="G10" i="31" s="1"/>
  <c r="E8" i="33"/>
  <c r="E10" i="31" s="1"/>
  <c r="N24" i="33"/>
  <c r="N171" i="31" s="1"/>
  <c r="L24" i="33"/>
  <c r="J24"/>
  <c r="J171" i="31" s="1"/>
  <c r="H24" i="33"/>
  <c r="F24"/>
  <c r="D24"/>
  <c r="N16"/>
  <c r="N160" i="31" s="1"/>
  <c r="L16" i="33"/>
  <c r="J16"/>
  <c r="H16"/>
  <c r="F16"/>
  <c r="F160" i="31" s="1"/>
  <c r="D16" i="33"/>
  <c r="N8"/>
  <c r="N10" i="31" s="1"/>
  <c r="L8" i="33"/>
  <c r="L10" i="31" s="1"/>
  <c r="J8" i="33"/>
  <c r="J10" i="31" s="1"/>
  <c r="H8" i="33"/>
  <c r="H10" i="31" s="1"/>
  <c r="F8" i="33"/>
  <c r="F10" i="31" s="1"/>
  <c r="D8" i="33"/>
  <c r="D10" i="31" s="1"/>
  <c r="C8" i="33"/>
  <c r="C10" i="31" s="1"/>
  <c r="H5"/>
  <c r="K171"/>
  <c r="M171"/>
  <c r="I171"/>
  <c r="E171"/>
  <c r="M160"/>
  <c r="J160"/>
  <c r="F171"/>
  <c r="E160"/>
  <c r="H171"/>
  <c r="D160"/>
  <c r="H160"/>
  <c r="L160"/>
  <c r="I160"/>
  <c r="D171"/>
  <c r="L171"/>
  <c r="L169"/>
  <c r="H169"/>
  <c r="D169"/>
  <c r="M158"/>
  <c r="K158"/>
  <c r="I158"/>
  <c r="G158"/>
  <c r="E158"/>
  <c r="C158"/>
  <c r="J159"/>
  <c r="K169"/>
  <c r="G169"/>
  <c r="C169"/>
  <c r="J158"/>
  <c r="C159"/>
  <c r="G159"/>
  <c r="K159"/>
  <c r="J169"/>
  <c r="L158"/>
  <c r="I159"/>
  <c r="N169"/>
  <c r="M159"/>
  <c r="D159"/>
  <c r="L159"/>
  <c r="M169"/>
  <c r="I169"/>
  <c r="E169"/>
  <c r="H158"/>
  <c r="E159"/>
  <c r="F169"/>
  <c r="I51"/>
  <c r="I89"/>
  <c r="H95"/>
  <c r="I116"/>
  <c r="H122"/>
  <c r="I7" l="1"/>
  <c r="H161"/>
  <c r="H162"/>
  <c r="D161"/>
  <c r="D162"/>
  <c r="F162"/>
  <c r="F161"/>
  <c r="C161"/>
  <c r="C162"/>
  <c r="G161"/>
  <c r="G162"/>
  <c r="K162"/>
  <c r="K161"/>
  <c r="N17" i="33"/>
  <c r="N158" i="31"/>
  <c r="L161"/>
  <c r="L162"/>
  <c r="J162"/>
  <c r="J161"/>
  <c r="E161"/>
  <c r="E162"/>
  <c r="I162"/>
  <c r="I161"/>
  <c r="M161"/>
  <c r="M162"/>
  <c r="D147"/>
  <c r="N147"/>
  <c r="H147"/>
  <c r="J147"/>
  <c r="C147"/>
  <c r="G147"/>
  <c r="K147"/>
  <c r="H149"/>
  <c r="E149"/>
  <c r="K149"/>
  <c r="C149"/>
  <c r="J149"/>
  <c r="L147"/>
  <c r="F147"/>
  <c r="E147"/>
  <c r="I147"/>
  <c r="M147"/>
  <c r="I149"/>
  <c r="L149"/>
  <c r="D149"/>
  <c r="G149"/>
  <c r="N149"/>
  <c r="F149"/>
  <c r="M149"/>
  <c r="J17" i="33"/>
  <c r="L17"/>
  <c r="E17"/>
  <c r="I17"/>
  <c r="M17"/>
  <c r="I122" i="31"/>
  <c r="J116"/>
  <c r="I95"/>
  <c r="J89"/>
  <c r="J51"/>
  <c r="D17" i="33"/>
  <c r="C17"/>
  <c r="I5" i="31"/>
  <c r="H17" i="33"/>
  <c r="F17"/>
  <c r="G17"/>
  <c r="K17"/>
  <c r="D12" i="30"/>
  <c r="C12"/>
  <c r="B12"/>
  <c r="D9"/>
  <c r="D15" s="1"/>
  <c r="D32" s="1"/>
  <c r="C9"/>
  <c r="B9"/>
  <c r="B15" s="1"/>
  <c r="F7" i="8"/>
  <c r="N60" i="30"/>
  <c r="F6" i="8" s="1"/>
  <c r="B31" i="30"/>
  <c r="C31"/>
  <c r="D31"/>
  <c r="E31"/>
  <c r="F31"/>
  <c r="G31"/>
  <c r="H31"/>
  <c r="I31"/>
  <c r="J31"/>
  <c r="K31"/>
  <c r="L31"/>
  <c r="M31"/>
  <c r="N10"/>
  <c r="N11"/>
  <c r="N13"/>
  <c r="N14"/>
  <c r="M9"/>
  <c r="L9"/>
  <c r="K9"/>
  <c r="J9"/>
  <c r="I9"/>
  <c r="H9"/>
  <c r="G9"/>
  <c r="F9"/>
  <c r="M12"/>
  <c r="M15" s="1"/>
  <c r="M32" s="1"/>
  <c r="L12"/>
  <c r="L15" s="1"/>
  <c r="L32" s="1"/>
  <c r="K12"/>
  <c r="K15" s="1"/>
  <c r="K32" s="1"/>
  <c r="J12"/>
  <c r="J15" s="1"/>
  <c r="J32" s="1"/>
  <c r="I12"/>
  <c r="I15" s="1"/>
  <c r="I32" s="1"/>
  <c r="H12"/>
  <c r="H15" s="1"/>
  <c r="H32" s="1"/>
  <c r="G12"/>
  <c r="G15" s="1"/>
  <c r="G32" s="1"/>
  <c r="F12"/>
  <c r="E12"/>
  <c r="E9"/>
  <c r="M30"/>
  <c r="L30"/>
  <c r="K30"/>
  <c r="M29"/>
  <c r="L29"/>
  <c r="K29"/>
  <c r="M27"/>
  <c r="L27"/>
  <c r="K27"/>
  <c r="J30"/>
  <c r="I30"/>
  <c r="H30"/>
  <c r="J29"/>
  <c r="I29"/>
  <c r="H29"/>
  <c r="J27"/>
  <c r="I27"/>
  <c r="H27"/>
  <c r="G30"/>
  <c r="F30"/>
  <c r="E30"/>
  <c r="G29"/>
  <c r="F29"/>
  <c r="E29"/>
  <c r="D30"/>
  <c r="C30"/>
  <c r="B30"/>
  <c r="D29"/>
  <c r="C29"/>
  <c r="B29"/>
  <c r="D27"/>
  <c r="C27"/>
  <c r="B27"/>
  <c r="K20"/>
  <c r="H20"/>
  <c r="E20"/>
  <c r="B20"/>
  <c r="N23"/>
  <c r="N22"/>
  <c r="N21"/>
  <c r="N6"/>
  <c r="N5"/>
  <c r="N4"/>
  <c r="E15" l="1"/>
  <c r="E32" s="1"/>
  <c r="C15"/>
  <c r="C32" s="1"/>
  <c r="N9"/>
  <c r="N162" i="31"/>
  <c r="N161"/>
  <c r="B32" i="30"/>
  <c r="B24"/>
  <c r="G28"/>
  <c r="M28"/>
  <c r="I28"/>
  <c r="N12"/>
  <c r="K51" i="31"/>
  <c r="K89"/>
  <c r="J95"/>
  <c r="K116"/>
  <c r="J122"/>
  <c r="J5"/>
  <c r="F15" i="30"/>
  <c r="F32" s="1"/>
  <c r="K24"/>
  <c r="B28"/>
  <c r="B33" s="1"/>
  <c r="D28"/>
  <c r="F28"/>
  <c r="H28"/>
  <c r="J28"/>
  <c r="J33" s="1"/>
  <c r="L28"/>
  <c r="H24"/>
  <c r="C28"/>
  <c r="C33" s="1"/>
  <c r="E28"/>
  <c r="K28"/>
  <c r="K33" s="1"/>
  <c r="G27"/>
  <c r="G33" s="1"/>
  <c r="E24"/>
  <c r="N19"/>
  <c r="E27"/>
  <c r="F27"/>
  <c r="N29"/>
  <c r="N31"/>
  <c r="N30"/>
  <c r="N20"/>
  <c r="N24" l="1"/>
  <c r="N28"/>
  <c r="K38"/>
  <c r="K48"/>
  <c r="K36"/>
  <c r="K39"/>
  <c r="K46"/>
  <c r="K40"/>
  <c r="K44"/>
  <c r="L54" i="31" s="1"/>
  <c r="K47" i="30"/>
  <c r="C46"/>
  <c r="C44"/>
  <c r="C47"/>
  <c r="C48"/>
  <c r="C38"/>
  <c r="C36"/>
  <c r="C39"/>
  <c r="C40"/>
  <c r="G46"/>
  <c r="G48"/>
  <c r="G47"/>
  <c r="G38"/>
  <c r="G40"/>
  <c r="G39"/>
  <c r="J38"/>
  <c r="J36"/>
  <c r="J47"/>
  <c r="J40"/>
  <c r="J46"/>
  <c r="J44"/>
  <c r="K54" i="31" s="1"/>
  <c r="J39" i="30"/>
  <c r="J48"/>
  <c r="K53" i="31" s="1"/>
  <c r="B36" i="30"/>
  <c r="B46"/>
  <c r="B47"/>
  <c r="B40"/>
  <c r="B44"/>
  <c r="B38"/>
  <c r="B39"/>
  <c r="B48"/>
  <c r="N15"/>
  <c r="L33"/>
  <c r="K37"/>
  <c r="K45"/>
  <c r="C37"/>
  <c r="C45"/>
  <c r="G44"/>
  <c r="G36"/>
  <c r="J37"/>
  <c r="J45"/>
  <c r="B37"/>
  <c r="B45"/>
  <c r="F33"/>
  <c r="F44" s="1"/>
  <c r="G37"/>
  <c r="G45"/>
  <c r="D33"/>
  <c r="D45" s="1"/>
  <c r="N32"/>
  <c r="H33"/>
  <c r="H37" s="1"/>
  <c r="M33"/>
  <c r="M45" s="1"/>
  <c r="I33"/>
  <c r="I45" s="1"/>
  <c r="E33"/>
  <c r="K5" i="31"/>
  <c r="K122"/>
  <c r="L116"/>
  <c r="K95"/>
  <c r="L89"/>
  <c r="L51"/>
  <c r="B55" i="30"/>
  <c r="C56"/>
  <c r="B56"/>
  <c r="N27"/>
  <c r="J55"/>
  <c r="J53"/>
  <c r="J54"/>
  <c r="K53"/>
  <c r="G54"/>
  <c r="H54" i="31" l="1"/>
  <c r="N33" i="30"/>
  <c r="H53" i="31"/>
  <c r="D53"/>
  <c r="D54"/>
  <c r="L53"/>
  <c r="C54"/>
  <c r="C53"/>
  <c r="E47" i="30"/>
  <c r="E55" s="1"/>
  <c r="E46"/>
  <c r="E48"/>
  <c r="E49" s="1"/>
  <c r="E58" s="1"/>
  <c r="E39"/>
  <c r="E38"/>
  <c r="N38" s="1"/>
  <c r="E40"/>
  <c r="M36"/>
  <c r="M52" s="1"/>
  <c r="M38"/>
  <c r="M48"/>
  <c r="M39"/>
  <c r="M44"/>
  <c r="N54" i="31" s="1"/>
  <c r="M46" i="30"/>
  <c r="M40"/>
  <c r="M47"/>
  <c r="M37"/>
  <c r="M53" s="1"/>
  <c r="F45"/>
  <c r="E37"/>
  <c r="E53" s="1"/>
  <c r="E36"/>
  <c r="L44"/>
  <c r="L39"/>
  <c r="L38"/>
  <c r="L48"/>
  <c r="L36"/>
  <c r="L52" s="1"/>
  <c r="M56" i="31" s="1"/>
  <c r="L47" i="30"/>
  <c r="L46"/>
  <c r="L40"/>
  <c r="L45"/>
  <c r="J56"/>
  <c r="K56"/>
  <c r="I36"/>
  <c r="I39"/>
  <c r="I46"/>
  <c r="I48"/>
  <c r="I49" s="1"/>
  <c r="I58" s="1"/>
  <c r="I44"/>
  <c r="J54" i="31" s="1"/>
  <c r="I47" i="30"/>
  <c r="I38"/>
  <c r="I54" s="1"/>
  <c r="I40"/>
  <c r="H47"/>
  <c r="H46"/>
  <c r="H48"/>
  <c r="H36"/>
  <c r="H52" s="1"/>
  <c r="H44"/>
  <c r="H39"/>
  <c r="H38"/>
  <c r="H40"/>
  <c r="D47"/>
  <c r="D46"/>
  <c r="D36"/>
  <c r="D44"/>
  <c r="D48"/>
  <c r="D39"/>
  <c r="D38"/>
  <c r="D40"/>
  <c r="I37"/>
  <c r="F47"/>
  <c r="F46"/>
  <c r="F40"/>
  <c r="F39"/>
  <c r="F38"/>
  <c r="F48"/>
  <c r="F37"/>
  <c r="E45"/>
  <c r="F36"/>
  <c r="G54" i="31" s="1"/>
  <c r="D37" i="30"/>
  <c r="H45"/>
  <c r="H53" s="1"/>
  <c r="E44"/>
  <c r="F54" i="31" s="1"/>
  <c r="L37" i="30"/>
  <c r="G56"/>
  <c r="M51" i="31"/>
  <c r="M89"/>
  <c r="L95"/>
  <c r="M116"/>
  <c r="L5"/>
  <c r="L122"/>
  <c r="B54" i="30"/>
  <c r="B49"/>
  <c r="C53"/>
  <c r="C55"/>
  <c r="B53"/>
  <c r="B41"/>
  <c r="D53"/>
  <c r="B52"/>
  <c r="C54"/>
  <c r="C41"/>
  <c r="C52"/>
  <c r="D56" i="31" s="1"/>
  <c r="N48" i="30"/>
  <c r="C49"/>
  <c r="K54"/>
  <c r="N39"/>
  <c r="E41"/>
  <c r="E52"/>
  <c r="N36"/>
  <c r="H41"/>
  <c r="K41"/>
  <c r="K52"/>
  <c r="L56" i="31" s="1"/>
  <c r="I41" i="30"/>
  <c r="I52"/>
  <c r="J56" i="31" s="1"/>
  <c r="G41" i="30"/>
  <c r="G52"/>
  <c r="J52"/>
  <c r="K56" i="31" s="1"/>
  <c r="J41" i="30"/>
  <c r="M41"/>
  <c r="G53"/>
  <c r="G55"/>
  <c r="N40"/>
  <c r="L41"/>
  <c r="N44"/>
  <c r="H49"/>
  <c r="K49"/>
  <c r="K58" s="1"/>
  <c r="N46"/>
  <c r="K55"/>
  <c r="G49"/>
  <c r="G58" s="1"/>
  <c r="J49"/>
  <c r="J58" s="1"/>
  <c r="M49"/>
  <c r="M58" s="1"/>
  <c r="N47" l="1"/>
  <c r="F52"/>
  <c r="G56" i="31" s="1"/>
  <c r="N37" i="30"/>
  <c r="N45"/>
  <c r="D55"/>
  <c r="D49"/>
  <c r="H58"/>
  <c r="K119" i="31" s="1"/>
  <c r="F41" i="30"/>
  <c r="H55"/>
  <c r="E54"/>
  <c r="E54" i="31"/>
  <c r="G53"/>
  <c r="C33"/>
  <c r="E53"/>
  <c r="I54"/>
  <c r="I53"/>
  <c r="M53"/>
  <c r="C58" i="30"/>
  <c r="B58"/>
  <c r="J53" i="31"/>
  <c r="M54"/>
  <c r="N53"/>
  <c r="F53"/>
  <c r="F55" i="30"/>
  <c r="K92" i="31"/>
  <c r="J119"/>
  <c r="I92"/>
  <c r="C31"/>
  <c r="C32"/>
  <c r="D58"/>
  <c r="D59" s="1"/>
  <c r="I56"/>
  <c r="F56"/>
  <c r="C56"/>
  <c r="L53" i="30"/>
  <c r="F53"/>
  <c r="F54"/>
  <c r="F56"/>
  <c r="C64" s="1"/>
  <c r="D64" s="1"/>
  <c r="E64" s="1"/>
  <c r="I53"/>
  <c r="D54"/>
  <c r="D52"/>
  <c r="D41"/>
  <c r="H54"/>
  <c r="L56"/>
  <c r="L55"/>
  <c r="M55"/>
  <c r="M54"/>
  <c r="E56"/>
  <c r="E57" s="1"/>
  <c r="F49"/>
  <c r="N56" i="31"/>
  <c r="H56"/>
  <c r="D56" i="30"/>
  <c r="H56"/>
  <c r="I56"/>
  <c r="I55"/>
  <c r="L54"/>
  <c r="L49"/>
  <c r="L58" s="1"/>
  <c r="M56"/>
  <c r="M57" s="1"/>
  <c r="J57"/>
  <c r="F57"/>
  <c r="C63"/>
  <c r="C57"/>
  <c r="K57"/>
  <c r="M122" i="31"/>
  <c r="M5"/>
  <c r="N116"/>
  <c r="M95"/>
  <c r="N89"/>
  <c r="N51"/>
  <c r="B57" i="30"/>
  <c r="G57"/>
  <c r="N52"/>
  <c r="D6" i="8" s="1"/>
  <c r="N41" i="30" l="1"/>
  <c r="D58"/>
  <c r="I119" i="31"/>
  <c r="J92"/>
  <c r="D119"/>
  <c r="E119"/>
  <c r="E92"/>
  <c r="D92"/>
  <c r="C119"/>
  <c r="C92"/>
  <c r="N55" i="30"/>
  <c r="I57"/>
  <c r="L57"/>
  <c r="M92" i="31"/>
  <c r="M119"/>
  <c r="N49" i="30"/>
  <c r="F58"/>
  <c r="N54"/>
  <c r="N119" i="31"/>
  <c r="L119"/>
  <c r="N53" i="30"/>
  <c r="D7" i="8" s="1"/>
  <c r="N92" i="31"/>
  <c r="L92"/>
  <c r="L58"/>
  <c r="L59" s="1"/>
  <c r="C58"/>
  <c r="C59" s="1"/>
  <c r="E33"/>
  <c r="E35" s="1"/>
  <c r="N56" i="30"/>
  <c r="D8" i="8" s="1"/>
  <c r="H58" i="31"/>
  <c r="H59" s="1"/>
  <c r="E56"/>
  <c r="D57" i="30"/>
  <c r="H57"/>
  <c r="D63"/>
  <c r="E63" s="1"/>
  <c r="C65"/>
  <c r="D65" s="1"/>
  <c r="E65" s="1"/>
  <c r="N58" i="31"/>
  <c r="N59" s="1"/>
  <c r="N95"/>
  <c r="N5"/>
  <c r="N122"/>
  <c r="D9" i="8"/>
  <c r="E6"/>
  <c r="N57" i="30" l="1"/>
  <c r="G92" i="31"/>
  <c r="G119"/>
  <c r="F92"/>
  <c r="H92"/>
  <c r="F119"/>
  <c r="H119"/>
  <c r="K58"/>
  <c r="K59" s="1"/>
  <c r="F32"/>
  <c r="E58"/>
  <c r="E59" s="1"/>
  <c r="I58"/>
  <c r="I59" s="1"/>
  <c r="J58"/>
  <c r="J59" s="1"/>
  <c r="G58"/>
  <c r="G59" s="1"/>
  <c r="F58"/>
  <c r="F59" s="1"/>
  <c r="M58"/>
  <c r="M59" s="1"/>
  <c r="E8" i="8"/>
  <c r="E9" s="1"/>
  <c r="C13" s="1"/>
  <c r="F8"/>
  <c r="F9" s="1"/>
  <c r="C14" s="1"/>
  <c r="O54" i="31"/>
  <c r="O57"/>
  <c r="O53" l="1"/>
  <c r="O58" s="1"/>
  <c r="C19" i="35" s="1"/>
  <c r="C35" i="31"/>
  <c r="F31"/>
  <c r="F35" s="1"/>
  <c r="C24" i="7"/>
  <c r="O59" i="31" l="1"/>
  <c r="C61"/>
  <c r="D62" s="1"/>
  <c r="D34"/>
  <c r="D33"/>
  <c r="D32"/>
  <c r="E36"/>
  <c r="F36"/>
  <c r="I98" s="1"/>
  <c r="D31"/>
  <c r="K125"/>
  <c r="H62"/>
  <c r="C36" i="7"/>
  <c r="J62" i="31" l="1"/>
  <c r="D98"/>
  <c r="G98"/>
  <c r="N62"/>
  <c r="C62"/>
  <c r="G62"/>
  <c r="F98"/>
  <c r="J98"/>
  <c r="E98"/>
  <c r="F125"/>
  <c r="M124"/>
  <c r="K124"/>
  <c r="I124"/>
  <c r="G124"/>
  <c r="E124"/>
  <c r="C124"/>
  <c r="N124"/>
  <c r="L124"/>
  <c r="J124"/>
  <c r="H124"/>
  <c r="F124"/>
  <c r="D124"/>
  <c r="M125"/>
  <c r="N125"/>
  <c r="L125"/>
  <c r="G125"/>
  <c r="D125"/>
  <c r="J125"/>
  <c r="I125"/>
  <c r="E125"/>
  <c r="C125"/>
  <c r="H125"/>
  <c r="M97"/>
  <c r="K97"/>
  <c r="I97"/>
  <c r="G97"/>
  <c r="E97"/>
  <c r="C97"/>
  <c r="N97"/>
  <c r="L97"/>
  <c r="J97"/>
  <c r="H97"/>
  <c r="F97"/>
  <c r="D97"/>
  <c r="N98"/>
  <c r="M98"/>
  <c r="H98"/>
  <c r="L98"/>
  <c r="C98"/>
  <c r="K98"/>
  <c r="M62"/>
  <c r="L62"/>
  <c r="K62"/>
  <c r="I62"/>
  <c r="E62"/>
  <c r="F62"/>
  <c r="O92"/>
  <c r="O119"/>
  <c r="O125" l="1"/>
  <c r="C22" i="35" s="1"/>
  <c r="C127" i="31"/>
  <c r="O98"/>
  <c r="C21" i="35" s="1"/>
  <c r="C100" i="31"/>
  <c r="C101" s="1"/>
  <c r="O124"/>
  <c r="O97"/>
  <c r="H6" i="3"/>
  <c r="H5"/>
  <c r="H4"/>
  <c r="K101" i="31" l="1"/>
  <c r="B30" i="16"/>
  <c r="B28"/>
  <c r="B26"/>
  <c r="B24"/>
  <c r="B22"/>
  <c r="B20"/>
  <c r="B18"/>
  <c r="B16"/>
  <c r="B14"/>
  <c r="B12"/>
  <c r="B10"/>
  <c r="B8"/>
  <c r="B6"/>
  <c r="B4"/>
  <c r="B2"/>
  <c r="B31"/>
  <c r="B29"/>
  <c r="B27"/>
  <c r="B25"/>
  <c r="B23"/>
  <c r="B21"/>
  <c r="B19"/>
  <c r="B17"/>
  <c r="B15"/>
  <c r="B13"/>
  <c r="B11"/>
  <c r="B9"/>
  <c r="B7"/>
  <c r="B5"/>
  <c r="B3"/>
  <c r="C12" i="13"/>
  <c r="M101" i="31"/>
  <c r="C13" i="13"/>
  <c r="B20" s="1"/>
  <c r="E128" i="31"/>
  <c r="J128"/>
  <c r="D128"/>
  <c r="C128"/>
  <c r="G128"/>
  <c r="I128"/>
  <c r="K128"/>
  <c r="M128"/>
  <c r="N128"/>
  <c r="H128"/>
  <c r="H101"/>
  <c r="G101"/>
  <c r="I101"/>
  <c r="D101"/>
  <c r="L101"/>
  <c r="F101"/>
  <c r="J101"/>
  <c r="E101"/>
  <c r="N101"/>
  <c r="L128"/>
  <c r="F128"/>
  <c r="C10" i="9"/>
  <c r="C9"/>
  <c r="C8"/>
  <c r="B18" i="13" l="1"/>
  <c r="C4" i="35" l="1"/>
  <c r="C102" i="31"/>
  <c r="C129"/>
  <c r="C132" s="1"/>
  <c r="C63"/>
  <c r="C67" s="1"/>
  <c r="C70" s="1"/>
  <c r="C105" l="1"/>
  <c r="C106" s="1"/>
  <c r="E67"/>
  <c r="E19" i="35" s="1"/>
  <c r="D70" i="31"/>
  <c r="C136"/>
  <c r="C133"/>
  <c r="D22" i="35" s="1"/>
  <c r="D105" i="31"/>
  <c r="E21" i="35" s="1"/>
  <c r="C68" i="31"/>
  <c r="C69"/>
  <c r="D69" s="1"/>
  <c r="C74"/>
  <c r="D132"/>
  <c r="E22" i="35" s="1"/>
  <c r="D21" l="1"/>
  <c r="F22"/>
  <c r="G22" s="1"/>
  <c r="H22" s="1"/>
  <c r="C71" i="31"/>
  <c r="D19" i="35" s="1"/>
  <c r="D15" s="1"/>
  <c r="E33"/>
  <c r="E44"/>
  <c r="E56"/>
  <c r="F21"/>
  <c r="G21" s="1"/>
  <c r="E34"/>
  <c r="E45"/>
  <c r="E57"/>
  <c r="E54"/>
  <c r="E42"/>
  <c r="E31"/>
  <c r="D68" i="31"/>
  <c r="D71" s="1"/>
  <c r="J22" i="35" l="1"/>
  <c r="I22"/>
  <c r="H21"/>
  <c r="I21"/>
  <c r="J21"/>
  <c r="F19"/>
  <c r="G19" s="1"/>
  <c r="G20" s="1"/>
  <c r="J20" s="1"/>
  <c r="K22" l="1"/>
  <c r="J25"/>
  <c r="K21"/>
  <c r="G25"/>
  <c r="I20"/>
  <c r="I25" s="1"/>
  <c r="H20"/>
  <c r="K26" l="1"/>
  <c r="J26" s="1"/>
  <c r="I26" s="1"/>
  <c r="I28" s="1"/>
  <c r="K20"/>
  <c r="K25" s="1"/>
  <c r="H25"/>
  <c r="L20" l="1"/>
  <c r="L21"/>
  <c r="L23"/>
  <c r="L24"/>
  <c r="L22"/>
  <c r="M20" l="1"/>
  <c r="H13" i="36" l="1"/>
  <c r="E22" i="33" l="1"/>
  <c r="E25" s="1"/>
  <c r="G22"/>
  <c r="G170" i="31" s="1"/>
  <c r="L22" i="33"/>
  <c r="K22"/>
  <c r="K25" s="1"/>
  <c r="J22"/>
  <c r="J170" i="31" s="1"/>
  <c r="D22" i="33"/>
  <c r="F22"/>
  <c r="M22"/>
  <c r="M25" s="1"/>
  <c r="H22"/>
  <c r="N22"/>
  <c r="C22"/>
  <c r="I22"/>
  <c r="I25" s="1"/>
  <c r="N170" i="31" l="1"/>
  <c r="N25" i="33"/>
  <c r="F25"/>
  <c r="F170" i="31"/>
  <c r="J172"/>
  <c r="J173"/>
  <c r="L25" i="33"/>
  <c r="L170" i="31"/>
  <c r="C25" i="33"/>
  <c r="C170" i="31"/>
  <c r="H25" i="33"/>
  <c r="H170" i="31"/>
  <c r="D25" i="33"/>
  <c r="D170" i="31"/>
  <c r="G173"/>
  <c r="G172"/>
  <c r="I170"/>
  <c r="K170"/>
  <c r="M170"/>
  <c r="J25" i="33"/>
  <c r="G25"/>
  <c r="E170" i="31"/>
  <c r="D173" l="1"/>
  <c r="D172"/>
  <c r="H172"/>
  <c r="H173"/>
  <c r="C173"/>
  <c r="C172"/>
  <c r="N173"/>
  <c r="N172"/>
  <c r="E173"/>
  <c r="E172"/>
  <c r="M172"/>
  <c r="M173"/>
  <c r="K173"/>
  <c r="K172"/>
  <c r="I172"/>
  <c r="I173"/>
  <c r="L172"/>
  <c r="L173"/>
  <c r="F173"/>
  <c r="F172"/>
  <c r="E6" i="33"/>
  <c r="L6"/>
  <c r="F6"/>
  <c r="F148" i="31" s="1"/>
  <c r="G6" i="33"/>
  <c r="G9" s="1"/>
  <c r="H6"/>
  <c r="C164"/>
  <c r="M6"/>
  <c r="M9" s="1"/>
  <c r="K6"/>
  <c r="D6"/>
  <c r="J6"/>
  <c r="J9" s="1"/>
  <c r="I6"/>
  <c r="I8" i="31" s="1"/>
  <c r="I11" s="1"/>
  <c r="N6" i="33" l="1"/>
  <c r="N9" s="1"/>
  <c r="D9"/>
  <c r="D148" i="31"/>
  <c r="D8"/>
  <c r="D11" s="1"/>
  <c r="H8"/>
  <c r="H11" s="1"/>
  <c r="H9" i="33"/>
  <c r="H148" i="31"/>
  <c r="E148"/>
  <c r="E8"/>
  <c r="E11" s="1"/>
  <c r="E9" i="33"/>
  <c r="K9"/>
  <c r="K148" i="31"/>
  <c r="K8"/>
  <c r="K11" s="1"/>
  <c r="C165" i="33"/>
  <c r="D163" s="1"/>
  <c r="C29" i="7" s="1"/>
  <c r="F150" i="31"/>
  <c r="F151"/>
  <c r="L9" i="33"/>
  <c r="L148" i="31"/>
  <c r="L8"/>
  <c r="L11" s="1"/>
  <c r="I148"/>
  <c r="J8"/>
  <c r="J11" s="1"/>
  <c r="M8"/>
  <c r="M11" s="1"/>
  <c r="G8"/>
  <c r="G11" s="1"/>
  <c r="F8"/>
  <c r="F11" s="1"/>
  <c r="J148"/>
  <c r="G148"/>
  <c r="F9" i="33"/>
  <c r="I9"/>
  <c r="M148" i="31"/>
  <c r="N8" l="1"/>
  <c r="N11" s="1"/>
  <c r="N148"/>
  <c r="N150" s="1"/>
  <c r="D164" i="33"/>
  <c r="C30" i="7" s="1"/>
  <c r="H14" i="36" s="1"/>
  <c r="D23" i="7" s="1"/>
  <c r="M150" i="31"/>
  <c r="M151"/>
  <c r="J150"/>
  <c r="J151"/>
  <c r="F178"/>
  <c r="F152" s="1"/>
  <c r="K150"/>
  <c r="K151"/>
  <c r="E151"/>
  <c r="E150"/>
  <c r="G150"/>
  <c r="G151"/>
  <c r="N151"/>
  <c r="I150"/>
  <c r="I151"/>
  <c r="L151"/>
  <c r="L150"/>
  <c r="F179"/>
  <c r="F153" s="1"/>
  <c r="D22" i="7"/>
  <c r="H150" i="31"/>
  <c r="H151"/>
  <c r="D150"/>
  <c r="D151"/>
  <c r="D24" i="7" l="1"/>
  <c r="C9" s="1"/>
  <c r="C10" s="1"/>
  <c r="D179" i="31"/>
  <c r="D153" s="1"/>
  <c r="H179"/>
  <c r="H153" s="1"/>
  <c r="L178"/>
  <c r="L152" s="1"/>
  <c r="I179"/>
  <c r="I153" s="1"/>
  <c r="N179"/>
  <c r="N153" s="1"/>
  <c r="G179"/>
  <c r="G153" s="1"/>
  <c r="E179"/>
  <c r="E153" s="1"/>
  <c r="K178"/>
  <c r="K152" s="1"/>
  <c r="J178"/>
  <c r="J152" s="1"/>
  <c r="M178"/>
  <c r="M152" s="1"/>
  <c r="D178"/>
  <c r="D152" s="1"/>
  <c r="H178"/>
  <c r="H152" s="1"/>
  <c r="F164"/>
  <c r="F175"/>
  <c r="L179"/>
  <c r="I178"/>
  <c r="I152" s="1"/>
  <c r="N178"/>
  <c r="N152" s="1"/>
  <c r="G178"/>
  <c r="G152" s="1"/>
  <c r="E178"/>
  <c r="K179"/>
  <c r="F163"/>
  <c r="F174"/>
  <c r="J179"/>
  <c r="J153" s="1"/>
  <c r="M179"/>
  <c r="M153" s="1"/>
  <c r="C10" i="13" l="1"/>
  <c r="B19" s="1"/>
  <c r="D75" i="31"/>
  <c r="D137"/>
  <c r="E163"/>
  <c r="E174"/>
  <c r="E164"/>
  <c r="E175"/>
  <c r="L174"/>
  <c r="L163"/>
  <c r="K164"/>
  <c r="K175"/>
  <c r="L175"/>
  <c r="L164"/>
  <c r="M164"/>
  <c r="M175"/>
  <c r="J164"/>
  <c r="J175"/>
  <c r="G163"/>
  <c r="G174"/>
  <c r="N174"/>
  <c r="N163"/>
  <c r="I163"/>
  <c r="I174"/>
  <c r="H163"/>
  <c r="H174"/>
  <c r="D174"/>
  <c r="D163"/>
  <c r="M163"/>
  <c r="M174"/>
  <c r="J174"/>
  <c r="J163"/>
  <c r="K174"/>
  <c r="K163"/>
  <c r="G175"/>
  <c r="G164"/>
  <c r="N164"/>
  <c r="N175"/>
  <c r="I175"/>
  <c r="I164"/>
  <c r="H164"/>
  <c r="H175"/>
  <c r="D164"/>
  <c r="D175"/>
  <c r="K153"/>
  <c r="E152"/>
  <c r="L153"/>
  <c r="C9" i="13" l="1"/>
  <c r="C75" i="31"/>
  <c r="C28" i="35"/>
  <c r="D138" i="31"/>
  <c r="D76"/>
  <c r="D139"/>
  <c r="D77"/>
  <c r="E19" i="13"/>
  <c r="C19"/>
  <c r="C137" i="31"/>
  <c r="D28" i="35"/>
  <c r="C139" i="31" l="1"/>
  <c r="D51" i="35"/>
  <c r="C33"/>
  <c r="C34"/>
  <c r="D34"/>
  <c r="F34" s="1"/>
  <c r="G34" s="1"/>
  <c r="D33"/>
  <c r="F33" s="1"/>
  <c r="G33" s="1"/>
  <c r="C77" i="31"/>
  <c r="C51" i="35"/>
  <c r="C76" i="31"/>
  <c r="C78" s="1"/>
  <c r="D78" s="1"/>
  <c r="C39" i="35"/>
  <c r="C31"/>
  <c r="D31"/>
  <c r="F31" s="1"/>
  <c r="G31" s="1"/>
  <c r="G32" s="1"/>
  <c r="C138" i="31"/>
  <c r="D39" i="35"/>
  <c r="C140" i="31"/>
  <c r="C45" i="35" l="1"/>
  <c r="D45"/>
  <c r="F45" s="1"/>
  <c r="G45" s="1"/>
  <c r="C44"/>
  <c r="D44"/>
  <c r="F44" s="1"/>
  <c r="G44" s="1"/>
  <c r="I34"/>
  <c r="J34"/>
  <c r="H34"/>
  <c r="I32"/>
  <c r="H32"/>
  <c r="J32"/>
  <c r="C42"/>
  <c r="D42"/>
  <c r="F42" s="1"/>
  <c r="G42" s="1"/>
  <c r="G43" s="1"/>
  <c r="C54"/>
  <c r="D54"/>
  <c r="F54" s="1"/>
  <c r="G54" s="1"/>
  <c r="G55" s="1"/>
  <c r="I33"/>
  <c r="H33"/>
  <c r="J33"/>
  <c r="C57"/>
  <c r="D57"/>
  <c r="F57" s="1"/>
  <c r="G57" s="1"/>
  <c r="D56"/>
  <c r="F56" s="1"/>
  <c r="G56" s="1"/>
  <c r="C56"/>
  <c r="K33" l="1"/>
  <c r="I56"/>
  <c r="J56"/>
  <c r="H56"/>
  <c r="I55"/>
  <c r="J55"/>
  <c r="H55"/>
  <c r="I57"/>
  <c r="J57"/>
  <c r="H57"/>
  <c r="K34"/>
  <c r="J43"/>
  <c r="I43"/>
  <c r="H43"/>
  <c r="K32"/>
  <c r="I44"/>
  <c r="H44"/>
  <c r="J44"/>
  <c r="J45"/>
  <c r="I45"/>
  <c r="H45"/>
  <c r="K56" l="1"/>
  <c r="K45"/>
  <c r="K44"/>
  <c r="K43"/>
  <c r="K55"/>
  <c r="K57"/>
  <c r="C6" i="33"/>
  <c r="C8" i="31" l="1"/>
  <c r="C11" s="1"/>
  <c r="C9" i="33"/>
  <c r="C148" i="31"/>
  <c r="C13" l="1"/>
  <c r="C14" s="1"/>
  <c r="C151"/>
  <c r="C150"/>
  <c r="C178" l="1"/>
  <c r="C179"/>
  <c r="C153" s="1"/>
  <c r="D14"/>
  <c r="H14"/>
  <c r="L14"/>
  <c r="M14"/>
  <c r="G14"/>
  <c r="F14"/>
  <c r="N14"/>
  <c r="K14"/>
  <c r="E14"/>
  <c r="J14"/>
  <c r="I14"/>
  <c r="C15" l="1"/>
  <c r="C18" s="1"/>
  <c r="C20" s="1"/>
  <c r="C163"/>
  <c r="C174"/>
  <c r="C164"/>
  <c r="C175"/>
  <c r="C152"/>
  <c r="C19" l="1"/>
  <c r="C21"/>
  <c r="C182"/>
  <c r="C185" s="1"/>
  <c r="C22"/>
  <c r="C183"/>
  <c r="C184" l="1"/>
  <c r="C12" i="3" s="1"/>
  <c r="D12" s="1"/>
  <c r="C19" s="1"/>
  <c r="C23" i="31"/>
  <c r="C18" i="35" s="1"/>
  <c r="C41"/>
  <c r="C30"/>
  <c r="C14" i="3"/>
  <c r="D14" s="1"/>
  <c r="C21" s="1"/>
  <c r="C13"/>
  <c r="D13" s="1"/>
  <c r="C20" s="1"/>
  <c r="C53" i="35"/>
  <c r="C186" i="31" l="1"/>
  <c r="G36" i="35"/>
  <c r="G35"/>
  <c r="G58"/>
  <c r="G59"/>
  <c r="G47"/>
  <c r="G46"/>
  <c r="J47" l="1"/>
  <c r="I47"/>
  <c r="H47"/>
  <c r="I58"/>
  <c r="J58"/>
  <c r="G60"/>
  <c r="H58"/>
  <c r="I36"/>
  <c r="J36"/>
  <c r="H36"/>
  <c r="I46"/>
  <c r="G48"/>
  <c r="J46"/>
  <c r="J48" s="1"/>
  <c r="H46"/>
  <c r="J59"/>
  <c r="I59"/>
  <c r="H59"/>
  <c r="I35"/>
  <c r="I37" s="1"/>
  <c r="J35"/>
  <c r="J37" s="1"/>
  <c r="G37"/>
  <c r="H35"/>
  <c r="K59" l="1"/>
  <c r="I48"/>
  <c r="K47"/>
  <c r="K35"/>
  <c r="H37"/>
  <c r="K58"/>
  <c r="H60"/>
  <c r="J60"/>
  <c r="H48"/>
  <c r="K46"/>
  <c r="K36"/>
  <c r="I60"/>
  <c r="K60" l="1"/>
  <c r="E13" i="3" s="1"/>
  <c r="F13" s="1"/>
  <c r="D20" s="1"/>
  <c r="E20" s="1"/>
  <c r="D27" s="1"/>
  <c r="E27" s="1"/>
  <c r="F27" s="1"/>
  <c r="G27" s="1"/>
  <c r="E9" i="9" s="1"/>
  <c r="H9" s="1"/>
  <c r="K48" i="35"/>
  <c r="E12" i="3" s="1"/>
  <c r="F12" s="1"/>
  <c r="D19" s="1"/>
  <c r="E19" s="1"/>
  <c r="D26" s="1"/>
  <c r="E26" s="1"/>
  <c r="F26" s="1"/>
  <c r="G26" s="1"/>
  <c r="D5"/>
  <c r="G5" s="1"/>
  <c r="I5" s="1"/>
  <c r="J5" s="1"/>
  <c r="D9" i="9" s="1"/>
  <c r="K37" i="35"/>
  <c r="E14" i="3" s="1"/>
  <c r="F14" s="1"/>
  <c r="D21" s="1"/>
  <c r="E21" s="1"/>
  <c r="D4"/>
  <c r="G4" s="1"/>
  <c r="I4" s="1"/>
  <c r="J4" s="1"/>
  <c r="D8" i="9" s="1"/>
  <c r="D6" i="3" l="1"/>
  <c r="G6" s="1"/>
  <c r="I6" s="1"/>
  <c r="J6" s="1"/>
  <c r="D10" i="9" s="1"/>
  <c r="D28" i="3"/>
  <c r="E28" s="1"/>
  <c r="F28" s="1"/>
  <c r="G28" s="1"/>
  <c r="E10" i="9" s="1"/>
  <c r="H10" s="1"/>
  <c r="G9"/>
  <c r="F9"/>
  <c r="G29" i="3"/>
  <c r="E8" i="9"/>
  <c r="F8" s="1"/>
  <c r="D11"/>
  <c r="C5" i="13" s="1"/>
  <c r="G8" i="9"/>
  <c r="F10" l="1"/>
  <c r="F11" s="1"/>
  <c r="G10"/>
  <c r="E11"/>
  <c r="H8"/>
  <c r="H11" s="1"/>
  <c r="C8" i="13" s="1"/>
  <c r="E17" s="1"/>
  <c r="E21" s="1"/>
  <c r="E2" i="15" s="1"/>
  <c r="G11" i="9"/>
  <c r="C7" i="13" s="1"/>
  <c r="D17" l="1"/>
  <c r="D21" s="1"/>
  <c r="D2" i="15" s="1"/>
  <c r="C6" i="13"/>
  <c r="B17" s="1"/>
  <c r="C17" l="1"/>
  <c r="B21"/>
  <c r="B24" s="1"/>
  <c r="F2" i="15"/>
  <c r="C24" i="13" l="1"/>
  <c r="D24" s="1"/>
  <c r="B2" i="15"/>
  <c r="E3" l="1"/>
  <c r="D3"/>
  <c r="F3"/>
</calcChain>
</file>

<file path=xl/sharedStrings.xml><?xml version="1.0" encoding="utf-8"?>
<sst xmlns="http://schemas.openxmlformats.org/spreadsheetml/2006/main" count="790" uniqueCount="302">
  <si>
    <t>OPERADOR I</t>
  </si>
  <si>
    <t>OPERADOR II</t>
  </si>
  <si>
    <t>Red móvil (desde abonado prepago)</t>
  </si>
  <si>
    <t>Red de telefonía fija en área rural</t>
  </si>
  <si>
    <t>Red de Telefonía fija (tarjeta prepago)</t>
  </si>
  <si>
    <t>Red Móvil</t>
  </si>
  <si>
    <t>COMPONENTES GENERALES</t>
  </si>
  <si>
    <t>FUNCIONES DEL SISTEMA DE PLATAFORMA</t>
  </si>
  <si>
    <t>Sistema de Base de datos</t>
  </si>
  <si>
    <t>Sistema de información</t>
  </si>
  <si>
    <t>Sistema de programación general</t>
  </si>
  <si>
    <t>Manejo de Tarifas</t>
  </si>
  <si>
    <t>Modulo integrado de administración de tarjetas</t>
  </si>
  <si>
    <t xml:space="preserve">Sistema de gestión </t>
  </si>
  <si>
    <t>Controlador de llamadas</t>
  </si>
  <si>
    <t>Autentificación</t>
  </si>
  <si>
    <t>Tasación de llamadas</t>
  </si>
  <si>
    <t>Sistema de soporte al usuario</t>
  </si>
  <si>
    <t>Sistema de notificación Integrado</t>
  </si>
  <si>
    <t>Sistema de Recargas</t>
  </si>
  <si>
    <t>Interfaz web para el usuario</t>
  </si>
  <si>
    <t>Aplicación para el Call Center</t>
  </si>
  <si>
    <t>IN</t>
  </si>
  <si>
    <t>Total</t>
  </si>
  <si>
    <t>Lima</t>
  </si>
  <si>
    <t>Sur</t>
  </si>
  <si>
    <t>Norte</t>
  </si>
  <si>
    <t>Concepto</t>
  </si>
  <si>
    <t>CAPEX</t>
  </si>
  <si>
    <t>Gastos Totales</t>
  </si>
  <si>
    <t>Scratch cards, distribucion y servicios extras*</t>
  </si>
  <si>
    <t>Ventas</t>
  </si>
  <si>
    <t>* Gastos atribuidos totalmente al negocio prepago</t>
  </si>
  <si>
    <t>** Gastos netos de actividades atribuibles directamente a usuarios postpago.</t>
  </si>
  <si>
    <t>*** No incluye depreciación de activos de red</t>
  </si>
  <si>
    <t>Tráfico Total</t>
  </si>
  <si>
    <t>Vida Util</t>
  </si>
  <si>
    <t>Valor de 
la Inversión</t>
  </si>
  <si>
    <t>Operación directa 
y Mantenimiento</t>
  </si>
  <si>
    <t>Costo 
Anual</t>
  </si>
  <si>
    <t>WACC</t>
  </si>
  <si>
    <t>Valor Obtenido</t>
  </si>
  <si>
    <t>Valor</t>
  </si>
  <si>
    <t>Años</t>
  </si>
  <si>
    <t>OPEX</t>
  </si>
  <si>
    <t>Overhead</t>
  </si>
  <si>
    <t>Cantidad</t>
  </si>
  <si>
    <t>TOTAL</t>
  </si>
  <si>
    <t>Descuento</t>
  </si>
  <si>
    <t>PREPAGO</t>
  </si>
  <si>
    <t>Scratch cards, Distribución y servicios extras</t>
  </si>
  <si>
    <t>Gastos de Viaje</t>
  </si>
  <si>
    <t>Sueldos y Salarios e Inherentes</t>
  </si>
  <si>
    <t>Pre-pago</t>
  </si>
  <si>
    <t>Post-pago adicional</t>
  </si>
  <si>
    <t>Post-pago</t>
  </si>
  <si>
    <t>Consumo Controlado</t>
  </si>
  <si>
    <t>Post-pago incluído</t>
  </si>
  <si>
    <t>Trim IV-2009</t>
  </si>
  <si>
    <t>Trim III-2009</t>
  </si>
  <si>
    <t>Trim II-2009</t>
  </si>
  <si>
    <t>Trim I-2009</t>
  </si>
  <si>
    <t>SMS</t>
  </si>
  <si>
    <t>MMS</t>
  </si>
  <si>
    <t>Ingreso Postpago (Renta Mensual)</t>
  </si>
  <si>
    <t>Ingreso Prepago</t>
  </si>
  <si>
    <t>Ingreso Postpago (Adicional)</t>
  </si>
  <si>
    <t>Otros</t>
  </si>
  <si>
    <t>Venta de Equipos</t>
  </si>
  <si>
    <t>Venta</t>
  </si>
  <si>
    <t>Factor</t>
  </si>
  <si>
    <t>Prepago</t>
  </si>
  <si>
    <t>Amazonas</t>
  </si>
  <si>
    <t>Ancash</t>
  </si>
  <si>
    <t>Arequipa</t>
  </si>
  <si>
    <t>Ayacucho</t>
  </si>
  <si>
    <t>Cajamarca</t>
  </si>
  <si>
    <t>Huancavelica</t>
  </si>
  <si>
    <t>Huánuco</t>
  </si>
  <si>
    <t>Ica</t>
  </si>
  <si>
    <t>Junín</t>
  </si>
  <si>
    <t>Lambayeque</t>
  </si>
  <si>
    <t>Loreto</t>
  </si>
  <si>
    <t>Madre de Dios</t>
  </si>
  <si>
    <t>Moquegua</t>
  </si>
  <si>
    <t>Pasco</t>
  </si>
  <si>
    <t>Piura</t>
  </si>
  <si>
    <t>San Martín</t>
  </si>
  <si>
    <t>Tacna</t>
  </si>
  <si>
    <t>Ucayali</t>
  </si>
  <si>
    <t>Control</t>
  </si>
  <si>
    <t>Tráfico Fijo - Fijo</t>
  </si>
  <si>
    <t>Sin tarjetas de Pago</t>
  </si>
  <si>
    <t>Con Tarjetas de Pago</t>
  </si>
  <si>
    <t>Tráfico Fijo - Móvil</t>
  </si>
  <si>
    <t>Sin Tarjetas de Pago</t>
  </si>
  <si>
    <t>CALCULOS</t>
  </si>
  <si>
    <t>LRIC</t>
  </si>
  <si>
    <t>TPP(V)</t>
  </si>
  <si>
    <t>CTP(V)</t>
  </si>
  <si>
    <t>TTP(V)</t>
  </si>
  <si>
    <t>Costos comunes</t>
  </si>
  <si>
    <t>Total (US$)</t>
  </si>
  <si>
    <t>Originado LDI</t>
  </si>
  <si>
    <t>Originado LDN</t>
  </si>
  <si>
    <t>Originado Local</t>
  </si>
  <si>
    <t>Tráfico Destino</t>
  </si>
  <si>
    <t>Tráfico por Origen</t>
  </si>
  <si>
    <t>Tráfico Local</t>
  </si>
  <si>
    <t>Tráfico LDN</t>
  </si>
  <si>
    <t>Tráfico LDI</t>
  </si>
  <si>
    <t>Tráfico TOTAL</t>
  </si>
  <si>
    <t>Tráfico Fijo Local</t>
  </si>
  <si>
    <t>Fijo</t>
  </si>
  <si>
    <t>Post Pago</t>
  </si>
  <si>
    <t>Tráfico 2009</t>
  </si>
  <si>
    <t>Uso Plataforma</t>
  </si>
  <si>
    <t>Uso Tarjetas</t>
  </si>
  <si>
    <t>Proporción Control TPP</t>
  </si>
  <si>
    <t>Postpago Puro</t>
  </si>
  <si>
    <t>INGRESOS</t>
  </si>
  <si>
    <t>MILES S/.</t>
  </si>
  <si>
    <t>Pre-pago + Fijo</t>
  </si>
  <si>
    <t>Prepago + Fijo</t>
  </si>
  <si>
    <t>Mayo</t>
  </si>
  <si>
    <t>Diario</t>
  </si>
  <si>
    <t>HC</t>
  </si>
  <si>
    <t>Servicio</t>
  </si>
  <si>
    <t>TRAFICO</t>
  </si>
  <si>
    <t>%</t>
  </si>
  <si>
    <t>LINEAS EN SERVICIO - MOVIL Y FIJA</t>
  </si>
  <si>
    <t>INFORMACION MENSUAL REPORTADA</t>
  </si>
  <si>
    <t>Modalidad</t>
  </si>
  <si>
    <t>PostPago</t>
  </si>
  <si>
    <t>Fija</t>
  </si>
  <si>
    <t>max</t>
  </si>
  <si>
    <t>aux max</t>
  </si>
  <si>
    <t>fecha max</t>
  </si>
  <si>
    <t>INFORMACION ANUALIZADA - MES DE MAYOR CARGA</t>
  </si>
  <si>
    <t>INFORMACION GEOGRAFICA - MES DE MAYOR CARGA</t>
  </si>
  <si>
    <t>NODO</t>
  </si>
  <si>
    <t>CENTRO</t>
  </si>
  <si>
    <t>TRAFICO DE VOZ - MOVIL Y FIJA</t>
  </si>
  <si>
    <t>Trafico Voz Movil</t>
  </si>
  <si>
    <t>Trafico Voz Movil No Plataforma</t>
  </si>
  <si>
    <t>Trafico Voz Movil Plataforma</t>
  </si>
  <si>
    <t>INFORMACION MENSUAL ESTIMADA</t>
  </si>
  <si>
    <t>Trafico anual Plataforma</t>
  </si>
  <si>
    <t>FijoConTarjeta</t>
  </si>
  <si>
    <t>numero de llamadas</t>
  </si>
  <si>
    <t>DIA MES</t>
  </si>
  <si>
    <t>LLAMADAS</t>
  </si>
  <si>
    <t>% VOZ</t>
  </si>
  <si>
    <t>TRAFICO SMS - MOVIL</t>
  </si>
  <si>
    <t>SMS REAL</t>
  </si>
  <si>
    <t>SMS 121</t>
  </si>
  <si>
    <t>INFORMACION MENSUAL PLATAFORMA</t>
  </si>
  <si>
    <t>TRAFICO MMS - MOVIL</t>
  </si>
  <si>
    <t>MMS REAL</t>
  </si>
  <si>
    <t>MMS 121</t>
  </si>
  <si>
    <t>LINEAS EN SERVICIO GEOGRAFICA - MOVIL</t>
  </si>
  <si>
    <t>Total Movil</t>
  </si>
  <si>
    <t>% Total</t>
  </si>
  <si>
    <t>% Movil</t>
  </si>
  <si>
    <t>INFORMACION MENSUAL REPORTADA - CENTRO</t>
  </si>
  <si>
    <t>INFORMACION TRIMESTRAL REPORTADA</t>
  </si>
  <si>
    <t>SERVICIO</t>
  </si>
  <si>
    <t>TRAFICO FIJO LOCAL</t>
  </si>
  <si>
    <t>FIJO-FIJO CON TARJETA</t>
  </si>
  <si>
    <t>FIJO-FIJO SIN TARJETA</t>
  </si>
  <si>
    <t>FIJO-MOVIL CON TARJETA</t>
  </si>
  <si>
    <t>FIJO-MOVIL SIN TARJETA</t>
  </si>
  <si>
    <t>LINEAS EN SERVICIO GEOGRAFICA - MOVIL Y FIJA</t>
  </si>
  <si>
    <t>NODOS DE ATENCION POR DEPARTAMENTO - MOVIL Y FIJA</t>
  </si>
  <si>
    <t>DEPARTAMENTO</t>
  </si>
  <si>
    <t>Apurímac</t>
  </si>
  <si>
    <t>Cusco</t>
  </si>
  <si>
    <t>La Libertad</t>
  </si>
  <si>
    <t>Puno</t>
  </si>
  <si>
    <t>Tumbes</t>
  </si>
  <si>
    <t>LINEAS EN SERVICIO POR DEPARTAMENTO - MOVIL</t>
  </si>
  <si>
    <t>MODALIDAD</t>
  </si>
  <si>
    <t>CONTROL</t>
  </si>
  <si>
    <t>POSTPAGO</t>
  </si>
  <si>
    <t>LINEAS EN SERVICIO POR DEPARTAMENTO - FIJA</t>
  </si>
  <si>
    <t>FIJA</t>
  </si>
  <si>
    <t>INFORMACION MENSUAL REPORTADA - NORTE</t>
  </si>
  <si>
    <t>NORTE</t>
  </si>
  <si>
    <t>INFORMACION MENSUAL REPORTADA - SUR</t>
  </si>
  <si>
    <t>SUR</t>
  </si>
  <si>
    <t>Control con Tarjetas</t>
  </si>
  <si>
    <t>Control sin Tarjetas</t>
  </si>
  <si>
    <t>DATO 121</t>
  </si>
  <si>
    <t>DATOS 121</t>
  </si>
  <si>
    <t>% MMS/MOVIL</t>
  </si>
  <si>
    <t>RECARGAS</t>
  </si>
  <si>
    <t>CONSULTA SALDO</t>
  </si>
  <si>
    <t>LLAMADAS DE VOZ</t>
  </si>
  <si>
    <t>MINUTOS DE VOZ</t>
  </si>
  <si>
    <t>ABONADOS</t>
  </si>
  <si>
    <t>HORA CARGADA</t>
  </si>
  <si>
    <t>DIA NORMAL</t>
  </si>
  <si>
    <t>DIAS MES</t>
  </si>
  <si>
    <t>MENSUAL CARGADO</t>
  </si>
  <si>
    <t>ANUAL</t>
  </si>
  <si>
    <t>% SMS/MMS</t>
  </si>
  <si>
    <t>mensajes</t>
  </si>
  <si>
    <t>mensajes final</t>
  </si>
  <si>
    <t>mensajes durante</t>
  </si>
  <si>
    <t>Mensajes inicio</t>
  </si>
  <si>
    <t>% ABONADOS SDP ADICIONAL</t>
  </si>
  <si>
    <t>evento</t>
  </si>
  <si>
    <t>% RECARGAS EN HORA PICO</t>
  </si>
  <si>
    <t>CONSULTA DE SALDOS POR HORA</t>
  </si>
  <si>
    <t>% MENSAJES MMS EN HORA PICO</t>
  </si>
  <si>
    <t>% MENSAJES SMS EN HORA PICO</t>
  </si>
  <si>
    <t>mensaje/min</t>
  </si>
  <si>
    <t>unidad</t>
  </si>
  <si>
    <t>DURACION MEDIA DE LLAMADAS</t>
  </si>
  <si>
    <t>Cargo de Plataforma de Pago</t>
  </si>
  <si>
    <t>COMPONENTES</t>
  </si>
  <si>
    <t>COSTOS</t>
  </si>
  <si>
    <r>
      <t>Costo anual de plataforma de pago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)</t>
    </r>
  </si>
  <si>
    <t>CPP / CPP(V)</t>
  </si>
  <si>
    <r>
      <t>Costo anual de tarjetas de pago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TPP</t>
    </r>
    <r>
      <rPr>
        <sz val="14"/>
        <rFont val="Arial"/>
        <family val="2"/>
      </rPr>
      <t>=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sz val="14"/>
        <rFont val="Arial"/>
        <family val="2"/>
      </rPr>
      <t>+</t>
    </r>
    <r>
      <rPr>
        <i/>
        <sz val="14"/>
        <color theme="1"/>
        <rFont val="Calibri"/>
        <family val="2"/>
        <scheme val="minor"/>
      </rPr>
      <t>C</t>
    </r>
    <r>
      <rPr>
        <b/>
        <i/>
        <vertAlign val="subscript"/>
        <sz val="14"/>
        <color theme="1"/>
        <rFont val="Calibri"/>
        <family val="2"/>
        <scheme val="minor"/>
      </rPr>
      <t>TV</t>
    </r>
    <r>
      <rPr>
        <sz val="14"/>
        <rFont val="Arial"/>
        <family val="2"/>
      </rPr>
      <t>)</t>
    </r>
  </si>
  <si>
    <t>CTP / CTP(V)</t>
  </si>
  <si>
    <t>CPP / CTPFis(V)</t>
  </si>
  <si>
    <t>TRAFICOS</t>
  </si>
  <si>
    <r>
      <t>Tráfico anual de voz manejado por plataforma (</t>
    </r>
    <r>
      <rPr>
        <i/>
        <sz val="14"/>
        <color theme="1"/>
        <rFont val="Calibri"/>
        <family val="2"/>
        <scheme val="minor"/>
      </rPr>
      <t>T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=T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TV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OTR</t>
    </r>
    <r>
      <rPr>
        <sz val="14"/>
        <rFont val="Arial"/>
        <family val="2"/>
      </rPr>
      <t>)</t>
    </r>
  </si>
  <si>
    <t>TTotalPP / TPP(V)</t>
  </si>
  <si>
    <r>
      <t>Tráfico anual de voz generado por uso de tarjetas (</t>
    </r>
    <r>
      <rPr>
        <i/>
        <sz val="12"/>
        <color theme="1"/>
        <rFont val="Calibri"/>
        <family val="2"/>
        <scheme val="minor"/>
      </rPr>
      <t>T</t>
    </r>
    <r>
      <rPr>
        <i/>
        <vertAlign val="subscript"/>
        <sz val="12"/>
        <color theme="1"/>
        <rFont val="Calibri"/>
        <family val="2"/>
        <scheme val="minor"/>
      </rPr>
      <t>TP</t>
    </r>
    <r>
      <rPr>
        <sz val="12"/>
        <rFont val="Arial"/>
        <family val="2"/>
      </rPr>
      <t>=</t>
    </r>
    <r>
      <rPr>
        <i/>
        <sz val="12"/>
        <color theme="1"/>
        <rFont val="Calibri"/>
        <family val="2"/>
        <scheme val="minor"/>
      </rPr>
      <t>T</t>
    </r>
    <r>
      <rPr>
        <i/>
        <vertAlign val="subscript"/>
        <sz val="12"/>
        <color theme="1"/>
        <rFont val="Calibri"/>
        <family val="2"/>
        <scheme val="minor"/>
      </rPr>
      <t>TF</t>
    </r>
    <r>
      <rPr>
        <i/>
        <sz val="12"/>
        <color theme="1"/>
        <rFont val="Calibri"/>
        <family val="2"/>
        <scheme val="minor"/>
      </rPr>
      <t>+T</t>
    </r>
    <r>
      <rPr>
        <i/>
        <vertAlign val="subscript"/>
        <sz val="12"/>
        <color theme="1"/>
        <rFont val="Calibri"/>
        <family val="2"/>
        <scheme val="minor"/>
      </rPr>
      <t>TV</t>
    </r>
    <r>
      <rPr>
        <sz val="12"/>
        <rFont val="Arial"/>
        <family val="2"/>
      </rPr>
      <t>)</t>
    </r>
  </si>
  <si>
    <t>Vida Útil Plataforma</t>
  </si>
  <si>
    <t>OSIPTEL</t>
  </si>
  <si>
    <t>USO PLATAFORMA</t>
  </si>
  <si>
    <t>USO TARJETAS</t>
  </si>
  <si>
    <t>Minutos Anuales</t>
  </si>
  <si>
    <t>overhead</t>
  </si>
  <si>
    <t>DATOS REPARTICION</t>
  </si>
  <si>
    <t>COSTO</t>
  </si>
  <si>
    <t>EN FUNCION AL NUMERO DE PLATAFORMAS</t>
  </si>
  <si>
    <t>abonados instalados</t>
  </si>
  <si>
    <t>abonados utilizados</t>
  </si>
  <si>
    <t>hcas instalados</t>
  </si>
  <si>
    <t>hcas utilizados</t>
  </si>
  <si>
    <t>DEMANDA ADICIONAL</t>
  </si>
  <si>
    <t>DIMENSIONAMIENTO DE CAPACIDAD</t>
  </si>
  <si>
    <t>OPEX PLATAFORMA</t>
  </si>
  <si>
    <t>OPERADOR</t>
  </si>
  <si>
    <t>SEGUNDOS</t>
  </si>
  <si>
    <t>MINUTOS</t>
  </si>
  <si>
    <t>% eventos VOZ EN HORA PICO</t>
  </si>
  <si>
    <t>TOTAL PLATAFORMA</t>
  </si>
  <si>
    <t>% de trafico minutos en hora cargada</t>
  </si>
  <si>
    <t>Cargo Fijo</t>
  </si>
  <si>
    <t>Parte Variable</t>
  </si>
  <si>
    <t>CANTIDAD DE TARJETAS COMPRADAS</t>
  </si>
  <si>
    <t>COSTO UNITARIO POR TARJETA</t>
  </si>
  <si>
    <t>Función</t>
  </si>
  <si>
    <t>NEXTEL</t>
  </si>
  <si>
    <t>TELEFÓNICA DEL PERÚ</t>
  </si>
  <si>
    <t>TELEFÓNICA MÓVILES</t>
  </si>
  <si>
    <t>AMÉRICA MÓVIL</t>
  </si>
  <si>
    <t>Cantidad de Tarjetas Producidas (Millones)</t>
  </si>
  <si>
    <t>a</t>
  </si>
  <si>
    <t>b</t>
  </si>
  <si>
    <t>c</t>
  </si>
  <si>
    <t>X</t>
  </si>
  <si>
    <t>Y</t>
  </si>
  <si>
    <t>Tráfico para Dimensionar</t>
  </si>
  <si>
    <t>por Abonados</t>
  </si>
  <si>
    <t>por Tráfico HCA</t>
  </si>
  <si>
    <t>Número de Plataformas</t>
  </si>
  <si>
    <t>Abonados</t>
  </si>
  <si>
    <t>Abonados para Dimensionar</t>
  </si>
  <si>
    <t>Tráfico (HCA)</t>
  </si>
  <si>
    <t>Precio Unitario</t>
  </si>
  <si>
    <t>Sub Total</t>
  </si>
  <si>
    <t>OPEX RED Y SISTEMAS</t>
  </si>
  <si>
    <t>Gasto Anual</t>
  </si>
  <si>
    <t>INVERSIÓN</t>
  </si>
  <si>
    <t>CPP(V) (CAPEX + OPEX)</t>
  </si>
  <si>
    <t>PCT Prepago (Ingresos)</t>
  </si>
  <si>
    <t>Cargo</t>
  </si>
  <si>
    <r>
      <t>Costo anual de tarjeta de pago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TF</t>
    </r>
    <r>
      <rPr>
        <sz val="10"/>
        <rFont val="Arial"/>
        <family val="2"/>
      </rPr>
      <t>)</t>
    </r>
  </si>
  <si>
    <t>Cantidad de Sistemas</t>
  </si>
  <si>
    <t>Cantidad de Plataformas</t>
  </si>
  <si>
    <t>Costo de Sistemas</t>
  </si>
  <si>
    <t>Costo Plataforma</t>
  </si>
  <si>
    <t>Plataforma</t>
  </si>
  <si>
    <t>Sistemas</t>
  </si>
  <si>
    <t>Costo por Tarjeta (US$)</t>
  </si>
  <si>
    <t>Preciario Telefónica Móviles</t>
  </si>
  <si>
    <t>CAPACIDAD DE UNA PLATAFORMA</t>
  </si>
  <si>
    <t>Resumen por Linea</t>
  </si>
  <si>
    <t>Porcentaje</t>
  </si>
  <si>
    <t>INVERSIÓN EN RED</t>
  </si>
  <si>
    <t>INVERSIÓN EN SISTEMAS</t>
  </si>
  <si>
    <t>OPERACIÓN RED Y SISTEMAS</t>
  </si>
  <si>
    <t>Duración Media Llamada</t>
  </si>
  <si>
    <t>INFORMACIÓN MENSUAL REPORTADA</t>
  </si>
  <si>
    <t>Total Sin fijo</t>
  </si>
  <si>
    <t>DURACION MEDIA CLARO (CARGO MOVIL)</t>
  </si>
</sst>
</file>

<file path=xl/styles.xml><?xml version="1.0" encoding="utf-8"?>
<styleSheet xmlns="http://schemas.openxmlformats.org/spreadsheetml/2006/main">
  <numFmts count="101">
    <numFmt numFmtId="41" formatCode="_ * #,##0_ ;_ * \-#,##0_ ;_ * &quot;-&quot;_ ;_ @_ "/>
    <numFmt numFmtId="43" formatCode="_ * #,##0.00_ ;_ * \-#,##0.00_ ;_ * &quot;-&quot;??_ ;_ @_ "/>
    <numFmt numFmtId="164" formatCode="#,##0_ ;[Red]\-#,##0\ "/>
    <numFmt numFmtId="165" formatCode="_ * #,##0_ ;_ * \-#,##0_ ;_ * &quot;-&quot;??_ ;_ @_ "/>
    <numFmt numFmtId="166" formatCode="#,##0_ ;\-#,##0\ "/>
    <numFmt numFmtId="167" formatCode="_(* #,##0_);_(* \(#,##0\);_(* &quot;-&quot;??_);_(@_)"/>
    <numFmt numFmtId="168" formatCode="0.0%"/>
    <numFmt numFmtId="169" formatCode="#,##0.0000"/>
    <numFmt numFmtId="170" formatCode="0000"/>
    <numFmt numFmtId="171" formatCode="000000"/>
    <numFmt numFmtId="172" formatCode="#,##0,;\-#,##0,"/>
    <numFmt numFmtId="173" formatCode="#,##0.0,,,_);\(#,##0.0,,,\)"/>
    <numFmt numFmtId="174" formatCode="#,##0.0_);\(#,##0.0\)"/>
    <numFmt numFmtId="175" formatCode="_(* #,##0.0000_);_(* \(#,##0.0000\);_(* &quot;-&quot;??_);_(@_)"/>
    <numFmt numFmtId="176" formatCode="_(&quot;S/.&quot;* #,##0.00_);_(&quot;S/.&quot;* \(#,##0.00\);_(&quot;S/.&quot;* &quot;-&quot;??_);_(@_)"/>
    <numFmt numFmtId="177" formatCode="0.0%;\(0.0%\)"/>
    <numFmt numFmtId="178" formatCode="_-* #,##0\ _P_t_s_-;\-* #,##0\ _P_t_s_-;_-* &quot;-&quot;\ _P_t_s_-;_-@_-"/>
    <numFmt numFmtId="179" formatCode="_(* #,##0.0_);_(* \(#,##0.0\);_(* &quot;-&quot;?_);_(@_)"/>
    <numFmt numFmtId="180" formatCode="_(&quot;S/.&quot;* #,##0,_);_(&quot;S/.&quot;* \(#,##0,\)"/>
    <numFmt numFmtId="181" formatCode="&quot;S/.&quot;#,##0\ ;\(&quot;S/.&quot;#,##0\)"/>
    <numFmt numFmtId="182" formatCode="0.0%\ "/>
    <numFmt numFmtId="183" formatCode="0.0_);\(0.0\)"/>
    <numFmt numFmtId="184" formatCode="#,##0.00\ "/>
    <numFmt numFmtId="185" formatCode="0_);\(0\)"/>
    <numFmt numFmtId="186" formatCode="#,##0.0\ "/>
    <numFmt numFmtId="187" formatCode="mmmm\ d\,\ yyyy"/>
    <numFmt numFmtId="188" formatCode="0%\ \ \ \ \ "/>
    <numFmt numFmtId="189" formatCode="0.00_);\(0.00\)"/>
    <numFmt numFmtId="190" formatCode="_(* #,##0.0_);_(* \(#,##0.0\);_(* &quot;-&quot;??_);_(@_)"/>
    <numFmt numFmtId="191" formatCode="_ [$€]* #,##0.00_ ;_ [$€]* \-#,##0.00_ ;_ [$€]* &quot;-&quot;??_ ;_ @_ "/>
    <numFmt numFmtId="192" formatCode="_(&quot;S/.&quot;* #,##0.0_);_(&quot;S/.&quot;* \(#,##0.0\);_(&quot;S/.&quot;* &quot;-&quot;??_);_(@_)"/>
    <numFmt numFmtId="193" formatCode=";;;"/>
    <numFmt numFmtId="194" formatCode="_-* #,##0\ _F_B_-;\-* #,##0\ _F_B_-;_-* &quot;-&quot;\ _F_B_-;_-@_-"/>
    <numFmt numFmtId="195" formatCode="_-* #,##0.00\ _F_B_-;\-* #,##0.00\ _F_B_-;_-* &quot;-&quot;??\ _F_B_-;_-@_-"/>
    <numFmt numFmtId="196" formatCode="_-* #,##0\ _F_-;\-* #,##0\ _F_-;_-* &quot;-&quot;\ _F_-;_-@_-"/>
    <numFmt numFmtId="197" formatCode="_-* #,##0.00\ _F_-;\-* #,##0.00\ _F_-;_-* &quot;-&quot;??\ _F_-;_-@_-"/>
    <numFmt numFmtId="198" formatCode="#,##0.0,,_);\(#,##0.0,,\)"/>
    <numFmt numFmtId="199" formatCode="_(&quot;R$ &quot;* #,##0_);_(&quot;R$ &quot;* \(#,##0\);_(&quot;R$ &quot;* &quot;-&quot;_);_(@_)"/>
    <numFmt numFmtId="200" formatCode="_(&quot;R$ &quot;* #,##0.00_);_(&quot;R$ &quot;* \(#,##0.00\);_(&quot;R$ &quot;* &quot;-&quot;??_);_(@_)"/>
    <numFmt numFmtId="201" formatCode="#,##0.0\ \P;[Red]\-#,##0.0\ \P"/>
    <numFmt numFmtId="202" formatCode="0.00_)"/>
    <numFmt numFmtId="203" formatCode="0.0"/>
    <numFmt numFmtId="204" formatCode="&quot;S/.&quot;#,##0_);\(&quot;S/.&quot;#,##0\)"/>
    <numFmt numFmtId="205" formatCode="#,##0.0,_);\(#,##0.0,\)"/>
    <numFmt numFmtId="206" formatCode="_(* #,##0,_);_(* \(#,##0,\)"/>
    <numFmt numFmtId="207" formatCode="_-* #,##0\ &quot;FB&quot;_-;\-* #,##0\ &quot;FB&quot;_-;_-* &quot;-&quot;\ &quot;FB&quot;_-;_-@_-"/>
    <numFmt numFmtId="208" formatCode="0.0000"/>
    <numFmt numFmtId="209" formatCode="_-[$$-409]* #,##0.00_ ;_-[$$-409]* \-#,##0.00\ ;_-[$$-409]* &quot;-&quot;??_ ;_-@_ "/>
    <numFmt numFmtId="210" formatCode="0.00000000"/>
    <numFmt numFmtId="211" formatCode="#,##0.00000000000"/>
    <numFmt numFmtId="212" formatCode="#,##0.00_ ;[Red]\-#,##0.00\ "/>
    <numFmt numFmtId="213" formatCode="_(&quot;$&quot;* #,##0.00_);_(&quot;$&quot;* \(#,##0.00\);_(&quot;$&quot;* &quot;-&quot;??_);_(@_)"/>
    <numFmt numFmtId="214" formatCode="_-* #,##0_-;\-* #,##0_-;_-* &quot;-&quot;??_-;_-@_-"/>
    <numFmt numFmtId="215" formatCode="0.00000"/>
    <numFmt numFmtId="216" formatCode="_ * #,##0.0000_ ;_ * \-#,##0.0000_ ;_ * &quot;-&quot;??_ ;_ @_ "/>
    <numFmt numFmtId="217" formatCode="0.000%"/>
    <numFmt numFmtId="218" formatCode="mmm/yyyy"/>
    <numFmt numFmtId="219" formatCode="#,##0.00_);[Red]\-#,##0.00_);0.00_);@_)"/>
    <numFmt numFmtId="220" formatCode="#,##0;;"/>
    <numFmt numFmtId="221" formatCode="* _(#,##0.00_);[Red]* \(#,##0.00\);* _(&quot;-&quot;?_);@_)"/>
    <numFmt numFmtId="222" formatCode="_(&quot;$&quot;* #,##0_);_(&quot;$&quot;* \(#,##0\);_(&quot;$&quot;* &quot;-&quot;_);_(@_)"/>
    <numFmt numFmtId="223" formatCode="\$\ * _(#,##0_);[Red]\$\ * \(#,##0\);\$\ * _(&quot;-&quot;?_);@_)"/>
    <numFmt numFmtId="224" formatCode="\$\ * _(#,##0.00_);[Red]\$\ * \(#,##0.00\);\$\ * _(&quot;-&quot;?_);@_)"/>
    <numFmt numFmtId="225" formatCode="[$EUR]\ * _(#,##0_);[Red][$EUR]\ * \(#,##0\);[$EUR]\ * _(&quot;-&quot;?_);@_)"/>
    <numFmt numFmtId="226" formatCode="[$EUR]\ * _(#,##0.00_);[Red][$EUR]\ * \(#,##0.00\);[$EUR]\ * _(&quot;-&quot;?_);@_)"/>
    <numFmt numFmtId="227" formatCode="\€\ * _(#,##0_);[Red]\€\ * \(#,##0\);\€\ * _(&quot;-&quot;?_);@_)"/>
    <numFmt numFmtId="228" formatCode="\€\ * _(#,##0.00_);[Red]\€\ * \(#,##0.00\);\€\ * _(&quot;-&quot;?_);@_)"/>
    <numFmt numFmtId="229" formatCode="[$GBP]\ * _(#,##0_);[Red][$GBP]\ * \(#,##0\);[$GBP]\ * _(&quot;-&quot;?_);@_)"/>
    <numFmt numFmtId="230" formatCode="[$GBP]\ * _(#,##0.00_);[Red][$GBP]\ * \(#,##0.00\);[$GBP]\ * _(&quot;-&quot;?_);@_)"/>
    <numFmt numFmtId="231" formatCode="\£\ * _(#,##0_);[Red]\£\ * \(#,##0\);\£\ * _(&quot;-&quot;?_);@_)"/>
    <numFmt numFmtId="232" formatCode="\£\ * _(#,##0.00_);[Red]\£\ * \(#,##0.00\);\£\ * _(&quot;-&quot;?_);@_)"/>
    <numFmt numFmtId="233" formatCode="[$USD]\ * _(#,##0_);[Red][$USD]\ * \(#,##0\);[$USD]\ * _(&quot;-&quot;?_);@_)"/>
    <numFmt numFmtId="234" formatCode="[$USD]\ * _(#,##0.00_);[Red][$USD]\ * \(#,##0.00\);[$USD]\ * _(&quot;-&quot;?_);@_)"/>
    <numFmt numFmtId="235" formatCode="mmm\ yy_)"/>
    <numFmt numFmtId="236" formatCode="yyyy_)"/>
    <numFmt numFmtId="237" formatCode="#,##0.0"/>
    <numFmt numFmtId="238" formatCode="#,##0_);[Red]\-#,##0_);0_);@_)"/>
    <numFmt numFmtId="239" formatCode="#,###"/>
    <numFmt numFmtId="240" formatCode="#,##0;[Red]&quot;-&quot;#,##0"/>
    <numFmt numFmtId="241" formatCode="_(* #,##0.00_);_(* \(#,##0.00\);_(* &quot;-&quot;??_);_(@_)"/>
    <numFmt numFmtId="242" formatCode="#,##0.0;\-#,##0.0;&quot;-&quot;"/>
    <numFmt numFmtId="243" formatCode="&quot;S/.&quot;#,##0.00;[Red]&quot;S/.&quot;\-#,##0.00"/>
    <numFmt numFmtId="244" formatCode="_-* #,##0\ &quot;F&quot;_-;\-* #,##0\ &quot;F&quot;_-;_-* &quot;-&quot;\ &quot;F&quot;_-;_-@_-"/>
    <numFmt numFmtId="245" formatCode="_-* #,##0.00\ &quot;F&quot;_-;\-* #,##0.00\ &quot;F&quot;_-;_-* &quot;-&quot;??\ &quot;F&quot;_-;_-@_-"/>
    <numFmt numFmtId="246" formatCode="\$#,"/>
    <numFmt numFmtId="247" formatCode="0%;[Red]\-0%"/>
    <numFmt numFmtId="248" formatCode="#,##0.00%;[Red]\-#,##0.00%;0.00%;@_)"/>
    <numFmt numFmtId="249" formatCode="#,##0%;[Red]\-#,##0%;0%;@_)"/>
    <numFmt numFmtId="250" formatCode="#.##000"/>
    <numFmt numFmtId="251" formatCode="#.##0,"/>
    <numFmt numFmtId="252" formatCode="mm/dd/yy"/>
    <numFmt numFmtId="253" formatCode="\(#,##0\);;"/>
    <numFmt numFmtId="254" formatCode="0.00%;[Red]\-0.00%"/>
    <numFmt numFmtId="255" formatCode="\ #"/>
    <numFmt numFmtId="256" formatCode="&quot;$&quot;#,##0_);[Red]\(&quot;$&quot;#,##0\)"/>
    <numFmt numFmtId="257" formatCode="_-&quot;£&quot;* #,##0.00_-;\-&quot;£&quot;* #,##0.00_-;_-&quot;£&quot;* &quot;-&quot;??_-;_-@_-"/>
    <numFmt numFmtId="258" formatCode="_(* #,##0_);_(* \(#,##0\);_(* &quot;-&quot;_);_(@_)"/>
    <numFmt numFmtId="259" formatCode="_ * #,##0.0_ ;_ * \-#,##0.0_ ;_ * &quot;-&quot;?_ ;_ @_ "/>
    <numFmt numFmtId="260" formatCode="#,##0.00000"/>
    <numFmt numFmtId="268" formatCode="#,##0.0000000000000"/>
    <numFmt numFmtId="273" formatCode="#,##0.000000000000000000"/>
  </numFmts>
  <fonts count="18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Garamond"/>
      <family val="1"/>
    </font>
    <font>
      <sz val="11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2"/>
      <name val="Garamond"/>
      <family val="1"/>
    </font>
    <font>
      <sz val="11"/>
      <color indexed="8"/>
      <name val="Calibri"/>
      <family val="2"/>
    </font>
    <font>
      <sz val="12"/>
      <color indexed="9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sz val="9"/>
      <name val="Trebuchet MS"/>
      <family val="2"/>
    </font>
    <font>
      <b/>
      <sz val="12"/>
      <color indexed="18"/>
      <name val="Garamond"/>
      <family val="1"/>
    </font>
    <font>
      <sz val="10"/>
      <color indexed="8"/>
      <name val="Arial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0"/>
      <name val="Helv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9"/>
      <name val="Arial"/>
      <family val="2"/>
      <charset val="177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color indexed="24"/>
      <name val="Arial"/>
      <family val="2"/>
    </font>
    <font>
      <sz val="10"/>
      <name val="BERNHARD"/>
    </font>
    <font>
      <sz val="9"/>
      <name val="Arial"/>
      <family val="2"/>
    </font>
    <font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i/>
      <sz val="6"/>
      <name val="Times New Roman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56"/>
      <name val="Calibri"/>
      <family val="2"/>
    </font>
    <font>
      <sz val="12"/>
      <name val="Arial"/>
      <family val="2"/>
      <charset val="177"/>
    </font>
    <font>
      <sz val="11"/>
      <color indexed="62"/>
      <name val="Calibri"/>
      <family val="2"/>
    </font>
    <font>
      <sz val="12"/>
      <name val="Helv"/>
    </font>
    <font>
      <sz val="10"/>
      <name val="Geneva"/>
    </font>
    <font>
      <sz val="10"/>
      <name val="Arial"/>
      <family val="2"/>
      <charset val="177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0"/>
      <name val="Arial CE"/>
      <charset val="238"/>
    </font>
    <font>
      <sz val="12"/>
      <name val="Arial"/>
      <family val="2"/>
    </font>
    <font>
      <i/>
      <sz val="9"/>
      <color indexed="12"/>
      <name val="Helv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MS Sans Serif"/>
      <family val="2"/>
    </font>
    <font>
      <sz val="8"/>
      <name val="Helv"/>
    </font>
    <font>
      <sz val="7"/>
      <name val="Geneva"/>
    </font>
    <font>
      <b/>
      <sz val="8"/>
      <name val="Arial"/>
      <family val="2"/>
    </font>
    <font>
      <b/>
      <sz val="8"/>
      <name val="Times New Roman"/>
      <family val="1"/>
    </font>
    <font>
      <sz val="10"/>
      <name val="Comic Sans MS"/>
      <family val="4"/>
    </font>
    <font>
      <b/>
      <sz val="18"/>
      <color indexed="56"/>
      <name val="Cambria"/>
      <family val="2"/>
    </font>
    <font>
      <b/>
      <sz val="16"/>
      <color indexed="62"/>
      <name val="Arial"/>
      <family val="2"/>
    </font>
    <font>
      <sz val="11"/>
      <color indexed="10"/>
      <name val="Calibri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Garamond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12"/>
      <color rgb="FFFF0000"/>
      <name val="Garamond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8"/>
      <name val="Verdana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Helv"/>
      <charset val="204"/>
    </font>
    <font>
      <sz val="10"/>
      <name val="Geneva"/>
      <family val="2"/>
    </font>
    <font>
      <sz val="10"/>
      <name val="TheSansCorrespondence"/>
      <family val="2"/>
    </font>
    <font>
      <sz val="10"/>
      <color indexed="10"/>
      <name val="Times New Roman"/>
      <family val="1"/>
    </font>
    <font>
      <b/>
      <sz val="12"/>
      <color indexed="12"/>
      <name val="Times New Roman"/>
      <family val="1"/>
      <charset val="177"/>
    </font>
    <font>
      <sz val="9"/>
      <color indexed="8"/>
      <name val="Arial"/>
      <family val="2"/>
    </font>
    <font>
      <i/>
      <sz val="9"/>
      <color indexed="55"/>
      <name val="Arial"/>
      <family val="2"/>
    </font>
    <font>
      <sz val="9"/>
      <name val="Helv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indexed="56"/>
      <name val="Palatino"/>
      <family val="1"/>
    </font>
    <font>
      <sz val="8"/>
      <color indexed="12"/>
      <name val="Tahoma"/>
      <family val="2"/>
    </font>
    <font>
      <sz val="10"/>
      <name val="MS Serif"/>
      <family val="1"/>
    </font>
    <font>
      <b/>
      <sz val="14"/>
      <color indexed="9"/>
      <name val="Arial"/>
      <family val="2"/>
    </font>
    <font>
      <sz val="10"/>
      <name val="Courier"/>
      <family val="3"/>
    </font>
    <font>
      <b/>
      <sz val="8"/>
      <name val="Helv"/>
    </font>
    <font>
      <sz val="10"/>
      <color indexed="16"/>
      <name val="MS Serif"/>
      <family val="1"/>
    </font>
    <font>
      <b/>
      <sz val="22"/>
      <name val="Arial"/>
      <family val="2"/>
    </font>
    <font>
      <b/>
      <sz val="18"/>
      <name val="Arial"/>
      <family val="2"/>
    </font>
    <font>
      <sz val="18"/>
      <name val="MS Sans Serif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9"/>
      <color indexed="39"/>
      <name val="Arial"/>
      <family val="2"/>
    </font>
    <font>
      <sz val="9"/>
      <color indexed="12"/>
      <name val="Arial"/>
      <family val="2"/>
    </font>
    <font>
      <b/>
      <sz val="9"/>
      <color indexed="18"/>
      <name val="Arial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i/>
      <sz val="10"/>
      <color indexed="16"/>
      <name val="Times New Roman"/>
      <family val="1"/>
    </font>
    <font>
      <sz val="10"/>
      <color theme="1"/>
      <name val="Helvetica"/>
    </font>
    <font>
      <b/>
      <sz val="9"/>
      <name val="Helvetica"/>
      <family val="2"/>
    </font>
    <font>
      <i/>
      <sz val="9"/>
      <name val="Arial"/>
      <family val="2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b/>
      <sz val="12"/>
      <color indexed="9"/>
      <name val="Arial"/>
      <family val="2"/>
    </font>
    <font>
      <b/>
      <sz val="12"/>
      <color indexed="56"/>
      <name val="Arial"/>
      <family val="2"/>
    </font>
    <font>
      <b/>
      <sz val="14"/>
      <name val="Times New Roman"/>
      <family val="1"/>
    </font>
    <font>
      <b/>
      <sz val="14"/>
      <name val="Palatino"/>
      <family val="1"/>
    </font>
    <font>
      <b/>
      <sz val="10"/>
      <color indexed="12"/>
      <name val="Arial"/>
      <family val="2"/>
    </font>
    <font>
      <b/>
      <i/>
      <sz val="10"/>
      <color indexed="8"/>
      <name val="Arial"/>
      <family val="2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u/>
      <sz val="11"/>
      <name val="Helvetica"/>
      <family val="2"/>
    </font>
    <font>
      <b/>
      <sz val="12"/>
      <name val="Helvetica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10"/>
      <color indexed="18"/>
      <name val="Helv"/>
    </font>
    <font>
      <sz val="8"/>
      <color indexed="12"/>
      <name val="Arial"/>
      <family val="2"/>
    </font>
    <font>
      <b/>
      <sz val="16"/>
      <color indexed="9"/>
      <name val="Arial"/>
      <family val="2"/>
    </font>
    <font>
      <sz val="10"/>
      <name val="Helvetica"/>
      <family val="2"/>
    </font>
    <font>
      <sz val="10"/>
      <color theme="0"/>
      <name val="Arial"/>
      <family val="2"/>
    </font>
    <font>
      <sz val="14"/>
      <name val="Arial"/>
      <family val="2"/>
    </font>
    <font>
      <i/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2"/>
      <color theme="0"/>
      <name val="Garamond"/>
      <family val="1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Garamond"/>
      <family val="1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8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35">
    <xf numFmtId="0" fontId="0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13" fillId="2" borderId="0"/>
    <xf numFmtId="0" fontId="19" fillId="0" borderId="0" applyNumberFormat="0" applyFill="0" applyBorder="0" applyAlignment="0" applyProtection="0"/>
    <xf numFmtId="0" fontId="13" fillId="0" borderId="0"/>
    <xf numFmtId="170" fontId="20" fillId="0" borderId="0">
      <alignment horizontal="left"/>
    </xf>
    <xf numFmtId="171" fontId="21" fillId="0" borderId="0">
      <alignment horizontal="left"/>
    </xf>
    <xf numFmtId="0" fontId="22" fillId="0" borderId="0">
      <alignment horizontal="left" vertical="center"/>
      <protection locked="0"/>
    </xf>
    <xf numFmtId="2" fontId="23" fillId="0" borderId="0">
      <alignment horizontal="left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4" fillId="0" borderId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0" borderId="0">
      <protection locked="0"/>
    </xf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0"/>
    <xf numFmtId="0" fontId="26" fillId="0" borderId="0">
      <alignment horizontal="center" wrapText="1"/>
      <protection locked="0"/>
    </xf>
    <xf numFmtId="172" fontId="13" fillId="0" borderId="0" applyFont="0" applyFill="0" applyBorder="0" applyAlignment="0" applyProtection="0"/>
    <xf numFmtId="0" fontId="27" fillId="4" borderId="0" applyNumberFormat="0" applyBorder="0" applyAlignment="0" applyProtection="0"/>
    <xf numFmtId="173" fontId="28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13" fillId="0" borderId="0"/>
    <xf numFmtId="0" fontId="13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0" fontId="29" fillId="21" borderId="1" applyNumberFormat="0" applyAlignment="0" applyProtection="0"/>
    <xf numFmtId="0" fontId="72" fillId="0" borderId="0"/>
    <xf numFmtId="0" fontId="30" fillId="0" borderId="0"/>
    <xf numFmtId="0" fontId="31" fillId="22" borderId="2" applyNumberFormat="0" applyAlignment="0" applyProtection="0"/>
    <xf numFmtId="176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39" fontId="13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3" fillId="0" borderId="0"/>
    <xf numFmtId="0" fontId="24" fillId="0" borderId="0"/>
    <xf numFmtId="0" fontId="33" fillId="0" borderId="0"/>
    <xf numFmtId="0" fontId="24" fillId="0" borderId="0"/>
    <xf numFmtId="174" fontId="24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37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4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4" fontId="16" fillId="0" borderId="0" applyFill="0" applyBorder="0" applyAlignment="0"/>
    <xf numFmtId="15" fontId="34" fillId="0" borderId="0" applyFont="0" applyFill="0" applyBorder="0" applyAlignment="0">
      <alignment horizontal="left"/>
    </xf>
    <xf numFmtId="49" fontId="35" fillId="23" borderId="4">
      <alignment vertical="center" wrapText="1"/>
    </xf>
    <xf numFmtId="0" fontId="36" fillId="0" borderId="0">
      <protection locked="0"/>
    </xf>
    <xf numFmtId="0" fontId="13" fillId="0" borderId="0"/>
    <xf numFmtId="0" fontId="37" fillId="0" borderId="0">
      <protection locked="0"/>
    </xf>
    <xf numFmtId="0" fontId="37" fillId="0" borderId="0">
      <protection locked="0"/>
    </xf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3" fontId="38" fillId="0" borderId="0" applyNumberFormat="0" applyFill="0" applyBorder="0" applyProtection="0">
      <protection locked="0"/>
    </xf>
    <xf numFmtId="0" fontId="16" fillId="0" borderId="0">
      <alignment vertical="top"/>
    </xf>
    <xf numFmtId="191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3" fontId="13" fillId="0" borderId="0" applyFont="0" applyFill="0" applyAlignment="0" applyProtection="0"/>
    <xf numFmtId="0" fontId="36" fillId="0" borderId="0">
      <protection locked="0"/>
    </xf>
    <xf numFmtId="3" fontId="13" fillId="0" borderId="0" applyFont="0" applyFill="0" applyBorder="0" applyAlignment="0" applyProtection="0"/>
    <xf numFmtId="2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38" fontId="35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192" fontId="42" fillId="0" borderId="0" applyNumberFormat="0" applyFill="0" applyBorder="0" applyProtection="0">
      <alignment horizontal="right"/>
    </xf>
    <xf numFmtId="0" fontId="43" fillId="0" borderId="5" applyNumberFormat="0" applyAlignment="0" applyProtection="0">
      <alignment horizontal="left" vertical="center"/>
    </xf>
    <xf numFmtId="0" fontId="43" fillId="0" borderId="6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6" fillId="0" borderId="0" applyNumberFormat="0" applyFill="0" applyBorder="0" applyAlignment="0" applyProtection="0"/>
    <xf numFmtId="193" fontId="4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8" fillId="8" borderId="1" applyNumberFormat="0" applyAlignment="0" applyProtection="0"/>
    <xf numFmtId="10" fontId="35" fillId="25" borderId="4" applyNumberFormat="0" applyBorder="0" applyAlignment="0" applyProtection="0"/>
    <xf numFmtId="174" fontId="49" fillId="26" borderId="0"/>
    <xf numFmtId="0" fontId="48" fillId="8" borderId="1" applyNumberFormat="0" applyAlignment="0" applyProtection="0"/>
    <xf numFmtId="0" fontId="50" fillId="0" borderId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38" fontId="51" fillId="27" borderId="4" applyNumberFormat="0" applyFont="0" applyAlignment="0" applyProtection="0"/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0" fontId="52" fillId="0" borderId="3" applyNumberFormat="0" applyFill="0" applyAlignment="0" applyProtection="0"/>
    <xf numFmtId="174" fontId="13" fillId="28" borderId="0"/>
    <xf numFmtId="0" fontId="13" fillId="29" borderId="0" applyNumberFormat="0" applyFont="0" applyAlignment="0"/>
    <xf numFmtId="0" fontId="13" fillId="30" borderId="8" applyNumberFormat="0" applyFont="0" applyAlignment="0"/>
    <xf numFmtId="43" fontId="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54" fillId="0" borderId="9"/>
    <xf numFmtId="199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13" fontId="1" fillId="0" borderId="0" applyFont="0" applyFill="0" applyBorder="0" applyAlignment="0" applyProtection="0"/>
    <xf numFmtId="0" fontId="36" fillId="0" borderId="0">
      <protection locked="0"/>
    </xf>
    <xf numFmtId="201" fontId="13" fillId="0" borderId="10" applyBorder="0" applyAlignment="0" applyProtection="0">
      <alignment horizontal="center"/>
    </xf>
    <xf numFmtId="37" fontId="55" fillId="0" borderId="0"/>
    <xf numFmtId="202" fontId="56" fillId="0" borderId="0"/>
    <xf numFmtId="0" fontId="13" fillId="0" borderId="0"/>
    <xf numFmtId="0" fontId="14" fillId="0" borderId="0"/>
    <xf numFmtId="0" fontId="13" fillId="0" borderId="0"/>
    <xf numFmtId="38" fontId="28" fillId="0" borderId="0" applyNumberFormat="0" applyFill="0" applyBorder="0" applyAlignment="0" applyProtection="0"/>
    <xf numFmtId="0" fontId="13" fillId="0" borderId="0"/>
    <xf numFmtId="0" fontId="57" fillId="0" borderId="0"/>
    <xf numFmtId="0" fontId="13" fillId="31" borderId="11" applyNumberFormat="0" applyFont="0" applyAlignment="0" applyProtection="0"/>
    <xf numFmtId="185" fontId="58" fillId="23" borderId="12" applyFont="0" applyFill="0" applyBorder="0" applyAlignment="0">
      <alignment wrapText="1"/>
    </xf>
    <xf numFmtId="0" fontId="59" fillId="0" borderId="0" applyNumberFormat="0" applyAlignment="0">
      <alignment vertical="top"/>
    </xf>
    <xf numFmtId="203" fontId="50" fillId="0" borderId="4" applyFill="0" applyBorder="0" applyAlignment="0" applyProtection="0"/>
    <xf numFmtId="0" fontId="60" fillId="21" borderId="13" applyNumberFormat="0" applyAlignment="0" applyProtection="0"/>
    <xf numFmtId="14" fontId="26" fillId="0" borderId="0">
      <alignment horizontal="center" wrapText="1"/>
      <protection locked="0"/>
    </xf>
    <xf numFmtId="16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61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176" fontId="24" fillId="0" borderId="0" applyFill="0" applyBorder="0" applyAlignment="0"/>
    <xf numFmtId="174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4" fontId="24" fillId="0" borderId="0" applyFill="0" applyBorder="0" applyAlignment="0"/>
    <xf numFmtId="204" fontId="34" fillId="23" borderId="4">
      <alignment vertical="center"/>
    </xf>
    <xf numFmtId="171" fontId="62" fillId="0" borderId="0" applyNumberFormat="0" applyFill="0" applyBorder="0" applyProtection="0">
      <alignment horizontal="left" indent="2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3" fillId="0" borderId="9">
      <alignment horizontal="center"/>
    </xf>
    <xf numFmtId="3" fontId="53" fillId="0" borderId="0" applyFont="0" applyFill="0" applyBorder="0" applyAlignment="0" applyProtection="0"/>
    <xf numFmtId="0" fontId="53" fillId="32" borderId="0" applyNumberFormat="0" applyFont="0" applyBorder="0" applyAlignment="0" applyProtection="0"/>
    <xf numFmtId="49" fontId="34" fillId="0" borderId="0">
      <alignment horizontal="right"/>
    </xf>
    <xf numFmtId="38" fontId="64" fillId="0" borderId="0"/>
    <xf numFmtId="0" fontId="65" fillId="0" borderId="0"/>
    <xf numFmtId="3" fontId="35" fillId="0" borderId="0"/>
    <xf numFmtId="0" fontId="17" fillId="0" borderId="0"/>
    <xf numFmtId="0" fontId="54" fillId="0" borderId="0"/>
    <xf numFmtId="185" fontId="13" fillId="0" borderId="14" applyNumberFormat="0" applyFont="0"/>
    <xf numFmtId="0" fontId="22" fillId="0" borderId="0" applyNumberFormat="0"/>
    <xf numFmtId="185" fontId="66" fillId="0" borderId="0" applyNumberFormat="0">
      <alignment horizontal="centerContinuous"/>
    </xf>
    <xf numFmtId="185" fontId="13" fillId="0" borderId="0" applyNumberFormat="0" applyAlignment="0"/>
    <xf numFmtId="185" fontId="22" fillId="0" borderId="0">
      <alignment horizontal="centerContinuous"/>
    </xf>
    <xf numFmtId="0" fontId="67" fillId="0" borderId="0"/>
    <xf numFmtId="49" fontId="16" fillId="0" borderId="0" applyFill="0" applyBorder="0" applyAlignment="0"/>
    <xf numFmtId="0" fontId="13" fillId="0" borderId="0" applyFill="0" applyBorder="0" applyAlignment="0"/>
    <xf numFmtId="0" fontId="68" fillId="0" borderId="0" applyFill="0" applyBorder="0" applyAlignment="0"/>
    <xf numFmtId="205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3" fontId="70" fillId="0" borderId="0"/>
    <xf numFmtId="0" fontId="22" fillId="0" borderId="15">
      <alignment horizontal="right" wrapText="1"/>
    </xf>
    <xf numFmtId="0" fontId="22" fillId="0" borderId="16" applyNumberFormat="0"/>
    <xf numFmtId="185" fontId="13" fillId="0" borderId="0" applyNumberFormat="0" applyFill="0" applyBorder="0" applyAlignment="0" applyProtection="0"/>
    <xf numFmtId="207" fontId="13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/>
    <xf numFmtId="9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79" fillId="0" borderId="0">
      <alignment vertical="top"/>
    </xf>
    <xf numFmtId="9" fontId="92" fillId="0" borderId="0" applyFont="0" applyFill="0" applyBorder="0" applyAlignment="0" applyProtection="0"/>
    <xf numFmtId="0" fontId="13" fillId="0" borderId="0"/>
    <xf numFmtId="0" fontId="13" fillId="0" borderId="0"/>
    <xf numFmtId="0" fontId="10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1" fillId="0" borderId="0" applyNumberFormat="0" applyFill="0" applyBorder="0" applyAlignment="0" applyProtection="0">
      <alignment vertical="top"/>
    </xf>
    <xf numFmtId="0" fontId="10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top"/>
    </xf>
    <xf numFmtId="0" fontId="104" fillId="0" borderId="24" applyBorder="0">
      <alignment horizontal="left"/>
    </xf>
    <xf numFmtId="0" fontId="50" fillId="0" borderId="0"/>
    <xf numFmtId="0" fontId="13" fillId="0" borderId="0"/>
    <xf numFmtId="0" fontId="13" fillId="0" borderId="0" applyFill="0" applyBorder="0"/>
    <xf numFmtId="0" fontId="19" fillId="0" borderId="0"/>
    <xf numFmtId="0" fontId="19" fillId="0" borderId="0"/>
    <xf numFmtId="0" fontId="17" fillId="0" borderId="0"/>
    <xf numFmtId="0" fontId="13" fillId="0" borderId="0"/>
    <xf numFmtId="0" fontId="13" fillId="0" borderId="0"/>
    <xf numFmtId="0" fontId="105" fillId="0" borderId="0"/>
    <xf numFmtId="0" fontId="13" fillId="0" borderId="0" applyFill="0" applyBorder="0"/>
    <xf numFmtId="0" fontId="50" fillId="0" borderId="0"/>
    <xf numFmtId="0" fontId="13" fillId="0" borderId="0"/>
    <xf numFmtId="0" fontId="13" fillId="0" borderId="0"/>
    <xf numFmtId="0" fontId="50" fillId="0" borderId="0"/>
    <xf numFmtId="0" fontId="24" fillId="0" borderId="0"/>
    <xf numFmtId="0" fontId="57" fillId="0" borderId="0"/>
    <xf numFmtId="0" fontId="18" fillId="0" borderId="0" applyNumberFormat="0" applyFill="0" applyBorder="0" applyAlignment="0" applyProtection="0"/>
    <xf numFmtId="0" fontId="13" fillId="0" borderId="0" applyFill="0" applyBorder="0"/>
    <xf numFmtId="0" fontId="17" fillId="0" borderId="0"/>
    <xf numFmtId="0" fontId="50" fillId="0" borderId="0"/>
    <xf numFmtId="0" fontId="50" fillId="0" borderId="0"/>
    <xf numFmtId="0" fontId="17" fillId="0" borderId="0"/>
    <xf numFmtId="0" fontId="13" fillId="0" borderId="0"/>
    <xf numFmtId="0" fontId="24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06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0"/>
    <xf numFmtId="0" fontId="50" fillId="0" borderId="0"/>
    <xf numFmtId="0" fontId="107" fillId="0" borderId="0"/>
    <xf numFmtId="0" fontId="13" fillId="0" borderId="0" applyFill="0" applyBorder="0"/>
    <xf numFmtId="0" fontId="50" fillId="0" borderId="0"/>
    <xf numFmtId="0" fontId="19" fillId="0" borderId="0"/>
    <xf numFmtId="0" fontId="50" fillId="0" borderId="0"/>
    <xf numFmtId="0" fontId="17" fillId="0" borderId="0"/>
    <xf numFmtId="0" fontId="13" fillId="0" borderId="0"/>
    <xf numFmtId="0" fontId="13" fillId="0" borderId="0" applyFill="0" applyBorder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24" fillId="0" borderId="0"/>
    <xf numFmtId="0" fontId="13" fillId="0" borderId="0"/>
    <xf numFmtId="0" fontId="50" fillId="0" borderId="0"/>
    <xf numFmtId="0" fontId="105" fillId="0" borderId="0"/>
    <xf numFmtId="0" fontId="13" fillId="0" borderId="0"/>
    <xf numFmtId="0" fontId="13" fillId="0" borderId="0" applyFill="0" applyBorder="0"/>
    <xf numFmtId="0" fontId="50" fillId="0" borderId="0"/>
    <xf numFmtId="0" fontId="13" fillId="0" borderId="0"/>
    <xf numFmtId="0" fontId="13" fillId="0" borderId="0"/>
    <xf numFmtId="0" fontId="19" fillId="0" borderId="0"/>
    <xf numFmtId="0" fontId="92" fillId="48" borderId="0" applyNumberFormat="0" applyBorder="0" applyAlignment="0" applyProtection="0"/>
    <xf numFmtId="0" fontId="13" fillId="35" borderId="29">
      <alignment horizontal="center" vertical="center"/>
    </xf>
    <xf numFmtId="0" fontId="13" fillId="0" borderId="0">
      <alignment horizontal="right"/>
    </xf>
    <xf numFmtId="0" fontId="108" fillId="0" borderId="30" applyNumberFormat="0" applyFill="0" applyAlignment="0" applyProtection="0"/>
    <xf numFmtId="0" fontId="13" fillId="58" borderId="0"/>
    <xf numFmtId="2" fontId="109" fillId="0" borderId="0"/>
    <xf numFmtId="0" fontId="35" fillId="0" borderId="0" applyFill="0" applyBorder="0">
      <alignment horizontal="left" wrapText="1"/>
    </xf>
    <xf numFmtId="1" fontId="37" fillId="0" borderId="0">
      <protection locked="0"/>
    </xf>
    <xf numFmtId="1" fontId="37" fillId="0" borderId="0">
      <protection locked="0"/>
    </xf>
    <xf numFmtId="9" fontId="110" fillId="0" borderId="24" applyNumberFormat="0" applyBorder="0">
      <alignment horizontal="right"/>
    </xf>
    <xf numFmtId="0" fontId="111" fillId="0" borderId="0" applyNumberFormat="0" applyAlignment="0">
      <alignment vertical="center"/>
    </xf>
    <xf numFmtId="219" fontId="111" fillId="0" borderId="0" applyNumberFormat="0" applyAlignment="0">
      <alignment vertical="center"/>
    </xf>
    <xf numFmtId="0" fontId="112" fillId="59" borderId="28" applyNumberFormat="0">
      <alignment horizontal="left" vertical="center"/>
      <protection locked="0" hidden="1"/>
    </xf>
    <xf numFmtId="0" fontId="113" fillId="24" borderId="4">
      <alignment wrapText="1"/>
    </xf>
    <xf numFmtId="0" fontId="114" fillId="24" borderId="4" applyProtection="0">
      <alignment horizontal="center" vertical="center" wrapText="1"/>
    </xf>
    <xf numFmtId="0" fontId="115" fillId="60" borderId="0" applyNumberFormat="0" applyBorder="0" applyProtection="0">
      <alignment horizontal="centerContinuous" vertical="center"/>
    </xf>
    <xf numFmtId="0" fontId="115" fillId="60" borderId="9" applyNumberFormat="0" applyProtection="0">
      <alignment horizontal="center" vertical="center" wrapText="1"/>
    </xf>
    <xf numFmtId="0" fontId="22" fillId="61" borderId="0" applyNumberFormat="0">
      <alignment horizontal="center" vertical="top" wrapText="1"/>
    </xf>
    <xf numFmtId="0" fontId="22" fillId="61" borderId="0" applyNumberFormat="0">
      <alignment horizontal="left" vertical="top" wrapText="1"/>
    </xf>
    <xf numFmtId="0" fontId="22" fillId="61" borderId="0" applyNumberFormat="0">
      <alignment horizontal="centerContinuous" vertical="top"/>
    </xf>
    <xf numFmtId="0" fontId="34" fillId="61" borderId="0" applyNumberFormat="0">
      <alignment horizontal="center" vertical="top" wrapText="1"/>
    </xf>
    <xf numFmtId="0" fontId="22" fillId="62" borderId="0" applyNumberFormat="0">
      <alignment horizontal="center" vertical="top" wrapText="1"/>
    </xf>
    <xf numFmtId="0" fontId="61" fillId="0" borderId="31" applyNumberFormat="0" applyFont="0" applyFill="0" applyAlignment="0" applyProtection="0">
      <alignment horizontal="left"/>
    </xf>
    <xf numFmtId="0" fontId="22" fillId="24" borderId="32">
      <alignment horizontal="center" vertical="top" wrapText="1"/>
    </xf>
    <xf numFmtId="4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16" fillId="0" borderId="0"/>
    <xf numFmtId="0" fontId="117" fillId="0" borderId="0">
      <alignment horizontal="left" vertical="center"/>
    </xf>
    <xf numFmtId="0" fontId="118" fillId="0" borderId="0" applyNumberFormat="0" applyAlignment="0">
      <alignment horizontal="left"/>
    </xf>
    <xf numFmtId="0" fontId="119" fillId="63" borderId="0">
      <alignment horizontal="left" vertical="top"/>
    </xf>
    <xf numFmtId="0" fontId="120" fillId="0" borderId="0" applyNumberFormat="0" applyAlignment="0"/>
    <xf numFmtId="220" fontId="35" fillId="0" borderId="0" applyFill="0" applyBorder="0"/>
    <xf numFmtId="174" fontId="121" fillId="0" borderId="0" applyFill="0" applyBorder="0" applyAlignment="0" applyProtection="0">
      <alignment horizontal="left"/>
    </xf>
    <xf numFmtId="221" fontId="34" fillId="0" borderId="0" applyFont="0" applyFill="0" applyBorder="0" applyAlignment="0" applyProtection="0">
      <alignment vertical="center"/>
    </xf>
    <xf numFmtId="222" fontId="13" fillId="0" borderId="0" applyFont="0" applyFill="0" applyBorder="0" applyAlignment="0" applyProtection="0"/>
    <xf numFmtId="223" fontId="34" fillId="0" borderId="0" applyFont="0" applyFill="0" applyBorder="0" applyAlignment="0" applyProtection="0">
      <alignment vertical="center"/>
    </xf>
    <xf numFmtId="224" fontId="34" fillId="0" borderId="0" applyFont="0" applyFill="0" applyBorder="0" applyAlignment="0" applyProtection="0">
      <alignment vertical="center"/>
    </xf>
    <xf numFmtId="225" fontId="34" fillId="0" borderId="0" applyFont="0" applyFill="0" applyBorder="0" applyAlignment="0" applyProtection="0">
      <alignment vertical="center"/>
    </xf>
    <xf numFmtId="226" fontId="34" fillId="0" borderId="0" applyFont="0" applyFill="0" applyBorder="0" applyAlignment="0" applyProtection="0">
      <alignment vertical="center"/>
    </xf>
    <xf numFmtId="227" fontId="34" fillId="0" borderId="0" applyFont="0" applyFill="0" applyBorder="0" applyAlignment="0" applyProtection="0">
      <alignment vertical="center"/>
    </xf>
    <xf numFmtId="228" fontId="34" fillId="0" borderId="0" applyFont="0" applyFill="0" applyBorder="0" applyAlignment="0" applyProtection="0">
      <alignment vertical="center"/>
    </xf>
    <xf numFmtId="229" fontId="34" fillId="0" borderId="0" applyFont="0" applyFill="0" applyBorder="0" applyAlignment="0" applyProtection="0">
      <alignment vertical="center"/>
    </xf>
    <xf numFmtId="230" fontId="34" fillId="0" borderId="0" applyFont="0" applyFill="0" applyBorder="0" applyAlignment="0" applyProtection="0">
      <alignment vertical="center"/>
    </xf>
    <xf numFmtId="231" fontId="34" fillId="0" borderId="0" applyFont="0" applyFill="0" applyBorder="0" applyAlignment="0" applyProtection="0">
      <alignment vertical="center"/>
    </xf>
    <xf numFmtId="232" fontId="34" fillId="0" borderId="0" applyFont="0" applyFill="0" applyBorder="0" applyAlignment="0" applyProtection="0">
      <alignment vertical="center"/>
    </xf>
    <xf numFmtId="233" fontId="34" fillId="0" borderId="0" applyFont="0" applyFill="0" applyBorder="0" applyAlignment="0" applyProtection="0">
      <alignment vertical="center"/>
    </xf>
    <xf numFmtId="234" fontId="34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/>
    <xf numFmtId="235" fontId="34" fillId="0" borderId="0" applyFont="0" applyFill="0" applyBorder="0" applyAlignment="0" applyProtection="0">
      <alignment vertical="center"/>
    </xf>
    <xf numFmtId="236" fontId="34" fillId="0" borderId="0" applyFont="0" applyFill="0" applyBorder="0" applyAlignment="0" applyProtection="0">
      <alignment vertical="center"/>
    </xf>
    <xf numFmtId="0" fontId="107" fillId="0" borderId="0"/>
    <xf numFmtId="0" fontId="107" fillId="0" borderId="0"/>
    <xf numFmtId="0" fontId="84" fillId="47" borderId="0" applyNumberFormat="0" applyBorder="0" applyAlignment="0" applyProtection="0"/>
    <xf numFmtId="0" fontId="122" fillId="0" borderId="0" applyNumberFormat="0" applyAlignment="0">
      <alignment horizontal="left"/>
    </xf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05" fillId="0" borderId="0"/>
    <xf numFmtId="0" fontId="13" fillId="0" borderId="0" applyFill="0" applyBorder="0">
      <alignment wrapText="1"/>
    </xf>
    <xf numFmtId="0" fontId="35" fillId="0" borderId="0" applyFill="0" applyBorder="0"/>
    <xf numFmtId="220" fontId="13" fillId="0" borderId="23" applyFill="0" applyBorder="0">
      <protection locked="0"/>
    </xf>
    <xf numFmtId="1" fontId="36" fillId="0" borderId="0">
      <protection locked="0"/>
    </xf>
    <xf numFmtId="0" fontId="24" fillId="0" borderId="0"/>
    <xf numFmtId="3" fontId="16" fillId="23" borderId="32"/>
    <xf numFmtId="0" fontId="123" fillId="0" borderId="0" applyNumberFormat="0">
      <alignment vertical="center"/>
    </xf>
    <xf numFmtId="0" fontId="124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horizontal="left" vertical="center"/>
    </xf>
    <xf numFmtId="0" fontId="125" fillId="0" borderId="0" applyNumberFormat="0">
      <alignment horizontal="left"/>
    </xf>
    <xf numFmtId="0" fontId="124" fillId="0" borderId="0" applyProtection="0"/>
    <xf numFmtId="0" fontId="43" fillId="0" borderId="0" applyProtection="0"/>
    <xf numFmtId="0" fontId="108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35" fillId="0" borderId="0" applyFill="0" applyBorder="0"/>
    <xf numFmtId="0" fontId="128" fillId="0" borderId="0" applyFill="0" applyBorder="0" applyAlignment="0" applyProtection="0">
      <alignment horizontal="right"/>
    </xf>
    <xf numFmtId="168" fontId="129" fillId="24" borderId="0">
      <protection locked="0"/>
    </xf>
    <xf numFmtId="3" fontId="130" fillId="24" borderId="0">
      <alignment horizontal="right"/>
      <protection locked="0"/>
    </xf>
    <xf numFmtId="237" fontId="129" fillId="24" borderId="0" applyBorder="0">
      <alignment horizontal="right"/>
      <protection locked="0"/>
    </xf>
    <xf numFmtId="0" fontId="131" fillId="0" borderId="24" applyNumberFormat="0" applyBorder="0" applyAlignment="0" applyProtection="0">
      <alignment horizontal="right"/>
    </xf>
    <xf numFmtId="0" fontId="34" fillId="0" borderId="33" applyNumberFormat="0" applyAlignment="0">
      <alignment vertical="center"/>
    </xf>
    <xf numFmtId="0" fontId="34" fillId="0" borderId="34" applyNumberFormat="0" applyAlignment="0">
      <alignment vertical="center"/>
      <protection locked="0"/>
    </xf>
    <xf numFmtId="238" fontId="34" fillId="64" borderId="34" applyNumberFormat="0" applyAlignment="0">
      <alignment vertical="center"/>
      <protection locked="0"/>
    </xf>
    <xf numFmtId="0" fontId="132" fillId="0" borderId="0" applyNumberFormat="0" applyFill="0" applyBorder="0" applyAlignment="0" applyProtection="0"/>
    <xf numFmtId="0" fontId="34" fillId="65" borderId="0" applyNumberFormat="0" applyAlignment="0">
      <alignment vertical="center"/>
    </xf>
    <xf numFmtId="0" fontId="34" fillId="2" borderId="0" applyNumberFormat="0" applyAlignment="0">
      <alignment vertical="center"/>
    </xf>
    <xf numFmtId="0" fontId="34" fillId="0" borderId="35" applyNumberFormat="0" applyAlignment="0">
      <alignment vertical="center"/>
      <protection locked="0"/>
    </xf>
    <xf numFmtId="0" fontId="133" fillId="0" borderId="0" applyNumberFormat="0" applyFill="0" applyBorder="0" applyAlignment="0">
      <protection locked="0"/>
    </xf>
    <xf numFmtId="0" fontId="34" fillId="34" borderId="0" applyNumberFormat="0" applyFont="0" applyBorder="0" applyAlignment="0" applyProtection="0">
      <alignment horizontal="left"/>
    </xf>
    <xf numFmtId="10" fontId="134" fillId="27" borderId="32"/>
    <xf numFmtId="0" fontId="135" fillId="0" borderId="0" applyNumberFormat="0" applyFill="0" applyBorder="0" applyProtection="0">
      <alignment horizontal="left" vertical="center"/>
    </xf>
    <xf numFmtId="239" fontId="136" fillId="0" borderId="23" applyNumberFormat="0" applyFill="0" applyBorder="0" applyAlignment="0" applyProtection="0">
      <alignment horizontal="center"/>
    </xf>
    <xf numFmtId="240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241" fontId="13" fillId="0" borderId="0" applyFont="0" applyFill="0" applyBorder="0" applyAlignment="0" applyProtection="0"/>
    <xf numFmtId="242" fontId="13" fillId="0" borderId="0" applyFont="0" applyFill="0" applyBorder="0" applyAlignment="0" applyProtection="0"/>
    <xf numFmtId="242" fontId="13" fillId="0" borderId="0" applyFont="0" applyFill="0" applyBorder="0" applyAlignment="0" applyProtection="0"/>
    <xf numFmtId="43" fontId="9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2" fillId="0" borderId="0" applyFont="0" applyFill="0" applyBorder="0" applyAlignment="0" applyProtection="0"/>
    <xf numFmtId="2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0" fontId="131" fillId="66" borderId="0">
      <alignment horizontal="right"/>
    </xf>
    <xf numFmtId="244" fontId="13" fillId="0" borderId="0" applyFont="0" applyFill="0" applyBorder="0" applyAlignment="0" applyProtection="0"/>
    <xf numFmtId="245" fontId="13" fillId="0" borderId="0" applyFont="0" applyFill="0" applyBorder="0" applyAlignment="0" applyProtection="0"/>
    <xf numFmtId="246" fontId="36" fillId="0" borderId="0">
      <protection locked="0"/>
    </xf>
    <xf numFmtId="17" fontId="16" fillId="27" borderId="4"/>
    <xf numFmtId="0" fontId="137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2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7" fillId="0" borderId="0"/>
    <xf numFmtId="0" fontId="10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8" fillId="0" borderId="0"/>
    <xf numFmtId="0" fontId="92" fillId="0" borderId="0"/>
    <xf numFmtId="0" fontId="92" fillId="0" borderId="0"/>
    <xf numFmtId="3" fontId="139" fillId="0" borderId="0"/>
    <xf numFmtId="3" fontId="140" fillId="0" borderId="0">
      <alignment horizontal="left"/>
    </xf>
    <xf numFmtId="0" fontId="24" fillId="0" borderId="0"/>
    <xf numFmtId="0" fontId="34" fillId="67" borderId="0" applyBorder="0" applyAlignment="0">
      <alignment horizontal="left"/>
    </xf>
    <xf numFmtId="0" fontId="61" fillId="0" borderId="0"/>
    <xf numFmtId="0" fontId="61" fillId="0" borderId="0"/>
    <xf numFmtId="219" fontId="34" fillId="0" borderId="0" applyFont="0" applyFill="0" applyBorder="0" applyAlignment="0" applyProtection="0">
      <alignment vertical="center"/>
    </xf>
    <xf numFmtId="238" fontId="34" fillId="0" borderId="0" applyFont="0" applyFill="0" applyBorder="0" applyAlignment="0" applyProtection="0">
      <alignment vertical="center"/>
    </xf>
    <xf numFmtId="40" fontId="141" fillId="0" borderId="0" applyFont="0" applyFill="0" applyBorder="0" applyAlignment="0" applyProtection="0"/>
    <xf numFmtId="38" fontId="141" fillId="0" borderId="0" applyFont="0" applyFill="0" applyBorder="0" applyAlignment="0" applyProtection="0"/>
    <xf numFmtId="40" fontId="16" fillId="23" borderId="0">
      <alignment horizontal="right"/>
    </xf>
    <xf numFmtId="168" fontId="16" fillId="0" borderId="32" applyAlignment="0" applyProtection="0"/>
    <xf numFmtId="247" fontId="61" fillId="0" borderId="0" applyFont="0" applyFill="0" applyBorder="0" applyAlignment="0" applyProtection="0"/>
    <xf numFmtId="248" fontId="34" fillId="0" borderId="0" applyFont="0" applyFill="0" applyBorder="0" applyAlignment="0" applyProtection="0">
      <alignment vertical="center"/>
    </xf>
    <xf numFmtId="249" fontId="34" fillId="0" borderId="0" applyFont="0" applyFill="0" applyBorder="0" applyAlignment="0" applyProtection="0">
      <alignment horizontal="right" vertical="center"/>
    </xf>
    <xf numFmtId="9" fontId="142" fillId="0" borderId="0" applyNumberFormat="0" applyFill="0" applyBorder="0" applyProtection="0">
      <alignment horizontal="right"/>
    </xf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250" fontId="36" fillId="0" borderId="0">
      <protection locked="0"/>
    </xf>
    <xf numFmtId="251" fontId="36" fillId="0" borderId="0">
      <protection locked="0"/>
    </xf>
    <xf numFmtId="0" fontId="24" fillId="0" borderId="0"/>
    <xf numFmtId="0" fontId="143" fillId="0" borderId="0">
      <alignment horizontal="left"/>
      <protection locked="0"/>
    </xf>
    <xf numFmtId="0" fontId="144" fillId="0" borderId="0"/>
    <xf numFmtId="0" fontId="145" fillId="0" borderId="0"/>
    <xf numFmtId="252" fontId="64" fillId="0" borderId="0" applyNumberFormat="0" applyFill="0" applyBorder="0" applyAlignment="0" applyProtection="0">
      <alignment horizontal="left"/>
    </xf>
    <xf numFmtId="0" fontId="81" fillId="0" borderId="0" applyFill="0" applyBorder="0">
      <alignment horizontal="left"/>
    </xf>
    <xf numFmtId="253" fontId="81" fillId="0" borderId="23" applyFill="0" applyBorder="0">
      <protection locked="0"/>
    </xf>
    <xf numFmtId="0" fontId="61" fillId="0" borderId="36" applyNumberFormat="0" applyFont="0" applyFill="0" applyAlignment="0" applyProtection="0"/>
    <xf numFmtId="214" fontId="13" fillId="68" borderId="0" applyBorder="0" applyProtection="0">
      <alignment horizontal="left" wrapText="1"/>
    </xf>
    <xf numFmtId="0" fontId="115" fillId="60" borderId="0" applyNumberFormat="0" applyBorder="0" applyProtection="0">
      <alignment horizontal="left"/>
    </xf>
    <xf numFmtId="0" fontId="115" fillId="60" borderId="25" applyNumberFormat="0" applyBorder="0" applyProtection="0">
      <alignment horizontal="left" wrapText="1"/>
    </xf>
    <xf numFmtId="0" fontId="16" fillId="0" borderId="0"/>
    <xf numFmtId="0" fontId="34" fillId="0" borderId="0" applyNumberFormat="0" applyFill="0" applyBorder="0">
      <alignment horizontal="left" vertical="center" wrapText="1" indent="1"/>
    </xf>
    <xf numFmtId="0" fontId="22" fillId="0" borderId="0" applyNumberFormat="0" applyFill="0" applyBorder="0">
      <alignment horizontal="left" vertical="center" wrapText="1"/>
    </xf>
    <xf numFmtId="0" fontId="61" fillId="0" borderId="27" applyNumberFormat="0" applyFont="0" applyFill="0" applyAlignment="0" applyProtection="0"/>
    <xf numFmtId="0" fontId="146" fillId="63" borderId="0"/>
    <xf numFmtId="174" fontId="147" fillId="0" borderId="0">
      <alignment horizontal="left"/>
    </xf>
    <xf numFmtId="0" fontId="148" fillId="0" borderId="0" applyNumberFormat="0" applyFill="0" applyBorder="0" applyProtection="0">
      <alignment horizontal="left" vertical="center"/>
    </xf>
    <xf numFmtId="0" fontId="146" fillId="63" borderId="0" applyAlignment="0"/>
    <xf numFmtId="178" fontId="61" fillId="0" borderId="0" applyFont="0" applyFill="0" applyBorder="0" applyAlignment="0" applyProtection="0"/>
    <xf numFmtId="241" fontId="13" fillId="0" borderId="0" applyFont="0" applyFill="0" applyBorder="0" applyAlignment="0" applyProtection="0"/>
    <xf numFmtId="0" fontId="34" fillId="61" borderId="0">
      <alignment vertical="top" wrapText="1"/>
    </xf>
    <xf numFmtId="40" fontId="61" fillId="0" borderId="0" applyFont="0" applyFill="0" applyBorder="0" applyAlignment="0" applyProtection="0"/>
    <xf numFmtId="254" fontId="61" fillId="0" borderId="0" applyFont="0" applyFill="0" applyBorder="0" applyAlignment="0" applyProtection="0"/>
    <xf numFmtId="0" fontId="35" fillId="2" borderId="32">
      <alignment vertical="top" wrapText="1"/>
    </xf>
    <xf numFmtId="174" fontId="149" fillId="0" borderId="0">
      <alignment horizontal="left"/>
    </xf>
    <xf numFmtId="0" fontId="13" fillId="0" borderId="0"/>
    <xf numFmtId="0" fontId="150" fillId="0" borderId="0">
      <alignment horizontal="right"/>
    </xf>
    <xf numFmtId="0" fontId="62" fillId="0" borderId="0"/>
    <xf numFmtId="0" fontId="151" fillId="0" borderId="0"/>
    <xf numFmtId="0" fontId="152" fillId="0" borderId="0" applyNumberFormat="0" applyFill="0" applyBorder="0" applyAlignment="0" applyProtection="0">
      <alignment horizontal="left" vertical="center"/>
    </xf>
    <xf numFmtId="0" fontId="153" fillId="0" borderId="0">
      <alignment horizontal="left"/>
    </xf>
    <xf numFmtId="3" fontId="154" fillId="0" borderId="0"/>
    <xf numFmtId="3" fontId="155" fillId="0" borderId="0"/>
    <xf numFmtId="40" fontId="156" fillId="0" borderId="0" applyBorder="0">
      <alignment horizontal="right"/>
    </xf>
    <xf numFmtId="167" fontId="114" fillId="0" borderId="37"/>
    <xf numFmtId="238" fontId="22" fillId="0" borderId="38" applyNumberFormat="0" applyFill="0" applyAlignment="0" applyProtection="0">
      <alignment vertical="center"/>
    </xf>
    <xf numFmtId="239" fontId="157" fillId="0" borderId="23" applyNumberFormat="0" applyFill="0" applyBorder="0" applyAlignment="0" applyProtection="0">
      <alignment horizontal="center"/>
    </xf>
    <xf numFmtId="238" fontId="34" fillId="0" borderId="39" applyNumberFormat="0" applyFont="0" applyFill="0" applyAlignment="0" applyProtection="0">
      <alignment vertical="center"/>
    </xf>
    <xf numFmtId="0" fontId="34" fillId="24" borderId="0" applyNumberFormat="0" applyFont="0" applyBorder="0" applyAlignment="0" applyProtection="0">
      <alignment vertical="center"/>
    </xf>
    <xf numFmtId="0" fontId="34" fillId="0" borderId="0" applyNumberFormat="0" applyFont="0" applyFill="0" applyAlignment="0" applyProtection="0">
      <alignment vertical="center"/>
    </xf>
    <xf numFmtId="238" fontId="34" fillId="0" borderId="0" applyNumberFormat="0" applyFont="0" applyBorder="0" applyAlignment="0" applyProtection="0">
      <alignment vertical="center"/>
    </xf>
    <xf numFmtId="0" fontId="115" fillId="0" borderId="0">
      <alignment horizontal="centerContinuous"/>
    </xf>
    <xf numFmtId="0" fontId="158" fillId="33" borderId="0" applyNumberFormat="0" applyBorder="0" applyAlignment="0" applyProtection="0">
      <protection locked="0"/>
    </xf>
    <xf numFmtId="255" fontId="13" fillId="0" borderId="32">
      <alignment horizontal="left"/>
    </xf>
    <xf numFmtId="0" fontId="16" fillId="27" borderId="32"/>
    <xf numFmtId="0" fontId="115" fillId="60" borderId="9" applyNumberFormat="0" applyProtection="0">
      <alignment horizontal="left" vertical="center"/>
    </xf>
    <xf numFmtId="0" fontId="69" fillId="0" borderId="0" applyNumberFormat="0" applyFill="0" applyBorder="0" applyAlignment="0" applyProtection="0"/>
    <xf numFmtId="0" fontId="114" fillId="0" borderId="0"/>
    <xf numFmtId="238" fontId="22" fillId="0" borderId="0" applyNumberFormat="0" applyFill="0" applyBorder="0" applyAlignment="0" applyProtection="0">
      <alignment vertical="center"/>
    </xf>
    <xf numFmtId="0" fontId="34" fillId="0" borderId="0" applyNumberFormat="0" applyFont="0" applyBorder="0" applyAlignment="0" applyProtection="0">
      <alignment vertical="center"/>
    </xf>
    <xf numFmtId="37" fontId="35" fillId="27" borderId="0" applyNumberFormat="0" applyBorder="0" applyAlignment="0" applyProtection="0"/>
    <xf numFmtId="37" fontId="35" fillId="0" borderId="0"/>
    <xf numFmtId="3" fontId="159" fillId="0" borderId="40" applyProtection="0"/>
    <xf numFmtId="0" fontId="34" fillId="0" borderId="0" applyNumberFormat="0" applyFont="0" applyAlignment="0" applyProtection="0">
      <alignment vertical="center"/>
    </xf>
    <xf numFmtId="256" fontId="53" fillId="0" borderId="0" applyFont="0" applyFill="0" applyBorder="0" applyAlignment="0" applyProtection="0"/>
    <xf numFmtId="257" fontId="13" fillId="0" borderId="0" applyFont="0" applyFill="0" applyBorder="0" applyAlignment="0" applyProtection="0"/>
    <xf numFmtId="0" fontId="160" fillId="63" borderId="0" applyAlignment="0"/>
    <xf numFmtId="0" fontId="61" fillId="60" borderId="0" applyNumberFormat="0" applyBorder="0" applyProtection="0">
      <alignment horizontal="left"/>
    </xf>
    <xf numFmtId="0" fontId="161" fillId="0" borderId="0">
      <alignment horizontal="righ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241" fontId="13" fillId="0" borderId="0" applyFont="0" applyFill="0" applyBorder="0" applyAlignment="0" applyProtection="0"/>
    <xf numFmtId="258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13" fontId="13" fillId="0" borderId="0" applyFont="0" applyFill="0" applyBorder="0" applyAlignment="0" applyProtection="0"/>
    <xf numFmtId="213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178" fillId="0" borderId="0"/>
    <xf numFmtId="0" fontId="92" fillId="0" borderId="0"/>
    <xf numFmtId="9" fontId="92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Border="1"/>
    <xf numFmtId="0" fontId="3" fillId="3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17" xfId="0" applyNumberFormat="1" applyFont="1" applyBorder="1"/>
    <xf numFmtId="0" fontId="5" fillId="0" borderId="17" xfId="0" applyFont="1" applyBorder="1" applyAlignment="1">
      <alignment horizontal="center"/>
    </xf>
    <xf numFmtId="165" fontId="5" fillId="0" borderId="17" xfId="207" applyNumberFormat="1" applyFont="1" applyBorder="1" applyAlignment="1">
      <alignment horizontal="center"/>
    </xf>
    <xf numFmtId="165" fontId="9" fillId="0" borderId="17" xfId="207" applyNumberFormat="1" applyFont="1" applyFill="1" applyBorder="1" applyAlignment="1">
      <alignment horizontal="center"/>
    </xf>
    <xf numFmtId="164" fontId="8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165" fontId="5" fillId="0" borderId="0" xfId="207" applyNumberFormat="1" applyFont="1" applyBorder="1" applyAlignment="1">
      <alignment horizontal="center"/>
    </xf>
    <xf numFmtId="165" fontId="9" fillId="0" borderId="0" xfId="207" applyNumberFormat="1" applyFont="1" applyFill="1" applyBorder="1" applyAlignment="1">
      <alignment horizontal="center"/>
    </xf>
    <xf numFmtId="164" fontId="8" fillId="0" borderId="18" xfId="0" applyNumberFormat="1" applyFont="1" applyBorder="1"/>
    <xf numFmtId="0" fontId="5" fillId="0" borderId="18" xfId="0" applyFont="1" applyBorder="1" applyAlignment="1">
      <alignment horizontal="center"/>
    </xf>
    <xf numFmtId="165" fontId="5" fillId="0" borderId="18" xfId="207" applyNumberFormat="1" applyFont="1" applyBorder="1" applyAlignment="1">
      <alignment horizontal="center"/>
    </xf>
    <xf numFmtId="165" fontId="9" fillId="0" borderId="18" xfId="207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207" applyNumberFormat="1" applyFont="1" applyFill="1" applyBorder="1" applyAlignment="1">
      <alignment horizontal="center"/>
    </xf>
    <xf numFmtId="165" fontId="12" fillId="0" borderId="17" xfId="207" applyNumberFormat="1" applyFont="1" applyFill="1" applyBorder="1" applyAlignment="1">
      <alignment horizontal="center"/>
    </xf>
    <xf numFmtId="165" fontId="12" fillId="0" borderId="18" xfId="207" applyNumberFormat="1" applyFont="1" applyFill="1" applyBorder="1" applyAlignment="1">
      <alignment horizontal="center"/>
    </xf>
    <xf numFmtId="0" fontId="5" fillId="0" borderId="18" xfId="0" applyFont="1" applyBorder="1"/>
    <xf numFmtId="165" fontId="5" fillId="0" borderId="0" xfId="207" applyNumberFormat="1" applyFont="1" applyBorder="1"/>
    <xf numFmtId="0" fontId="6" fillId="0" borderId="18" xfId="0" applyFont="1" applyBorder="1"/>
    <xf numFmtId="0" fontId="12" fillId="0" borderId="0" xfId="228" applyFont="1" applyAlignment="1">
      <alignment vertical="center"/>
    </xf>
    <xf numFmtId="0" fontId="9" fillId="0" borderId="0" xfId="228" applyFont="1" applyAlignment="1">
      <alignment vertical="center"/>
    </xf>
    <xf numFmtId="0" fontId="11" fillId="33" borderId="0" xfId="228" applyFont="1" applyFill="1" applyAlignment="1">
      <alignment vertical="center"/>
    </xf>
    <xf numFmtId="0" fontId="3" fillId="33" borderId="0" xfId="228" applyFont="1" applyFill="1" applyAlignment="1">
      <alignment horizontal="center" vertical="center"/>
    </xf>
    <xf numFmtId="0" fontId="3" fillId="0" borderId="0" xfId="228" applyFont="1" applyFill="1" applyAlignment="1">
      <alignment horizontal="center" vertical="center"/>
    </xf>
    <xf numFmtId="0" fontId="9" fillId="0" borderId="0" xfId="228" applyFont="1" applyFill="1" applyAlignment="1">
      <alignment vertical="center"/>
    </xf>
    <xf numFmtId="0" fontId="12" fillId="0" borderId="17" xfId="228" applyFont="1" applyFill="1" applyBorder="1" applyAlignment="1">
      <alignment vertical="center"/>
    </xf>
    <xf numFmtId="166" fontId="9" fillId="0" borderId="17" xfId="207" applyNumberFormat="1" applyFont="1" applyFill="1" applyBorder="1" applyAlignment="1">
      <alignment horizontal="center" vertical="center"/>
    </xf>
    <xf numFmtId="0" fontId="12" fillId="0" borderId="18" xfId="228" applyFont="1" applyFill="1" applyBorder="1" applyAlignment="1">
      <alignment vertical="center"/>
    </xf>
    <xf numFmtId="166" fontId="9" fillId="0" borderId="18" xfId="207" applyNumberFormat="1" applyFont="1" applyFill="1" applyBorder="1" applyAlignment="1">
      <alignment horizontal="center" vertical="center"/>
    </xf>
    <xf numFmtId="167" fontId="9" fillId="0" borderId="0" xfId="228" applyNumberFormat="1" applyFont="1" applyAlignment="1">
      <alignment vertical="center"/>
    </xf>
    <xf numFmtId="0" fontId="12" fillId="0" borderId="19" xfId="228" applyFont="1" applyBorder="1" applyAlignment="1">
      <alignment horizontal="center" vertical="center"/>
    </xf>
    <xf numFmtId="168" fontId="12" fillId="0" borderId="19" xfId="242" applyNumberFormat="1" applyFont="1" applyBorder="1" applyAlignment="1">
      <alignment horizontal="center" vertical="center"/>
    </xf>
    <xf numFmtId="166" fontId="12" fillId="0" borderId="19" xfId="207" applyNumberFormat="1" applyFont="1" applyBorder="1" applyAlignment="1">
      <alignment horizontal="center" vertical="center"/>
    </xf>
    <xf numFmtId="0" fontId="15" fillId="0" borderId="0" xfId="228" applyFont="1" applyFill="1" applyAlignment="1">
      <alignment vertical="center"/>
    </xf>
    <xf numFmtId="164" fontId="3" fillId="33" borderId="0" xfId="0" applyNumberFormat="1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166" fontId="7" fillId="0" borderId="0" xfId="207" applyNumberFormat="1" applyFont="1" applyFill="1" applyBorder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209" fontId="6" fillId="0" borderId="18" xfId="240" applyNumberFormat="1" applyFont="1" applyBorder="1"/>
    <xf numFmtId="3" fontId="0" fillId="0" borderId="0" xfId="0" applyNumberFormat="1"/>
    <xf numFmtId="0" fontId="3" fillId="33" borderId="0" xfId="0" applyFont="1" applyFill="1" applyAlignment="1">
      <alignment horizontal="center" vertical="center" wrapText="1"/>
    </xf>
    <xf numFmtId="210" fontId="5" fillId="0" borderId="0" xfId="0" applyNumberFormat="1" applyFont="1" applyBorder="1"/>
    <xf numFmtId="0" fontId="5" fillId="0" borderId="0" xfId="0" applyNumberFormat="1" applyFont="1"/>
    <xf numFmtId="211" fontId="0" fillId="0" borderId="0" xfId="0" applyNumberFormat="1" applyBorder="1"/>
    <xf numFmtId="164" fontId="6" fillId="0" borderId="1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164" fontId="6" fillId="0" borderId="18" xfId="0" applyNumberFormat="1" applyFont="1" applyBorder="1"/>
    <xf numFmtId="164" fontId="5" fillId="0" borderId="18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3" fillId="0" borderId="0" xfId="0" applyFont="1" applyAlignment="1">
      <alignment horizontal="center" vertical="center" wrapText="1"/>
    </xf>
    <xf numFmtId="0" fontId="75" fillId="0" borderId="0" xfId="0" applyFont="1" applyAlignment="1">
      <alignment horizontal="right" vertical="center"/>
    </xf>
    <xf numFmtId="208" fontId="76" fillId="36" borderId="22" xfId="0" applyNumberFormat="1" applyFont="1" applyFill="1" applyBorder="1" applyAlignment="1">
      <alignment vertical="center"/>
    </xf>
    <xf numFmtId="10" fontId="77" fillId="0" borderId="0" xfId="240" applyNumberFormat="1" applyFont="1" applyAlignment="1">
      <alignment vertical="center"/>
    </xf>
    <xf numFmtId="0" fontId="78" fillId="37" borderId="0" xfId="0" applyFont="1" applyFill="1" applyAlignment="1"/>
    <xf numFmtId="4" fontId="0" fillId="0" borderId="0" xfId="0" applyNumberFormat="1"/>
    <xf numFmtId="43" fontId="9" fillId="0" borderId="0" xfId="207" applyNumberFormat="1" applyFont="1" applyFill="1" applyBorder="1" applyAlignment="1">
      <alignment horizontal="center"/>
    </xf>
    <xf numFmtId="4" fontId="5" fillId="0" borderId="0" xfId="0" applyNumberFormat="1" applyFont="1"/>
    <xf numFmtId="0" fontId="6" fillId="0" borderId="0" xfId="0" applyFont="1"/>
    <xf numFmtId="10" fontId="5" fillId="0" borderId="0" xfId="240" applyNumberFormat="1" applyFont="1"/>
    <xf numFmtId="4" fontId="6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 applyBorder="1"/>
    <xf numFmtId="1" fontId="5" fillId="0" borderId="0" xfId="0" applyNumberFormat="1" applyFont="1"/>
    <xf numFmtId="0" fontId="78" fillId="37" borderId="0" xfId="0" applyFont="1" applyFill="1" applyAlignment="1">
      <alignment horizontal="center"/>
    </xf>
    <xf numFmtId="43" fontId="5" fillId="0" borderId="0" xfId="0" applyNumberFormat="1" applyFont="1"/>
    <xf numFmtId="209" fontId="5" fillId="0" borderId="0" xfId="0" applyNumberFormat="1" applyFont="1" applyFill="1" applyBorder="1"/>
    <xf numFmtId="215" fontId="5" fillId="0" borderId="0" xfId="0" applyNumberFormat="1" applyFont="1"/>
    <xf numFmtId="209" fontId="5" fillId="0" borderId="0" xfId="0" applyNumberFormat="1" applyFont="1"/>
    <xf numFmtId="0" fontId="85" fillId="39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40" borderId="0" xfId="0" applyFont="1" applyFill="1" applyAlignment="1">
      <alignment vertical="center"/>
    </xf>
    <xf numFmtId="0" fontId="58" fillId="41" borderId="4" xfId="0" applyFont="1" applyFill="1" applyBorder="1" applyAlignment="1">
      <alignment horizontal="left" vertical="center" wrapText="1"/>
    </xf>
    <xf numFmtId="3" fontId="58" fillId="41" borderId="4" xfId="0" applyNumberFormat="1" applyFont="1" applyFill="1" applyBorder="1" applyAlignment="1">
      <alignment vertical="center" wrapText="1"/>
    </xf>
    <xf numFmtId="0" fontId="88" fillId="41" borderId="4" xfId="0" applyFont="1" applyFill="1" applyBorder="1" applyAlignment="1">
      <alignment horizontal="left" vertical="center" wrapText="1"/>
    </xf>
    <xf numFmtId="208" fontId="88" fillId="41" borderId="4" xfId="0" applyNumberFormat="1" applyFont="1" applyFill="1" applyBorder="1" applyAlignment="1">
      <alignment horizontal="right" vertical="center" wrapText="1"/>
    </xf>
    <xf numFmtId="169" fontId="88" fillId="41" borderId="4" xfId="0" applyNumberFormat="1" applyFont="1" applyFill="1" applyBorder="1" applyAlignment="1">
      <alignment horizontal="right" vertical="center" wrapText="1"/>
    </xf>
    <xf numFmtId="0" fontId="83" fillId="42" borderId="4" xfId="0" applyFont="1" applyFill="1" applyBorder="1" applyAlignment="1">
      <alignment horizontal="center" vertical="center"/>
    </xf>
    <xf numFmtId="0" fontId="0" fillId="41" borderId="4" xfId="0" applyFill="1" applyBorder="1" applyAlignment="1">
      <alignment horizontal="center" vertical="center"/>
    </xf>
    <xf numFmtId="0" fontId="0" fillId="0" borderId="4" xfId="0" applyBorder="1"/>
    <xf numFmtId="17" fontId="73" fillId="44" borderId="4" xfId="0" applyNumberFormat="1" applyFont="1" applyFill="1" applyBorder="1" applyAlignment="1">
      <alignment horizontal="center"/>
    </xf>
    <xf numFmtId="0" fontId="73" fillId="44" borderId="4" xfId="0" applyFont="1" applyFill="1" applyBorder="1" applyAlignment="1">
      <alignment horizontal="center"/>
    </xf>
    <xf numFmtId="3" fontId="0" fillId="0" borderId="4" xfId="0" applyNumberFormat="1" applyBorder="1"/>
    <xf numFmtId="0" fontId="0" fillId="0" borderId="4" xfId="0" applyBorder="1" applyAlignment="1">
      <alignment horizontal="left" indent="1"/>
    </xf>
    <xf numFmtId="3" fontId="90" fillId="0" borderId="4" xfId="0" applyNumberFormat="1" applyFont="1" applyBorder="1"/>
    <xf numFmtId="3" fontId="73" fillId="0" borderId="4" xfId="0" applyNumberFormat="1" applyFont="1" applyBorder="1"/>
    <xf numFmtId="3" fontId="0" fillId="0" borderId="0" xfId="0" applyNumberFormat="1" applyFill="1" applyBorder="1"/>
    <xf numFmtId="17" fontId="73" fillId="45" borderId="4" xfId="0" applyNumberFormat="1" applyFont="1" applyFill="1" applyBorder="1" applyAlignment="1">
      <alignment horizontal="center"/>
    </xf>
    <xf numFmtId="0" fontId="73" fillId="45" borderId="4" xfId="0" applyFont="1" applyFill="1" applyBorder="1" applyAlignment="1">
      <alignment horizontal="center"/>
    </xf>
    <xf numFmtId="0" fontId="73" fillId="45" borderId="4" xfId="0" applyFont="1" applyFill="1" applyBorder="1"/>
    <xf numFmtId="0" fontId="12" fillId="0" borderId="0" xfId="228" applyFont="1" applyFill="1" applyBorder="1" applyAlignment="1">
      <alignment vertical="center"/>
    </xf>
    <xf numFmtId="17" fontId="83" fillId="46" borderId="4" xfId="0" applyNumberFormat="1" applyFont="1" applyFill="1" applyBorder="1" applyAlignment="1">
      <alignment horizontal="center"/>
    </xf>
    <xf numFmtId="0" fontId="83" fillId="46" borderId="4" xfId="0" applyFont="1" applyFill="1" applyBorder="1" applyAlignment="1">
      <alignment horizontal="center"/>
    </xf>
    <xf numFmtId="0" fontId="12" fillId="0" borderId="0" xfId="228" applyFont="1" applyFill="1" applyAlignment="1">
      <alignment horizontal="center" vertical="center"/>
    </xf>
    <xf numFmtId="0" fontId="12" fillId="0" borderId="18" xfId="228" applyFont="1" applyFill="1" applyBorder="1" applyAlignment="1">
      <alignment horizontal="left" vertical="center"/>
    </xf>
    <xf numFmtId="166" fontId="9" fillId="0" borderId="0" xfId="207" applyNumberFormat="1" applyFont="1" applyFill="1" applyBorder="1" applyAlignment="1">
      <alignment horizontal="center" vertical="center"/>
    </xf>
    <xf numFmtId="17" fontId="91" fillId="37" borderId="4" xfId="0" applyNumberFormat="1" applyFont="1" applyFill="1" applyBorder="1" applyAlignment="1">
      <alignment horizontal="center"/>
    </xf>
    <xf numFmtId="0" fontId="91" fillId="37" borderId="4" xfId="0" applyFont="1" applyFill="1" applyBorder="1" applyAlignment="1">
      <alignment horizontal="center"/>
    </xf>
    <xf numFmtId="0" fontId="91" fillId="37" borderId="4" xfId="0" applyFont="1" applyFill="1" applyBorder="1"/>
    <xf numFmtId="3" fontId="79" fillId="0" borderId="0" xfId="286" applyNumberFormat="1" applyAlignment="1"/>
    <xf numFmtId="0" fontId="78" fillId="0" borderId="0" xfId="0" applyFont="1" applyFill="1"/>
    <xf numFmtId="166" fontId="9" fillId="0" borderId="0" xfId="228" applyNumberFormat="1" applyFont="1" applyAlignment="1">
      <alignment vertical="center"/>
    </xf>
    <xf numFmtId="165" fontId="9" fillId="0" borderId="0" xfId="207" applyNumberFormat="1" applyFont="1" applyFill="1" applyBorder="1" applyAlignment="1">
      <alignment horizontal="center"/>
    </xf>
    <xf numFmtId="0" fontId="83" fillId="50" borderId="4" xfId="0" applyFont="1" applyFill="1" applyBorder="1" applyAlignment="1">
      <alignment horizontal="center" vertical="center" wrapText="1"/>
    </xf>
    <xf numFmtId="3" fontId="84" fillId="50" borderId="4" xfId="0" applyNumberFormat="1" applyFont="1" applyFill="1" applyBorder="1"/>
    <xf numFmtId="168" fontId="0" fillId="0" borderId="0" xfId="287" applyNumberFormat="1" applyFont="1"/>
    <xf numFmtId="0" fontId="73" fillId="0" borderId="0" xfId="0" applyFont="1"/>
    <xf numFmtId="0" fontId="93" fillId="40" borderId="0" xfId="0" applyFont="1" applyFill="1"/>
    <xf numFmtId="0" fontId="95" fillId="0" borderId="0" xfId="0" applyFont="1"/>
    <xf numFmtId="0" fontId="96" fillId="51" borderId="4" xfId="0" applyFont="1" applyFill="1" applyBorder="1" applyAlignment="1">
      <alignment horizontal="center" vertical="center"/>
    </xf>
    <xf numFmtId="17" fontId="97" fillId="51" borderId="4" xfId="288" applyNumberFormat="1" applyFont="1" applyFill="1" applyBorder="1" applyAlignment="1">
      <alignment horizontal="center" vertical="center"/>
    </xf>
    <xf numFmtId="0" fontId="98" fillId="52" borderId="4" xfId="0" applyFont="1" applyFill="1" applyBorder="1" applyAlignment="1">
      <alignment horizontal="center" vertical="center"/>
    </xf>
    <xf numFmtId="3" fontId="99" fillId="38" borderId="4" xfId="288" applyNumberFormat="1" applyFont="1" applyFill="1" applyBorder="1" applyAlignment="1">
      <alignment horizontal="center" vertical="center"/>
    </xf>
    <xf numFmtId="0" fontId="96" fillId="52" borderId="4" xfId="0" applyFont="1" applyFill="1" applyBorder="1" applyAlignment="1">
      <alignment horizontal="center" vertical="center"/>
    </xf>
    <xf numFmtId="3" fontId="96" fillId="0" borderId="4" xfId="0" applyNumberFormat="1" applyFont="1" applyBorder="1"/>
    <xf numFmtId="0" fontId="95" fillId="0" borderId="4" xfId="0" applyFont="1" applyBorder="1"/>
    <xf numFmtId="3" fontId="95" fillId="0" borderId="4" xfId="0" applyNumberFormat="1" applyFont="1" applyBorder="1"/>
    <xf numFmtId="218" fontId="95" fillId="0" borderId="4" xfId="0" applyNumberFormat="1" applyFont="1" applyBorder="1"/>
    <xf numFmtId="0" fontId="96" fillId="51" borderId="4" xfId="0" applyFont="1" applyFill="1" applyBorder="1" applyAlignment="1">
      <alignment horizontal="center"/>
    </xf>
    <xf numFmtId="17" fontId="96" fillId="49" borderId="4" xfId="0" applyNumberFormat="1" applyFont="1" applyFill="1" applyBorder="1" applyAlignment="1">
      <alignment horizontal="center"/>
    </xf>
    <xf numFmtId="0" fontId="98" fillId="53" borderId="4" xfId="0" applyFont="1" applyFill="1" applyBorder="1" applyAlignment="1">
      <alignment horizontal="center" vertical="center"/>
    </xf>
    <xf numFmtId="3" fontId="98" fillId="0" borderId="4" xfId="0" applyNumberFormat="1" applyFont="1" applyBorder="1"/>
    <xf numFmtId="0" fontId="96" fillId="53" borderId="4" xfId="0" applyFont="1" applyFill="1" applyBorder="1" applyAlignment="1">
      <alignment horizontal="center" vertical="center"/>
    </xf>
    <xf numFmtId="168" fontId="0" fillId="0" borderId="4" xfId="287" applyNumberFormat="1" applyFont="1" applyBorder="1"/>
    <xf numFmtId="4" fontId="0" fillId="0" borderId="4" xfId="0" applyNumberFormat="1" applyBorder="1"/>
    <xf numFmtId="168" fontId="83" fillId="50" borderId="4" xfId="287" applyNumberFormat="1" applyFont="1" applyFill="1" applyBorder="1" applyAlignment="1">
      <alignment horizontal="center" vertical="center"/>
    </xf>
    <xf numFmtId="0" fontId="0" fillId="54" borderId="4" xfId="0" applyFill="1" applyBorder="1" applyAlignment="1">
      <alignment horizontal="center" vertical="center" wrapText="1"/>
    </xf>
    <xf numFmtId="3" fontId="0" fillId="55" borderId="4" xfId="0" applyNumberFormat="1" applyFill="1" applyBorder="1" applyAlignment="1">
      <alignment horizontal="center" vertical="center" wrapText="1"/>
    </xf>
    <xf numFmtId="3" fontId="73" fillId="55" borderId="4" xfId="0" applyNumberFormat="1" applyFont="1" applyFill="1" applyBorder="1" applyAlignment="1">
      <alignment horizontal="center" vertical="center" wrapText="1"/>
    </xf>
    <xf numFmtId="0" fontId="96" fillId="56" borderId="4" xfId="0" applyFont="1" applyFill="1" applyBorder="1" applyAlignment="1">
      <alignment horizontal="center" vertical="center" wrapText="1"/>
    </xf>
    <xf numFmtId="3" fontId="96" fillId="56" borderId="4" xfId="0" applyNumberFormat="1" applyFont="1" applyFill="1" applyBorder="1"/>
    <xf numFmtId="0" fontId="73" fillId="57" borderId="4" xfId="0" applyFont="1" applyFill="1" applyBorder="1" applyAlignment="1">
      <alignment horizontal="center" vertical="center"/>
    </xf>
    <xf numFmtId="0" fontId="73" fillId="55" borderId="20" xfId="0" applyFont="1" applyFill="1" applyBorder="1"/>
    <xf numFmtId="3" fontId="96" fillId="57" borderId="4" xfId="0" applyNumberFormat="1" applyFont="1" applyFill="1" applyBorder="1" applyAlignment="1">
      <alignment horizontal="center" vertical="center"/>
    </xf>
    <xf numFmtId="3" fontId="0" fillId="55" borderId="4" xfId="0" applyNumberFormat="1" applyFill="1" applyBorder="1"/>
    <xf numFmtId="3" fontId="96" fillId="55" borderId="4" xfId="0" applyNumberFormat="1" applyFont="1" applyFill="1" applyBorder="1"/>
    <xf numFmtId="4" fontId="98" fillId="49" borderId="4" xfId="0" applyNumberFormat="1" applyFont="1" applyFill="1" applyBorder="1" applyAlignment="1">
      <alignment horizontal="center"/>
    </xf>
    <xf numFmtId="168" fontId="98" fillId="0" borderId="4" xfId="287" applyNumberFormat="1" applyFont="1" applyBorder="1"/>
    <xf numFmtId="168" fontId="96" fillId="0" borderId="4" xfId="287" applyNumberFormat="1" applyFont="1" applyBorder="1" applyAlignment="1">
      <alignment horizontal="center"/>
    </xf>
    <xf numFmtId="0" fontId="73" fillId="51" borderId="4" xfId="0" applyFont="1" applyFill="1" applyBorder="1" applyAlignment="1">
      <alignment horizontal="center" vertical="center"/>
    </xf>
    <xf numFmtId="0" fontId="98" fillId="52" borderId="4" xfId="0" applyFont="1" applyFill="1" applyBorder="1" applyAlignment="1">
      <alignment horizontal="center" vertical="center" wrapText="1"/>
    </xf>
    <xf numFmtId="0" fontId="96" fillId="52" borderId="4" xfId="0" applyFont="1" applyFill="1" applyBorder="1" applyAlignment="1">
      <alignment horizontal="center" vertical="center" wrapText="1"/>
    </xf>
    <xf numFmtId="0" fontId="13" fillId="51" borderId="4" xfId="0" applyFont="1" applyFill="1" applyBorder="1"/>
    <xf numFmtId="0" fontId="0" fillId="51" borderId="4" xfId="0" applyFill="1" applyBorder="1"/>
    <xf numFmtId="0" fontId="0" fillId="52" borderId="4" xfId="0" applyFill="1" applyBorder="1"/>
    <xf numFmtId="0" fontId="98" fillId="51" borderId="4" xfId="0" applyFont="1" applyFill="1" applyBorder="1" applyAlignment="1">
      <alignment wrapText="1"/>
    </xf>
    <xf numFmtId="0" fontId="99" fillId="51" borderId="4" xfId="0" applyFont="1" applyFill="1" applyBorder="1" applyAlignment="1">
      <alignment wrapText="1"/>
    </xf>
    <xf numFmtId="0" fontId="98" fillId="52" borderId="4" xfId="0" applyFont="1" applyFill="1" applyBorder="1"/>
    <xf numFmtId="0" fontId="99" fillId="52" borderId="4" xfId="0" applyFont="1" applyFill="1" applyBorder="1"/>
    <xf numFmtId="0" fontId="13" fillId="0" borderId="0" xfId="224"/>
    <xf numFmtId="0" fontId="98" fillId="52" borderId="4" xfId="0" applyFont="1" applyFill="1" applyBorder="1" applyAlignment="1">
      <alignment vertical="center"/>
    </xf>
    <xf numFmtId="0" fontId="98" fillId="52" borderId="4" xfId="0" applyFont="1" applyFill="1" applyBorder="1" applyAlignment="1">
      <alignment horizontal="left" vertical="center" indent="1"/>
    </xf>
    <xf numFmtId="3" fontId="0" fillId="52" borderId="4" xfId="0" applyNumberFormat="1" applyFill="1" applyBorder="1"/>
    <xf numFmtId="3" fontId="99" fillId="57" borderId="4" xfId="0" applyNumberFormat="1" applyFont="1" applyFill="1" applyBorder="1"/>
    <xf numFmtId="0" fontId="99" fillId="57" borderId="4" xfId="0" applyFont="1" applyFill="1" applyBorder="1" applyAlignment="1">
      <alignment horizontal="center" vertical="center" wrapText="1"/>
    </xf>
    <xf numFmtId="4" fontId="0" fillId="55" borderId="4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98" fillId="69" borderId="4" xfId="0" applyFont="1" applyFill="1" applyBorder="1" applyAlignment="1">
      <alignment horizontal="center" vertical="center" wrapText="1"/>
    </xf>
    <xf numFmtId="0" fontId="98" fillId="40" borderId="4" xfId="0" applyFont="1" applyFill="1" applyBorder="1" applyAlignment="1">
      <alignment horizontal="center" vertical="center" wrapText="1"/>
    </xf>
    <xf numFmtId="168" fontId="0" fillId="57" borderId="4" xfId="545" applyNumberFormat="1" applyFont="1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51" borderId="4" xfId="0" applyFill="1" applyBorder="1" applyAlignment="1">
      <alignment horizontal="center" vertical="center" wrapText="1"/>
    </xf>
    <xf numFmtId="0" fontId="98" fillId="53" borderId="41" xfId="0" applyFont="1" applyFill="1" applyBorder="1" applyAlignment="1">
      <alignment horizontal="center" vertical="center"/>
    </xf>
    <xf numFmtId="0" fontId="0" fillId="40" borderId="0" xfId="0" applyFill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259" fontId="5" fillId="0" borderId="0" xfId="0" applyNumberFormat="1" applyFont="1"/>
    <xf numFmtId="164" fontId="8" fillId="0" borderId="0" xfId="0" applyNumberFormat="1" applyFont="1" applyBorder="1"/>
    <xf numFmtId="165" fontId="9" fillId="0" borderId="0" xfId="207" applyNumberFormat="1" applyFont="1" applyFill="1" applyBorder="1" applyAlignment="1">
      <alignment horizontal="center"/>
    </xf>
    <xf numFmtId="0" fontId="3" fillId="33" borderId="0" xfId="0" applyFont="1" applyFill="1" applyBorder="1" applyAlignment="1">
      <alignment horizontal="center" vertical="center" wrapText="1"/>
    </xf>
    <xf numFmtId="216" fontId="84" fillId="43" borderId="4" xfId="207" applyNumberFormat="1" applyFont="1" applyFill="1" applyBorder="1" applyAlignment="1">
      <alignment vertical="center"/>
    </xf>
    <xf numFmtId="10" fontId="0" fillId="0" borderId="0" xfId="240" applyNumberFormat="1" applyFont="1"/>
    <xf numFmtId="0" fontId="163" fillId="41" borderId="4" xfId="0" applyFont="1" applyFill="1" applyBorder="1" applyAlignment="1">
      <alignment horizontal="left" vertical="center" wrapText="1"/>
    </xf>
    <xf numFmtId="0" fontId="13" fillId="41" borderId="4" xfId="0" applyFont="1" applyFill="1" applyBorder="1" applyAlignment="1">
      <alignment horizontal="left" vertical="center" wrapText="1"/>
    </xf>
    <xf numFmtId="4" fontId="93" fillId="41" borderId="4" xfId="0" applyNumberFormat="1" applyFont="1" applyFill="1" applyBorder="1" applyAlignment="1">
      <alignment vertical="center"/>
    </xf>
    <xf numFmtId="0" fontId="0" fillId="41" borderId="4" xfId="0" applyFill="1" applyBorder="1" applyAlignment="1">
      <alignment horizontal="left" vertical="center" wrapText="1" indent="1"/>
    </xf>
    <xf numFmtId="4" fontId="89" fillId="43" borderId="4" xfId="0" applyNumberFormat="1" applyFont="1" applyFill="1" applyBorder="1" applyAlignment="1">
      <alignment vertical="center"/>
    </xf>
    <xf numFmtId="0" fontId="0" fillId="41" borderId="4" xfId="0" applyFill="1" applyBorder="1" applyAlignment="1">
      <alignment horizontal="right" vertical="center" wrapText="1"/>
    </xf>
    <xf numFmtId="3" fontId="89" fillId="43" borderId="4" xfId="0" applyNumberFormat="1" applyFont="1" applyFill="1" applyBorder="1" applyAlignment="1">
      <alignment vertical="center"/>
    </xf>
    <xf numFmtId="3" fontId="170" fillId="43" borderId="4" xfId="0" applyNumberFormat="1" applyFont="1" applyFill="1" applyBorder="1" applyAlignment="1">
      <alignment vertical="center"/>
    </xf>
    <xf numFmtId="4" fontId="171" fillId="41" borderId="4" xfId="0" applyNumberFormat="1" applyFont="1" applyFill="1" applyBorder="1" applyAlignment="1">
      <alignment vertical="center"/>
    </xf>
    <xf numFmtId="0" fontId="3" fillId="33" borderId="0" xfId="228" applyFont="1" applyFill="1" applyAlignment="1">
      <alignment vertical="center"/>
    </xf>
    <xf numFmtId="166" fontId="9" fillId="0" borderId="17" xfId="207" applyNumberFormat="1" applyFont="1" applyFill="1" applyBorder="1" applyAlignment="1">
      <alignment horizontal="right" vertical="center"/>
    </xf>
    <xf numFmtId="166" fontId="9" fillId="0" borderId="18" xfId="207" applyNumberFormat="1" applyFont="1" applyFill="1" applyBorder="1" applyAlignment="1">
      <alignment horizontal="right" vertical="center"/>
    </xf>
    <xf numFmtId="0" fontId="87" fillId="40" borderId="0" xfId="0" applyFont="1" applyFill="1" applyAlignment="1">
      <alignment horizontal="center" vertical="center"/>
    </xf>
    <xf numFmtId="208" fontId="163" fillId="41" borderId="4" xfId="0" applyNumberFormat="1" applyFont="1" applyFill="1" applyBorder="1" applyAlignment="1">
      <alignment horizontal="right" vertical="center" wrapText="1"/>
    </xf>
    <xf numFmtId="208" fontId="76" fillId="36" borderId="42" xfId="0" applyNumberFormat="1" applyFont="1" applyFill="1" applyBorder="1" applyAlignment="1">
      <alignment vertical="center"/>
    </xf>
    <xf numFmtId="0" fontId="82" fillId="0" borderId="0" xfId="0" applyFont="1" applyFill="1"/>
    <xf numFmtId="165" fontId="9" fillId="0" borderId="0" xfId="207" applyNumberFormat="1" applyFont="1" applyFill="1" applyBorder="1" applyAlignment="1">
      <alignment horizontal="center"/>
    </xf>
    <xf numFmtId="0" fontId="73" fillId="41" borderId="0" xfId="0" applyFont="1" applyFill="1"/>
    <xf numFmtId="0" fontId="0" fillId="41" borderId="0" xfId="0" applyFill="1"/>
    <xf numFmtId="0" fontId="0" fillId="0" borderId="0" xfId="0" applyFill="1" applyBorder="1"/>
    <xf numFmtId="168" fontId="0" fillId="0" borderId="0" xfId="631" applyNumberFormat="1" applyFont="1" applyAlignment="1">
      <alignment horizontal="left"/>
    </xf>
    <xf numFmtId="0" fontId="84" fillId="50" borderId="4" xfId="0" applyFont="1" applyFill="1" applyBorder="1"/>
    <xf numFmtId="9" fontId="84" fillId="50" borderId="4" xfId="0" applyNumberFormat="1" applyFont="1" applyFill="1" applyBorder="1"/>
    <xf numFmtId="169" fontId="5" fillId="0" borderId="0" xfId="0" applyNumberFormat="1" applyFont="1"/>
    <xf numFmtId="4" fontId="0" fillId="0" borderId="0" xfId="631" applyNumberFormat="1" applyFont="1" applyAlignment="1">
      <alignment horizontal="left"/>
    </xf>
    <xf numFmtId="3" fontId="175" fillId="50" borderId="4" xfId="0" applyNumberFormat="1" applyFont="1" applyFill="1" applyBorder="1"/>
    <xf numFmtId="3" fontId="176" fillId="50" borderId="4" xfId="0" applyNumberFormat="1" applyFont="1" applyFill="1" applyBorder="1"/>
    <xf numFmtId="10" fontId="98" fillId="0" borderId="4" xfId="287" applyNumberFormat="1" applyFont="1" applyBorder="1"/>
    <xf numFmtId="4" fontId="96" fillId="0" borderId="4" xfId="0" applyNumberFormat="1" applyFont="1" applyBorder="1"/>
    <xf numFmtId="217" fontId="0" fillId="0" borderId="0" xfId="631" applyNumberFormat="1" applyFont="1"/>
    <xf numFmtId="0" fontId="162" fillId="50" borderId="4" xfId="224" applyFont="1" applyFill="1" applyBorder="1" applyAlignment="1">
      <alignment horizontal="center" vertical="center"/>
    </xf>
    <xf numFmtId="4" fontId="162" fillId="50" borderId="4" xfId="224" applyNumberFormat="1" applyFont="1" applyFill="1" applyBorder="1" applyAlignment="1">
      <alignment horizontal="center" vertical="center"/>
    </xf>
    <xf numFmtId="216" fontId="177" fillId="70" borderId="4" xfId="207" applyNumberFormat="1" applyFont="1" applyFill="1" applyBorder="1" applyAlignment="1">
      <alignment vertical="center"/>
    </xf>
    <xf numFmtId="168" fontId="0" fillId="0" borderId="0" xfId="631" applyNumberFormat="1" applyFont="1"/>
    <xf numFmtId="10" fontId="0" fillId="0" borderId="0" xfId="631" applyNumberFormat="1" applyFont="1"/>
    <xf numFmtId="10" fontId="171" fillId="70" borderId="0" xfId="240" applyNumberFormat="1" applyFont="1" applyFill="1"/>
    <xf numFmtId="4" fontId="5" fillId="0" borderId="0" xfId="0" quotePrefix="1" applyNumberFormat="1" applyFont="1"/>
    <xf numFmtId="4" fontId="5" fillId="0" borderId="0" xfId="0" applyNumberFormat="1" applyFont="1" applyAlignment="1">
      <alignment wrapText="1"/>
    </xf>
    <xf numFmtId="4" fontId="5" fillId="0" borderId="0" xfId="0" quotePrefix="1" applyNumberFormat="1" applyFont="1" applyAlignment="1">
      <alignment wrapText="1"/>
    </xf>
    <xf numFmtId="3" fontId="179" fillId="70" borderId="0" xfId="0" applyNumberFormat="1" applyFont="1" applyFill="1"/>
    <xf numFmtId="0" fontId="92" fillId="40" borderId="0" xfId="633" applyFill="1" applyAlignment="1">
      <alignment horizontal="center" vertical="top" wrapText="1"/>
    </xf>
    <xf numFmtId="10" fontId="0" fillId="40" borderId="0" xfId="634" applyNumberFormat="1" applyFont="1" applyFill="1" applyAlignment="1">
      <alignment horizontal="center" vertical="top" wrapText="1"/>
    </xf>
    <xf numFmtId="168" fontId="94" fillId="0" borderId="0" xfId="631" applyNumberFormat="1" applyFont="1"/>
    <xf numFmtId="3" fontId="0" fillId="52" borderId="0" xfId="0" applyNumberFormat="1" applyFill="1" applyBorder="1"/>
    <xf numFmtId="10" fontId="76" fillId="36" borderId="22" xfId="631" applyNumberFormat="1" applyFont="1" applyFill="1" applyBorder="1" applyAlignment="1">
      <alignment vertical="center"/>
    </xf>
    <xf numFmtId="212" fontId="5" fillId="0" borderId="0" xfId="0" applyNumberFormat="1" applyFont="1"/>
    <xf numFmtId="208" fontId="0" fillId="0" borderId="0" xfId="0" applyNumberFormat="1"/>
    <xf numFmtId="2" fontId="0" fillId="0" borderId="0" xfId="0" applyNumberFormat="1"/>
    <xf numFmtId="10" fontId="13" fillId="0" borderId="0" xfId="241" applyNumberFormat="1"/>
    <xf numFmtId="9" fontId="13" fillId="0" borderId="0" xfId="224" applyNumberFormat="1"/>
    <xf numFmtId="9" fontId="0" fillId="0" borderId="0" xfId="0" applyNumberFormat="1"/>
    <xf numFmtId="165" fontId="9" fillId="0" borderId="17" xfId="207" applyNumberFormat="1" applyFont="1" applyFill="1" applyBorder="1" applyAlignment="1">
      <alignment horizontal="center"/>
    </xf>
    <xf numFmtId="165" fontId="9" fillId="0" borderId="0" xfId="207" applyNumberFormat="1" applyFont="1" applyFill="1" applyBorder="1" applyAlignment="1">
      <alignment horizontal="center"/>
    </xf>
    <xf numFmtId="165" fontId="9" fillId="0" borderId="18" xfId="207" applyNumberFormat="1" applyFont="1" applyFill="1" applyBorder="1" applyAlignment="1">
      <alignment horizontal="center"/>
    </xf>
    <xf numFmtId="4" fontId="0" fillId="0" borderId="0" xfId="0" applyNumberFormat="1" applyAlignment="1">
      <alignment vertical="center"/>
    </xf>
    <xf numFmtId="208" fontId="0" fillId="0" borderId="0" xfId="0" applyNumberFormat="1" applyAlignment="1">
      <alignment vertical="center"/>
    </xf>
    <xf numFmtId="169" fontId="93" fillId="7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260" fontId="0" fillId="0" borderId="0" xfId="0" applyNumberFormat="1"/>
    <xf numFmtId="203" fontId="0" fillId="0" borderId="0" xfId="0" applyNumberFormat="1" applyAlignment="1">
      <alignment vertical="center"/>
    </xf>
    <xf numFmtId="203" fontId="0" fillId="0" borderId="0" xfId="0" applyNumberFormat="1"/>
    <xf numFmtId="4" fontId="174" fillId="0" borderId="0" xfId="0" applyNumberFormat="1" applyFont="1" applyFill="1" applyBorder="1" applyAlignment="1">
      <alignment horizontal="center" vertical="center" wrapText="1"/>
    </xf>
    <xf numFmtId="4" fontId="91" fillId="0" borderId="0" xfId="0" applyNumberFormat="1" applyFont="1" applyFill="1" applyBorder="1" applyAlignment="1">
      <alignment horizontal="center" vertical="center" wrapText="1"/>
    </xf>
    <xf numFmtId="0" fontId="173" fillId="0" borderId="0" xfId="0" applyFont="1" applyFill="1"/>
    <xf numFmtId="0" fontId="5" fillId="0" borderId="0" xfId="0" applyFont="1" applyFill="1"/>
    <xf numFmtId="0" fontId="96" fillId="0" borderId="0" xfId="0" applyFont="1" applyFill="1" applyBorder="1" applyAlignment="1">
      <alignment horizontal="center" vertical="center"/>
    </xf>
    <xf numFmtId="0" fontId="96" fillId="0" borderId="26" xfId="0" applyFont="1" applyFill="1" applyBorder="1" applyAlignment="1">
      <alignment horizontal="center" vertical="center"/>
    </xf>
    <xf numFmtId="0" fontId="11" fillId="33" borderId="0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3" fontId="96" fillId="0" borderId="0" xfId="0" applyNumberFormat="1" applyFont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4" fontId="74" fillId="0" borderId="0" xfId="0" applyNumberFormat="1" applyFont="1" applyBorder="1" applyAlignment="1">
      <alignment horizontal="center"/>
    </xf>
    <xf numFmtId="4" fontId="0" fillId="0" borderId="26" xfId="0" applyNumberFormat="1" applyBorder="1"/>
    <xf numFmtId="43" fontId="5" fillId="0" borderId="17" xfId="207" applyNumberFormat="1" applyFont="1" applyBorder="1" applyAlignment="1">
      <alignment horizontal="center"/>
    </xf>
    <xf numFmtId="43" fontId="5" fillId="0" borderId="18" xfId="207" applyNumberFormat="1" applyFont="1" applyBorder="1" applyAlignment="1">
      <alignment horizontal="center"/>
    </xf>
    <xf numFmtId="43" fontId="5" fillId="0" borderId="0" xfId="207" applyNumberFormat="1" applyFont="1" applyBorder="1" applyAlignment="1">
      <alignment vertical="center"/>
    </xf>
    <xf numFmtId="164" fontId="5" fillId="0" borderId="0" xfId="0" quotePrefix="1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5" fontId="12" fillId="0" borderId="0" xfId="207" applyNumberFormat="1" applyFont="1" applyFill="1" applyBorder="1" applyAlignment="1">
      <alignment horizontal="center"/>
    </xf>
    <xf numFmtId="208" fontId="86" fillId="0" borderId="0" xfId="0" applyNumberFormat="1" applyFont="1" applyFill="1"/>
    <xf numFmtId="169" fontId="93" fillId="0" borderId="0" xfId="0" applyNumberFormat="1" applyFont="1" applyFill="1" applyAlignment="1">
      <alignment vertical="center"/>
    </xf>
    <xf numFmtId="0" fontId="1" fillId="0" borderId="0" xfId="219" applyNumberFormat="1" applyFont="1" applyFill="1" applyAlignment="1">
      <alignment horizontal="center"/>
    </xf>
    <xf numFmtId="208" fontId="1" fillId="0" borderId="0" xfId="219" applyNumberFormat="1" applyFont="1" applyFill="1"/>
    <xf numFmtId="17" fontId="180" fillId="37" borderId="4" xfId="283" applyNumberFormat="1" applyFont="1" applyFill="1" applyBorder="1" applyAlignment="1">
      <alignment horizontal="center" vertical="center"/>
    </xf>
    <xf numFmtId="0" fontId="13" fillId="0" borderId="4" xfId="286" applyFont="1" applyBorder="1" applyAlignment="1"/>
    <xf numFmtId="3" fontId="79" fillId="0" borderId="4" xfId="286" applyNumberFormat="1" applyBorder="1" applyAlignment="1"/>
    <xf numFmtId="10" fontId="79" fillId="0" borderId="4" xfId="240" applyNumberFormat="1" applyFont="1" applyBorder="1" applyAlignment="1"/>
    <xf numFmtId="10" fontId="0" fillId="0" borderId="0" xfId="0" applyNumberFormat="1" applyFill="1"/>
    <xf numFmtId="4" fontId="96" fillId="57" borderId="4" xfId="0" applyNumberFormat="1" applyFont="1" applyFill="1" applyBorder="1" applyAlignment="1">
      <alignment horizontal="center" vertical="center"/>
    </xf>
    <xf numFmtId="17" fontId="97" fillId="0" borderId="24" xfId="288" applyNumberFormat="1" applyFont="1" applyFill="1" applyBorder="1" applyAlignment="1">
      <alignment horizontal="center" vertical="center"/>
    </xf>
    <xf numFmtId="0" fontId="0" fillId="0" borderId="24" xfId="0" applyFill="1" applyBorder="1"/>
    <xf numFmtId="168" fontId="83" fillId="0" borderId="0" xfId="287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172" fillId="0" borderId="0" xfId="0" applyFont="1" applyBorder="1" applyAlignment="1">
      <alignment horizontal="center" vertical="center" wrapText="1"/>
    </xf>
    <xf numFmtId="168" fontId="172" fillId="0" borderId="0" xfId="631" applyNumberFormat="1" applyFont="1" applyBorder="1" applyAlignment="1">
      <alignment horizontal="center" vertical="center" wrapText="1"/>
    </xf>
    <xf numFmtId="0" fontId="0" fillId="41" borderId="0" xfId="0" applyFill="1" applyAlignment="1">
      <alignment horizontal="center"/>
    </xf>
    <xf numFmtId="10" fontId="0" fillId="0" borderId="4" xfId="631" applyNumberFormat="1" applyFont="1" applyBorder="1"/>
    <xf numFmtId="2" fontId="0" fillId="40" borderId="0" xfId="207" applyNumberFormat="1" applyFont="1" applyFill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78" fillId="37" borderId="0" xfId="0" applyNumberFormat="1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78" fillId="37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/>
    </xf>
    <xf numFmtId="0" fontId="5" fillId="0" borderId="0" xfId="0" applyFont="1" applyAlignment="1">
      <alignment horizontal="justify"/>
    </xf>
    <xf numFmtId="0" fontId="162" fillId="50" borderId="43" xfId="224" applyFont="1" applyFill="1" applyBorder="1" applyAlignment="1">
      <alignment vertical="center" wrapText="1"/>
    </xf>
    <xf numFmtId="3" fontId="0" fillId="0" borderId="20" xfId="0" applyNumberFormat="1" applyBorder="1" applyAlignment="1"/>
    <xf numFmtId="3" fontId="0" fillId="0" borderId="6" xfId="0" applyNumberFormat="1" applyBorder="1" applyAlignment="1"/>
    <xf numFmtId="3" fontId="0" fillId="0" borderId="21" xfId="0" applyNumberFormat="1" applyBorder="1" applyAlignment="1"/>
    <xf numFmtId="3" fontId="73" fillId="0" borderId="20" xfId="0" applyNumberFormat="1" applyFont="1" applyBorder="1" applyAlignment="1"/>
    <xf numFmtId="3" fontId="73" fillId="0" borderId="6" xfId="0" applyNumberFormat="1" applyFont="1" applyBorder="1" applyAlignment="1"/>
    <xf numFmtId="3" fontId="73" fillId="0" borderId="21" xfId="0" applyNumberFormat="1" applyFont="1" applyBorder="1" applyAlignment="1"/>
    <xf numFmtId="0" fontId="73" fillId="45" borderId="20" xfId="0" applyFont="1" applyFill="1" applyBorder="1" applyAlignment="1">
      <alignment horizontal="center"/>
    </xf>
    <xf numFmtId="0" fontId="73" fillId="45" borderId="6" xfId="0" applyFont="1" applyFill="1" applyBorder="1" applyAlignment="1">
      <alignment horizontal="center"/>
    </xf>
    <xf numFmtId="0" fontId="73" fillId="45" borderId="21" xfId="0" applyFont="1" applyFill="1" applyBorder="1" applyAlignment="1">
      <alignment horizontal="center"/>
    </xf>
    <xf numFmtId="0" fontId="5" fillId="36" borderId="17" xfId="0" applyFont="1" applyFill="1" applyBorder="1" applyAlignment="1">
      <alignment horizontal="center"/>
    </xf>
    <xf numFmtId="0" fontId="5" fillId="36" borderId="0" xfId="0" applyFont="1" applyFill="1" applyBorder="1" applyAlignment="1">
      <alignment horizontal="center"/>
    </xf>
    <xf numFmtId="0" fontId="5" fillId="36" borderId="18" xfId="0" applyFont="1" applyFill="1" applyBorder="1" applyAlignment="1">
      <alignment horizontal="center"/>
    </xf>
    <xf numFmtId="3" fontId="5" fillId="36" borderId="0" xfId="0" applyNumberFormat="1" applyFont="1" applyFill="1"/>
    <xf numFmtId="4" fontId="0" fillId="36" borderId="4" xfId="0" applyNumberFormat="1" applyFill="1" applyBorder="1"/>
    <xf numFmtId="168" fontId="172" fillId="36" borderId="4" xfId="631" applyNumberFormat="1" applyFont="1" applyFill="1" applyBorder="1" applyAlignment="1">
      <alignment horizontal="center" vertical="center" wrapText="1"/>
    </xf>
    <xf numFmtId="168" fontId="172" fillId="36" borderId="4" xfId="241" applyNumberFormat="1" applyFont="1" applyFill="1" applyBorder="1" applyAlignment="1">
      <alignment horizontal="center" vertical="center" wrapText="1"/>
    </xf>
    <xf numFmtId="3" fontId="0" fillId="36" borderId="4" xfId="0" applyNumberFormat="1" applyFill="1" applyBorder="1"/>
    <xf numFmtId="4" fontId="0" fillId="36" borderId="0" xfId="0" applyNumberFormat="1" applyFill="1" applyAlignment="1">
      <alignment vertical="center"/>
    </xf>
    <xf numFmtId="208" fontId="0" fillId="36" borderId="0" xfId="0" applyNumberFormat="1" applyFill="1" applyAlignment="1">
      <alignment vertical="center"/>
    </xf>
    <xf numFmtId="10" fontId="0" fillId="36" borderId="0" xfId="545" applyNumberFormat="1" applyFont="1" applyFill="1" applyAlignment="1">
      <alignment horizontal="center" vertical="top" wrapText="1"/>
    </xf>
    <xf numFmtId="1" fontId="0" fillId="36" borderId="0" xfId="207" applyNumberFormat="1" applyFont="1" applyFill="1" applyAlignment="1">
      <alignment horizontal="center" vertical="top" wrapText="1"/>
    </xf>
    <xf numFmtId="0" fontId="0" fillId="36" borderId="4" xfId="0" applyFill="1" applyBorder="1" applyAlignment="1">
      <alignment horizontal="center" vertical="center" wrapText="1"/>
    </xf>
    <xf numFmtId="3" fontId="99" fillId="36" borderId="4" xfId="0" applyNumberFormat="1" applyFont="1" applyFill="1" applyBorder="1"/>
    <xf numFmtId="3" fontId="98" fillId="36" borderId="4" xfId="0" applyNumberFormat="1" applyFont="1" applyFill="1" applyBorder="1"/>
    <xf numFmtId="3" fontId="90" fillId="36" borderId="4" xfId="0" applyNumberFormat="1" applyFont="1" applyFill="1" applyBorder="1"/>
    <xf numFmtId="3" fontId="0" fillId="0" borderId="4" xfId="0" applyNumberFormat="1" applyFill="1" applyBorder="1"/>
    <xf numFmtId="3" fontId="0" fillId="36" borderId="20" xfId="0" applyNumberFormat="1" applyFill="1" applyBorder="1" applyAlignment="1"/>
    <xf numFmtId="3" fontId="0" fillId="36" borderId="6" xfId="0" applyNumberFormat="1" applyFill="1" applyBorder="1" applyAlignment="1"/>
    <xf numFmtId="3" fontId="0" fillId="36" borderId="21" xfId="0" applyNumberFormat="1" applyFill="1" applyBorder="1" applyAlignment="1"/>
    <xf numFmtId="3" fontId="90" fillId="36" borderId="20" xfId="0" applyNumberFormat="1" applyFont="1" applyFill="1" applyBorder="1" applyAlignment="1"/>
    <xf numFmtId="3" fontId="90" fillId="36" borderId="6" xfId="0" applyNumberFormat="1" applyFont="1" applyFill="1" applyBorder="1" applyAlignment="1"/>
    <xf numFmtId="3" fontId="90" fillId="36" borderId="21" xfId="0" applyNumberFormat="1" applyFont="1" applyFill="1" applyBorder="1" applyAlignment="1"/>
    <xf numFmtId="4" fontId="0" fillId="0" borderId="0" xfId="0" applyNumberFormat="1" applyFill="1" applyAlignment="1">
      <alignment vertical="center"/>
    </xf>
    <xf numFmtId="268" fontId="0" fillId="0" borderId="0" xfId="0" applyNumberFormat="1"/>
    <xf numFmtId="2" fontId="0" fillId="0" borderId="0" xfId="0" applyNumberFormat="1" applyFill="1" applyAlignment="1">
      <alignment vertical="center"/>
    </xf>
    <xf numFmtId="273" fontId="0" fillId="0" borderId="0" xfId="0" applyNumberFormat="1"/>
    <xf numFmtId="3" fontId="0" fillId="36" borderId="4" xfId="0" applyNumberFormat="1" applyFill="1" applyBorder="1" applyAlignment="1">
      <alignment horizontal="center" vertical="center"/>
    </xf>
    <xf numFmtId="3" fontId="0" fillId="36" borderId="4" xfId="0" applyNumberForma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0" fontId="0" fillId="0" borderId="4" xfId="631" applyNumberFormat="1" applyFont="1" applyFill="1" applyBorder="1"/>
  </cellXfs>
  <cellStyles count="635">
    <cellStyle name=" Task]_x000d__x000a_TaskName=Scan At_x000d__x000a_TaskID=3_x000d__x000a_WorkstationName=SmarTone_x000d__x000a_LastExecuted=0_x000d__x000a_LastSt" xfId="1"/>
    <cellStyle name="_x000a_shell=progma 2" xfId="289"/>
    <cellStyle name="#" xfId="290"/>
    <cellStyle name="%" xfId="2"/>
    <cellStyle name="%_00 Costos Plataforma de Pago" xfId="3"/>
    <cellStyle name="%_00 Costos Plataforma de Pago 2" xfId="4"/>
    <cellStyle name="%_00 Costos Plataforma de Pago 3" xfId="5"/>
    <cellStyle name="%_161147 HABER AB08" xfId="291"/>
    <cellStyle name="%_Actas_Val_Fin_AM_Octubre_2008" xfId="292"/>
    <cellStyle name="%_Actas_Val_Fin_MLC_Diciembre_2007" xfId="293"/>
    <cellStyle name="%_Actas_Val_Fin_Nextel_Agosto_2008" xfId="294"/>
    <cellStyle name="%_Actas_Val_Fin_Nextel_Fija_Abril_2008" xfId="295"/>
    <cellStyle name="%_Actas_Val_Fin_Nextel_Fija_Enero_2008" xfId="296"/>
    <cellStyle name="%_Actas_Val_Fin_Nextel_Fija_Junio_2008" xfId="297"/>
    <cellStyle name="%_Actas_Val_Fin_Nextel_Fija_Octubre_2008" xfId="298"/>
    <cellStyle name="%_Actas_Val_Fin_Nextel_Fija_Setiembre_2008" xfId="299"/>
    <cellStyle name="%_Actas_Val_Fin_Nextel_Julio_2008" xfId="300"/>
    <cellStyle name="%_Actas_Val_Fin_Nextel_Junio_2008" xfId="301"/>
    <cellStyle name="%_Actas_Val_Fin_Nextel_Mayo_2008" xfId="302"/>
    <cellStyle name="%_Actas_Val_Fin_TSM_Febrero_2008" xfId="303"/>
    <cellStyle name="%_Actas_Val_Prel_AM_Julio_2008" xfId="304"/>
    <cellStyle name="%_Actas_Val_Prel_AM_Setiembre_2008" xfId="305"/>
    <cellStyle name="%_Actas_Val_Prel_Nextel_Abril_2008" xfId="306"/>
    <cellStyle name="%_Actas_Val_Prel_Nextel_Agosto_2008" xfId="307"/>
    <cellStyle name="%_Actas_Val_Prel_Nextel_Julio_2008" xfId="308"/>
    <cellStyle name="%_Actas_Val_Prel_Nextel_Octubre_2007" xfId="309"/>
    <cellStyle name="%_Actas_Val_Prel_Nextel_Octubre_2008" xfId="310"/>
    <cellStyle name="%_Actas_Val_Prel_Nextel_Setiembre_2008" xfId="311"/>
    <cellStyle name="%_Actas_Val_Prel_Tim_Noviembre_2007" xfId="312"/>
    <cellStyle name="%_Actas_Val_Prel_Tim_Octubre_2007" xfId="313"/>
    <cellStyle name="%_Analisis de escenarios Area Virtual Movil" xfId="6"/>
    <cellStyle name="%_Datos_Costos_Plataforma_Prepago_2010 v2" xfId="7"/>
    <cellStyle name="(4) STM-1 (LECT)_x000d__x000a_PL-4579-M-039-99_x000d__x000a_FALTA APE" xfId="8"/>
    <cellStyle name="*MB Hardwired" xfId="314"/>
    <cellStyle name="*MB Input Table Calc" xfId="315"/>
    <cellStyle name="*MB Normal" xfId="316"/>
    <cellStyle name="*MB Placeholder" xfId="317"/>
    <cellStyle name="???" xfId="318"/>
    <cellStyle name="??_1951_0006" xfId="9"/>
    <cellStyle name="_0 - 3G Spain BOM Summary" xfId="319"/>
    <cellStyle name="_02 Network elements" xfId="10"/>
    <cellStyle name="_02 Network elements_00 Costos Plataforma de Pago" xfId="11"/>
    <cellStyle name="_02 Network elements_00 Costos Plataforma de Pago 2" xfId="12"/>
    <cellStyle name="_02 Network elements_00 Costos Plataforma de Pago 3" xfId="13"/>
    <cellStyle name="_02 Network elements_Datos_Costos_Plataforma_Prepago_2010 v2" xfId="14"/>
    <cellStyle name="_1xRTT 3rd Carrier B-Form V.02 221102" xfId="15"/>
    <cellStyle name="_ADICIONALES Rev FA (2)" xfId="320"/>
    <cellStyle name="_Anexo 16.7.2 Planilha de Preços Unitários Rede GSM  Darw" xfId="16"/>
    <cellStyle name="_Anexo 16.7.2 Planilha de Preços Unitários Rede GSM  Darw_00 Costos Plataforma de Pago" xfId="17"/>
    <cellStyle name="_Anexo 16.7.2 Planilha de Preços Unitários Rede GSM  Darw_00 Costos Plataforma de Pago 2" xfId="18"/>
    <cellStyle name="_Anexo 16.7.2 Planilha de Preços Unitários Rede GSM  Darw_00 Costos Plataforma de Pago 3" xfId="19"/>
    <cellStyle name="_Anexo 16.7.2 Planilha de Preços Unitários Rede GSM  Darw_Datos_Costos_Plataforma_Prepago_2010 v2" xfId="20"/>
    <cellStyle name="_Atención a Terceros" xfId="321"/>
    <cellStyle name="_Bonos 2008 (Bono por cartera)" xfId="322"/>
    <cellStyle name="_BTS comp and discount structure V.11" xfId="21"/>
    <cellStyle name="_BTS comp and discount structure V.11_00 Costos Plataforma de Pago" xfId="22"/>
    <cellStyle name="_BTS comp and discount structure V.11_00 Costos Plataforma de Pago 2" xfId="23"/>
    <cellStyle name="_BTS comp and discount structure V.11_00 Costos Plataforma de Pago 3" xfId="24"/>
    <cellStyle name="_BTS comp and discount structure V.11_Datos_Costos_Plataforma_Prepago_2010 v2" xfId="25"/>
    <cellStyle name="_BTS EQUIPOS + TI (4)" xfId="26"/>
    <cellStyle name="_CAL CE041 01 06 REV B OA" xfId="323"/>
    <cellStyle name="_CAL CE041 03 06 OE" xfId="324"/>
    <cellStyle name="_CCPPs_General" xfId="325"/>
    <cellStyle name="_CCPPs_General_I. T. Fija 1" xfId="326"/>
    <cellStyle name="_Cimentación Torre 16set29" xfId="327"/>
    <cellStyle name="_Clientes_Tráfico_voz_Tráfico_datos (3)" xfId="328"/>
    <cellStyle name="_Cobertura Fija IV trim" xfId="329"/>
    <cellStyle name="_Cobertura Móvil" xfId="330"/>
    <cellStyle name="_Cobertura Telefonía Móvil" xfId="331"/>
    <cellStyle name="_Comcel Phase 5 B-Form" xfId="27"/>
    <cellStyle name="_control de obras 30 01 07" xfId="332"/>
    <cellStyle name="_CRONO NUEVO SOMBRA_7" xfId="333"/>
    <cellStyle name="_Cronograma sombra azul por semana Abril Mayo Rev 2" xfId="334"/>
    <cellStyle name="_CUOTA ANUAL 2008 FINAL 02.04.2009" xfId="335"/>
    <cellStyle name="_Detalle de Gastos (PXQ)-2008 version 4" xfId="336"/>
    <cellStyle name="_Enviado a comercial 180806 -  Preciario CW -" xfId="337"/>
    <cellStyle name="_EQList Data Backbone PP15K-7K 100603 w COSTS" xfId="28"/>
    <cellStyle name="_EQList Data Backbone PP15K-7K 100603 w COSTS_00 Costos Plataforma de Pago" xfId="29"/>
    <cellStyle name="_EQList Data Backbone PP15K-7K 100603 w COSTS_00 Costos Plataforma de Pago 2" xfId="30"/>
    <cellStyle name="_EQList Data Backbone PP15K-7K 100603 w COSTS_00 Costos Plataforma de Pago 3" xfId="31"/>
    <cellStyle name="_EQList Data Backbone PP15K-7K 100603 w COSTS_Datos_Costos_Plataforma_Prepago_2010 v2" xfId="32"/>
    <cellStyle name="_EQList TdP OM4150 100603 - w COSTS" xfId="33"/>
    <cellStyle name="_EQList TdP OM4150 100603 - w COSTS_00 Costos Plataforma de Pago" xfId="34"/>
    <cellStyle name="_EQList TdP OM4150 100603 - w COSTS_00 Costos Plataforma de Pago 2" xfId="35"/>
    <cellStyle name="_EQList TdP OM4150 100603 - w COSTS_00 Costos Plataforma de Pago 3" xfId="36"/>
    <cellStyle name="_EQList TdP OM4150 100603 - w COSTS_Datos_Costos_Plataforma_Prepago_2010 v2" xfId="37"/>
    <cellStyle name="_Estaciones 2007 con coordenadas" xfId="338"/>
    <cellStyle name="_ESTADO AL  111006" xfId="339"/>
    <cellStyle name="_Estudio de Radioenlaces" xfId="340"/>
    <cellStyle name="_FICHAS_ENTREGADAS_EN SEP-DIC" xfId="341"/>
    <cellStyle name="_Global Comps - Full Service - 12 Jan  2001" xfId="38"/>
    <cellStyle name="_Global Comps - Full Service - 12 Jan  2001_Analisis de escenarios Area Virtual Movil" xfId="39"/>
    <cellStyle name="_Global Comps - Full Service - 18 June 2001" xfId="40"/>
    <cellStyle name="_Global Comps - Full Service - 18 June 2001_Analisis de escenarios Area Virtual Movil" xfId="41"/>
    <cellStyle name="_Global Comps - Full Service - 20 June 2001" xfId="42"/>
    <cellStyle name="_Global Comps - Full Service - 20 June 2001_Analisis de escenarios Area Virtual Movil" xfId="43"/>
    <cellStyle name="_Hoja1" xfId="342"/>
    <cellStyle name="_Hoja1_1" xfId="343"/>
    <cellStyle name="_Hoja1_2" xfId="344"/>
    <cellStyle name="_Hoja2" xfId="345"/>
    <cellStyle name="_Hoja3" xfId="346"/>
    <cellStyle name="_Hoja3_1" xfId="347"/>
    <cellStyle name="_Hoja3_Hoja1" xfId="348"/>
    <cellStyle name="_Hoja3_Hoja8" xfId="349"/>
    <cellStyle name="_Hoja4" xfId="350"/>
    <cellStyle name="_Hoja5" xfId="351"/>
    <cellStyle name="_Hoja8" xfId="352"/>
    <cellStyle name="_Hoja8_1" xfId="353"/>
    <cellStyle name="_Huawei Local Service Summary Table" xfId="354"/>
    <cellStyle name="_I Trim 2009" xfId="355"/>
    <cellStyle name="_I Trimestre" xfId="356"/>
    <cellStyle name="_I. T. Fija 1" xfId="357"/>
    <cellStyle name="_II Trimestre" xfId="358"/>
    <cellStyle name="_III Trimestre" xfId="359"/>
    <cellStyle name="_Info BS 050307" xfId="360"/>
    <cellStyle name="_IV Trimestre" xfId="361"/>
    <cellStyle name="_Leadcom Target" xfId="362"/>
    <cellStyle name="_Leadcoml_NOKIA BSS PACKTargets_June2005" xfId="363"/>
    <cellStyle name="_Libro1" xfId="364"/>
    <cellStyle name="_Libro2" xfId="365"/>
    <cellStyle name="_Libro6" xfId="366"/>
    <cellStyle name="_Lima y callao" xfId="367"/>
    <cellStyle name="_Listado REPs considerados" xfId="368"/>
    <cellStyle name="_MCIT" xfId="44"/>
    <cellStyle name="_MCIT_Analisis de escenarios Area Virtual Movil" xfId="45"/>
    <cellStyle name="_New WCOM" xfId="46"/>
    <cellStyle name="_New WCOM_Analisis de escenarios Area Virtual Movil" xfId="47"/>
    <cellStyle name="_Pagos por Concesión" xfId="369"/>
    <cellStyle name="_Plan2007" xfId="370"/>
    <cellStyle name="_PO 2007 Trabajo_15_02_07_copy" xfId="371"/>
    <cellStyle name="_PROYECTOS_SOMBRA_AZUL" xfId="372"/>
    <cellStyle name="_Reclamos" xfId="373"/>
    <cellStyle name="_Resumen Provincias Telefonica (2-SPM) v3" xfId="374"/>
    <cellStyle name="_Resumen Provincias Telefonica v2" xfId="375"/>
    <cellStyle name="_SERVICIO MÓVIL Y CABLE" xfId="376"/>
    <cellStyle name="_SITE_TOTAL" xfId="377"/>
    <cellStyle name="_Sombra_azul_2006" xfId="378"/>
    <cellStyle name="_Status de Implementaciones 13-09-06" xfId="379"/>
    <cellStyle name="_Torre 30 m- evaluado 120-2-p" xfId="380"/>
    <cellStyle name="_TRÁFICO" xfId="381"/>
    <cellStyle name="_tráfico (incluye I trimestre 2009) y clientes por tecnología" xfId="382"/>
    <cellStyle name="_Valorizacion RED Modelo Costos 2010 Version Final_2" xfId="48"/>
    <cellStyle name="_Valorizacion RED Modelo Costos 2010 Version Final_2_00 Costos Plataforma de Pago" xfId="49"/>
    <cellStyle name="_Valorizacion RED Modelo Costos 2010 Version Final_2_00 Costos Plataforma de Pago 2" xfId="50"/>
    <cellStyle name="_Valorizacion RED Modelo Costos 2010 Version Final_2_00 Costos Plataforma de Pago 3" xfId="51"/>
    <cellStyle name="_Valorizacion RED Modelo Costos 2010 Version Final_2_Datos_Costos_Plataforma_Prepago_2010 v2" xfId="52"/>
    <cellStyle name="_Valorizacion RED Modelo Costos 2010 Version Final_4 Revisada" xfId="53"/>
    <cellStyle name="_Valorizacion RED Modelo Costos 2010 Version Final_4 Revisada_00 Costos Plataforma de Pago" xfId="54"/>
    <cellStyle name="_Valorizacion RED Modelo Costos 2010 Version Final_4 Revisada_00 Costos Plataforma de Pago 2" xfId="55"/>
    <cellStyle name="_Valorizacion RED Modelo Costos 2010 Version Final_4 Revisada_00 Costos Plataforma de Pago 3" xfId="56"/>
    <cellStyle name="_Valorizacion RED Modelo Costos 2010 Version Final_4 Revisada_Datos_Costos_Plataforma_Prepago_2010 v2" xfId="57"/>
    <cellStyle name="_Verificación PO2007_FINAL" xfId="383"/>
    <cellStyle name="_VNTModellastestimates" xfId="58"/>
    <cellStyle name="_VNTModellastestimates_Analisis de escenarios Area Virtual Movil" xfId="59"/>
    <cellStyle name="=C:\WINDOWS\SYSTEM32\COMMAND.COM" xfId="60"/>
    <cellStyle name="=C:\WINNT\SYSTEM32\COMMAND.COM" xfId="61"/>
    <cellStyle name="=C:\WINNT35\SYSTEM32\COMMAND.COM" xfId="384"/>
    <cellStyle name="=C:\WINNT35\SYSTEM32\COMMAND.COM 3" xfId="385"/>
    <cellStyle name="•W_laroux" xfId="62"/>
    <cellStyle name="0,0_x000d__x000a_NA_x000d__x000a_" xfId="386"/>
    <cellStyle name="0000" xfId="63"/>
    <cellStyle name="000000" xfId="64"/>
    <cellStyle name="0UserFill" xfId="65"/>
    <cellStyle name="1" xfId="66"/>
    <cellStyle name="20% - Accent1" xfId="67"/>
    <cellStyle name="20% - Accent2" xfId="68"/>
    <cellStyle name="20% - Accent3" xfId="69"/>
    <cellStyle name="20% - Accent4" xfId="70"/>
    <cellStyle name="20% - Accent5" xfId="71"/>
    <cellStyle name="20% - Accent6" xfId="72"/>
    <cellStyle name="40% - Accent1" xfId="73"/>
    <cellStyle name="40% - Accent2" xfId="74"/>
    <cellStyle name="40% - Accent3" xfId="75"/>
    <cellStyle name="40% - Accent4" xfId="76"/>
    <cellStyle name="40% - Accent5" xfId="77"/>
    <cellStyle name="40% - Accent6" xfId="78"/>
    <cellStyle name="40% - Énfasis3 2" xfId="387"/>
    <cellStyle name="571" xfId="79"/>
    <cellStyle name="60% - Accent1" xfId="80"/>
    <cellStyle name="60% - Accent2" xfId="81"/>
    <cellStyle name="60% - Accent3" xfId="82"/>
    <cellStyle name="60% - Accent4" xfId="83"/>
    <cellStyle name="60% - Accent5" xfId="84"/>
    <cellStyle name="60% - Accent6" xfId="85"/>
    <cellStyle name="6mal" xfId="86"/>
    <cellStyle name="Accent1" xfId="87"/>
    <cellStyle name="Accent2" xfId="88"/>
    <cellStyle name="Accent3" xfId="89"/>
    <cellStyle name="Accent4" xfId="90"/>
    <cellStyle name="Accent5" xfId="91"/>
    <cellStyle name="Accent6" xfId="92"/>
    <cellStyle name="Actual Date" xfId="388"/>
    <cellStyle name="AFE" xfId="93"/>
    <cellStyle name="Año" xfId="389"/>
    <cellStyle name="args.style" xfId="94"/>
    <cellStyle name="Assumption" xfId="390"/>
    <cellStyle name="auf tausender" xfId="95"/>
    <cellStyle name="axlcolour" xfId="391"/>
    <cellStyle name="Bad" xfId="96"/>
    <cellStyle name="Billions" xfId="97"/>
    <cellStyle name="blank" xfId="98"/>
    <cellStyle name="Blue Heading" xfId="392"/>
    <cellStyle name="Board Level" xfId="393"/>
    <cellStyle name="BvDAddIn_Currency" xfId="99"/>
    <cellStyle name="Cabecera 1" xfId="394"/>
    <cellStyle name="Cabecera 2" xfId="395"/>
    <cellStyle name="Calc" xfId="396"/>
    <cellStyle name="Calc Currency (0)" xfId="100"/>
    <cellStyle name="Calc Currency (2)" xfId="101"/>
    <cellStyle name="Calc Percent (0)" xfId="102"/>
    <cellStyle name="Calc Percent (1)" xfId="103"/>
    <cellStyle name="Calc Percent (2)" xfId="104"/>
    <cellStyle name="Calc Units (0)" xfId="105"/>
    <cellStyle name="Calc Units (1)" xfId="106"/>
    <cellStyle name="Calc Units (2)" xfId="107"/>
    <cellStyle name="Calculation" xfId="108"/>
    <cellStyle name="Cancel" xfId="109"/>
    <cellStyle name="category" xfId="110"/>
    <cellStyle name="Check" xfId="397"/>
    <cellStyle name="Check Cell" xfId="111"/>
    <cellStyle name="Checksum" xfId="398"/>
    <cellStyle name="Code" xfId="399"/>
    <cellStyle name="Col_heading" xfId="400"/>
    <cellStyle name="Column Heading" xfId="401"/>
    <cellStyle name="Column Heading (No Wrap)" xfId="402"/>
    <cellStyle name="Column Heading_Demand Summary" xfId="403"/>
    <cellStyle name="Column label" xfId="404"/>
    <cellStyle name="Column label (left aligned)" xfId="405"/>
    <cellStyle name="Column label (no wrap)" xfId="406"/>
    <cellStyle name="Column label (not bold)" xfId="407"/>
    <cellStyle name="Column label (Wrap)" xfId="408"/>
    <cellStyle name="Column Total" xfId="409"/>
    <cellStyle name="Column_heading" xfId="410"/>
    <cellStyle name="Comma [0]" xfId="411"/>
    <cellStyle name="Comma [00]" xfId="112"/>
    <cellStyle name="Comma [2]" xfId="113"/>
    <cellStyle name="Comma 2" xfId="114"/>
    <cellStyle name="Comma 3" xfId="115"/>
    <cellStyle name="Comma.2" xfId="116"/>
    <cellStyle name="Comma_!!!GO" xfId="412"/>
    <cellStyle name="Comma0" xfId="117"/>
    <cellStyle name="Comma0 - Modelo1" xfId="118"/>
    <cellStyle name="Comma0 - Style1" xfId="119"/>
    <cellStyle name="Comma1 - Modelo2" xfId="120"/>
    <cellStyle name="Comma1 - Style2" xfId="121"/>
    <cellStyle name="Company Name" xfId="413"/>
    <cellStyle name="ContentsHyperlink" xfId="414"/>
    <cellStyle name="Copied" xfId="415"/>
    <cellStyle name="Cost_category_heading" xfId="416"/>
    <cellStyle name="COST1" xfId="417"/>
    <cellStyle name="Costs" xfId="418"/>
    <cellStyle name="Cuadro 1" xfId="419"/>
    <cellStyle name="Currency (2dp)" xfId="420"/>
    <cellStyle name="Currency [0]" xfId="421"/>
    <cellStyle name="Currency [00]" xfId="122"/>
    <cellStyle name="Currency Dollar" xfId="422"/>
    <cellStyle name="Currency Dollar (2dp)" xfId="423"/>
    <cellStyle name="Currency EUR" xfId="424"/>
    <cellStyle name="Currency EUR (2dp)" xfId="425"/>
    <cellStyle name="Currency Euro" xfId="426"/>
    <cellStyle name="Currency Euro (2dp)" xfId="427"/>
    <cellStyle name="Currency GBP" xfId="428"/>
    <cellStyle name="Currency GBP (2dp)" xfId="429"/>
    <cellStyle name="Currency Pound" xfId="430"/>
    <cellStyle name="Currency Pound (2dp)" xfId="431"/>
    <cellStyle name="Currency Thousands" xfId="123"/>
    <cellStyle name="Currency USD" xfId="432"/>
    <cellStyle name="Currency USD (2dp)" xfId="433"/>
    <cellStyle name="Currency_!!!GO" xfId="434"/>
    <cellStyle name="Currency0" xfId="124"/>
    <cellStyle name="CustomStyle1" xfId="125"/>
    <cellStyle name="CustomStyle10" xfId="126"/>
    <cellStyle name="CustomStyle11" xfId="127"/>
    <cellStyle name="CustomStyle12" xfId="128"/>
    <cellStyle name="CustomStyle13" xfId="129"/>
    <cellStyle name="CustomStyle14" xfId="130"/>
    <cellStyle name="CustomStyle15" xfId="131"/>
    <cellStyle name="CustomStyle16" xfId="132"/>
    <cellStyle name="CustomStyle17" xfId="133"/>
    <cellStyle name="CustomStyle18" xfId="134"/>
    <cellStyle name="CustomStyle19" xfId="135"/>
    <cellStyle name="CustomStyle2" xfId="136"/>
    <cellStyle name="CustomStyle20" xfId="137"/>
    <cellStyle name="CustomStyle21" xfId="138"/>
    <cellStyle name="CustomStyle22" xfId="139"/>
    <cellStyle name="CustomStyle23" xfId="140"/>
    <cellStyle name="CustomStyle3" xfId="141"/>
    <cellStyle name="CustomStyle4" xfId="142"/>
    <cellStyle name="CustomStyle5" xfId="143"/>
    <cellStyle name="CustomStyle6" xfId="144"/>
    <cellStyle name="CustomStyle7" xfId="145"/>
    <cellStyle name="CustomStyle8" xfId="146"/>
    <cellStyle name="CustomStyle9" xfId="147"/>
    <cellStyle name="Date" xfId="148"/>
    <cellStyle name="Date (Month)" xfId="435"/>
    <cellStyle name="Date (Year)" xfId="436"/>
    <cellStyle name="Date Short" xfId="149"/>
    <cellStyle name="Date_Analisis de escenarios Area Virtual Movil" xfId="150"/>
    <cellStyle name="Description" xfId="151"/>
    <cellStyle name="Dia" xfId="152"/>
    <cellStyle name="Diseño" xfId="153"/>
    <cellStyle name="Diseño 2" xfId="437"/>
    <cellStyle name="Diseño_04. Compensación TM_TdP Abr08" xfId="438"/>
    <cellStyle name="Encabez1" xfId="154"/>
    <cellStyle name="Encabez2" xfId="155"/>
    <cellStyle name="Énfasis3 2" xfId="439"/>
    <cellStyle name="Enter Currency (0)" xfId="156"/>
    <cellStyle name="Enter Currency (2)" xfId="157"/>
    <cellStyle name="Enter Units (0)" xfId="158"/>
    <cellStyle name="Enter Units (1)" xfId="159"/>
    <cellStyle name="Enter Units (2)" xfId="160"/>
    <cellStyle name="Entered" xfId="440"/>
    <cellStyle name="Entrée" xfId="161"/>
    <cellStyle name="Estilo 1" xfId="162"/>
    <cellStyle name="Estilo 1 2" xfId="441"/>
    <cellStyle name="Estilo 2" xfId="442"/>
    <cellStyle name="Estilo 3" xfId="443"/>
    <cellStyle name="Estilo 4" xfId="444"/>
    <cellStyle name="Euro" xfId="163"/>
    <cellStyle name="Explanatory Text" xfId="164"/>
    <cellStyle name="F2" xfId="165"/>
    <cellStyle name="F3" xfId="166"/>
    <cellStyle name="F4" xfId="167"/>
    <cellStyle name="F5" xfId="168"/>
    <cellStyle name="F6" xfId="169"/>
    <cellStyle name="F7" xfId="170"/>
    <cellStyle name="F8" xfId="171"/>
    <cellStyle name="FAB level" xfId="445"/>
    <cellStyle name="FAB no" xfId="446"/>
    <cellStyle name="FAB price" xfId="447"/>
    <cellStyle name="Fecha" xfId="448"/>
    <cellStyle name="Fecha1 - Estilo1" xfId="449"/>
    <cellStyle name="Fijo" xfId="172"/>
    <cellStyle name="Finan?ní0" xfId="173"/>
    <cellStyle name="Financial_calc" xfId="450"/>
    <cellStyle name="Financiero" xfId="174"/>
    <cellStyle name="Finanční0" xfId="175"/>
    <cellStyle name="Fixed" xfId="176"/>
    <cellStyle name="Footnote" xfId="177"/>
    <cellStyle name="Good" xfId="178"/>
    <cellStyle name="Grey" xfId="179"/>
    <cellStyle name="H0" xfId="451"/>
    <cellStyle name="H1" xfId="452"/>
    <cellStyle name="H2" xfId="453"/>
    <cellStyle name="H3" xfId="454"/>
    <cellStyle name="H4" xfId="180"/>
    <cellStyle name="Header" xfId="181"/>
    <cellStyle name="Header1" xfId="182"/>
    <cellStyle name="Header2" xfId="183"/>
    <cellStyle name="Heading" xfId="455"/>
    <cellStyle name="Heading 1" xfId="184"/>
    <cellStyle name="Heading 2" xfId="185"/>
    <cellStyle name="Heading 3" xfId="186"/>
    <cellStyle name="Heading 4" xfId="187"/>
    <cellStyle name="HEADING1" xfId="456"/>
    <cellStyle name="HEADING2" xfId="457"/>
    <cellStyle name="Hidden" xfId="188"/>
    <cellStyle name="Highlight" xfId="458"/>
    <cellStyle name="Hipervínculo 2" xfId="282"/>
    <cellStyle name="Hipervínculo 3" xfId="459"/>
    <cellStyle name="Hyperlink" xfId="460"/>
    <cellStyle name="Index" xfId="461"/>
    <cellStyle name="Initial Inputs" xfId="462"/>
    <cellStyle name="InLink" xfId="189"/>
    <cellStyle name="Input" xfId="190"/>
    <cellStyle name="Input %" xfId="463"/>
    <cellStyle name="Input [yellow]" xfId="191"/>
    <cellStyle name="Input 0" xfId="464"/>
    <cellStyle name="Input 0,0" xfId="465"/>
    <cellStyle name="Input 2" xfId="466"/>
    <cellStyle name="Input calculation" xfId="467"/>
    <cellStyle name="Input Cells" xfId="192"/>
    <cellStyle name="Input data" xfId="468"/>
    <cellStyle name="Input estimate" xfId="469"/>
    <cellStyle name="Input Link" xfId="470"/>
    <cellStyle name="Input link (different workbook)" xfId="471"/>
    <cellStyle name="Input link_Demand Summary" xfId="472"/>
    <cellStyle name="Input parameter" xfId="473"/>
    <cellStyle name="Input_00 Costos Plataforma de Pago" xfId="193"/>
    <cellStyle name="InputBlueFont" xfId="474"/>
    <cellStyle name="Jun" xfId="194"/>
    <cellStyle name="Komma [0]_RESULTS" xfId="195"/>
    <cellStyle name="Komma_RESULTS" xfId="196"/>
    <cellStyle name="Link" xfId="197"/>
    <cellStyle name="Link Currency (0)" xfId="198"/>
    <cellStyle name="Link Currency (2)" xfId="199"/>
    <cellStyle name="Link Units (0)" xfId="200"/>
    <cellStyle name="Link Units (1)" xfId="201"/>
    <cellStyle name="Link Units (2)" xfId="202"/>
    <cellStyle name="Linked" xfId="475"/>
    <cellStyle name="Linked Cell" xfId="203"/>
    <cellStyle name="Linked Cells" xfId="204"/>
    <cellStyle name="Lock" xfId="205"/>
    <cellStyle name="Lock partiel" xfId="206"/>
    <cellStyle name="Logic_input" xfId="476"/>
    <cellStyle name="Main Title" xfId="477"/>
    <cellStyle name="MARQ" xfId="478"/>
    <cellStyle name="Migliaia (0)" xfId="479"/>
    <cellStyle name="Migliaia_1641SM D" xfId="480"/>
    <cellStyle name="Millares" xfId="207" builtinId="3"/>
    <cellStyle name="Millares [0] 2" xfId="208"/>
    <cellStyle name="Millares [0] 3" xfId="209"/>
    <cellStyle name="Millares 10" xfId="481"/>
    <cellStyle name="Millares 11" xfId="482"/>
    <cellStyle name="Millares 12" xfId="483"/>
    <cellStyle name="Millares 13" xfId="484"/>
    <cellStyle name="Millares 14" xfId="485"/>
    <cellStyle name="Millares 15" xfId="486"/>
    <cellStyle name="Millares 16" xfId="487"/>
    <cellStyle name="Millares 17" xfId="488"/>
    <cellStyle name="Millares 18" xfId="489"/>
    <cellStyle name="Millares 19" xfId="490"/>
    <cellStyle name="Millares 2" xfId="210"/>
    <cellStyle name="Millares 2 2" xfId="211"/>
    <cellStyle name="Millares 2 3" xfId="212"/>
    <cellStyle name="Millares 2 4" xfId="213"/>
    <cellStyle name="Millares 2_Actas_Val_Fin_AM_Octubre_2008" xfId="491"/>
    <cellStyle name="Millares 20" xfId="492"/>
    <cellStyle name="Millares 21" xfId="493"/>
    <cellStyle name="Millares 3" xfId="214"/>
    <cellStyle name="Millares 4" xfId="285"/>
    <cellStyle name="Millares 5" xfId="494"/>
    <cellStyle name="Millares 6" xfId="495"/>
    <cellStyle name="Millares 7" xfId="496"/>
    <cellStyle name="Millares 8" xfId="497"/>
    <cellStyle name="Millares 9" xfId="498"/>
    <cellStyle name="Milliers [0]_!!!GO" xfId="499"/>
    <cellStyle name="Milliers_!!!GO" xfId="500"/>
    <cellStyle name="Millions" xfId="215"/>
    <cellStyle name="Missing" xfId="501"/>
    <cellStyle name="Model" xfId="216"/>
    <cellStyle name="Moeda [0]_CUSTOSGSMinfrasites" xfId="217"/>
    <cellStyle name="Moeda_CUSTOSGSMinfrasites" xfId="218"/>
    <cellStyle name="Moneda 2" xfId="219"/>
    <cellStyle name="Monétaire [0]_!!!GO" xfId="502"/>
    <cellStyle name="Monétaire_!!!GO" xfId="503"/>
    <cellStyle name="Monetario" xfId="220"/>
    <cellStyle name="Monetario0" xfId="504"/>
    <cellStyle name="Month_input" xfId="505"/>
    <cellStyle name="Name" xfId="506"/>
    <cellStyle name="neg0.0" xfId="221"/>
    <cellStyle name="NivelCol_" xfId="507"/>
    <cellStyle name="no dec" xfId="222"/>
    <cellStyle name="No-definido" xfId="508"/>
    <cellStyle name="Normal" xfId="0" builtinId="0"/>
    <cellStyle name="Normal - Style1" xfId="223"/>
    <cellStyle name="Normal 10" xfId="509"/>
    <cellStyle name="Normal 11" xfId="510"/>
    <cellStyle name="Normal 12" xfId="511"/>
    <cellStyle name="Normal 13" xfId="512"/>
    <cellStyle name="Normal 14" xfId="513"/>
    <cellStyle name="Normal 15" xfId="514"/>
    <cellStyle name="Normal 16" xfId="515"/>
    <cellStyle name="Normal 17" xfId="516"/>
    <cellStyle name="Normal 18" xfId="517"/>
    <cellStyle name="Normal 19" xfId="518"/>
    <cellStyle name="Normal 2" xfId="224"/>
    <cellStyle name="Normal 2 2" xfId="519"/>
    <cellStyle name="Normal 2 5" xfId="520"/>
    <cellStyle name="Normal 2_I. T. Fija 1" xfId="521"/>
    <cellStyle name="Normal 20" xfId="522"/>
    <cellStyle name="Normal 21" xfId="523"/>
    <cellStyle name="Normal 22" xfId="524"/>
    <cellStyle name="Normal 23" xfId="525"/>
    <cellStyle name="Normal 24" xfId="632"/>
    <cellStyle name="Normal 26" xfId="633"/>
    <cellStyle name="Normal 3" xfId="225"/>
    <cellStyle name="Normal 4" xfId="226"/>
    <cellStyle name="Normal 5" xfId="283"/>
    <cellStyle name="Normal 6" xfId="286"/>
    <cellStyle name="Normal 7" xfId="526"/>
    <cellStyle name="Normal 8" xfId="527"/>
    <cellStyle name="Normal 9" xfId="528"/>
    <cellStyle name="Normal bold" xfId="529"/>
    <cellStyle name="Normal Font Size" xfId="227"/>
    <cellStyle name="Normal Italics" xfId="530"/>
    <cellStyle name="Normal_Libro12" xfId="228"/>
    <cellStyle name="Normal_SERVICIO MOVIL (3) 2" xfId="288"/>
    <cellStyle name="Normale_1511" xfId="531"/>
    <cellStyle name="Normalny_56.Podstawowe dane o woj.(1)" xfId="229"/>
    <cellStyle name="Not In Use" xfId="532"/>
    <cellStyle name="Note" xfId="230"/>
    <cellStyle name="note3" xfId="533"/>
    <cellStyle name="notes" xfId="534"/>
    <cellStyle name="Number" xfId="231"/>
    <cellStyle name="Number (2dp)" xfId="535"/>
    <cellStyle name="Number_book1" xfId="536"/>
    <cellStyle name="Obsolete" xfId="232"/>
    <cellStyle name="Œ…‹æØ‚è [0.00]_!!!GO" xfId="537"/>
    <cellStyle name="Œ…‹æØ‚è_!!!GO" xfId="538"/>
    <cellStyle name="One-Decimal" xfId="233"/>
    <cellStyle name="Output" xfId="234"/>
    <cellStyle name="Output Amounts" xfId="539"/>
    <cellStyle name="per.style" xfId="235"/>
    <cellStyle name="Percent (0)" xfId="236"/>
    <cellStyle name="Percent [0]" xfId="237"/>
    <cellStyle name="Percent [00]" xfId="238"/>
    <cellStyle name="Percent [2]" xfId="239"/>
    <cellStyle name="Percent_Book1" xfId="540"/>
    <cellStyle name="Percentage" xfId="541"/>
    <cellStyle name="Percentage (2dp)" xfId="542"/>
    <cellStyle name="Percentage_book1" xfId="543"/>
    <cellStyle name="Placeholder" xfId="544"/>
    <cellStyle name="Porcentaje" xfId="240"/>
    <cellStyle name="Porcentual" xfId="631" builtinId="5"/>
    <cellStyle name="Porcentual 10" xfId="545"/>
    <cellStyle name="Porcentual 11" xfId="546"/>
    <cellStyle name="Porcentual 12" xfId="547"/>
    <cellStyle name="Porcentual 13" xfId="634"/>
    <cellStyle name="Porcentual 2" xfId="241"/>
    <cellStyle name="Porcentual 2 2" xfId="548"/>
    <cellStyle name="Porcentual 3" xfId="242"/>
    <cellStyle name="Porcentual 4" xfId="243"/>
    <cellStyle name="Porcentual 5" xfId="284"/>
    <cellStyle name="Porcentual 6" xfId="287"/>
    <cellStyle name="Porcentual 7" xfId="549"/>
    <cellStyle name="Porcentual 8" xfId="550"/>
    <cellStyle name="Porcentual 8 2" xfId="551"/>
    <cellStyle name="Porcentual 8 2 2" xfId="552"/>
    <cellStyle name="Porcentual 8 2 3" xfId="553"/>
    <cellStyle name="Porcentual 8 2 3 2" xfId="554"/>
    <cellStyle name="Porcentual 8 2 3 2 2" xfId="555"/>
    <cellStyle name="Porcentual 8 2 3 2 2 2" xfId="556"/>
    <cellStyle name="Porcentual 9" xfId="557"/>
    <cellStyle name="PrePop Currency (0)" xfId="244"/>
    <cellStyle name="PrePop Currency (2)" xfId="245"/>
    <cellStyle name="PrePop Units (0)" xfId="246"/>
    <cellStyle name="PrePop Units (1)" xfId="247"/>
    <cellStyle name="PrePop Units (2)" xfId="248"/>
    <cellStyle name="Pricing" xfId="249"/>
    <cellStyle name="Product Sub-Headng" xfId="250"/>
    <cellStyle name="PSChar" xfId="251"/>
    <cellStyle name="PSDate" xfId="252"/>
    <cellStyle name="PSDec" xfId="253"/>
    <cellStyle name="PSHeading" xfId="254"/>
    <cellStyle name="PSInt" xfId="255"/>
    <cellStyle name="PSSpacer" xfId="256"/>
    <cellStyle name="Punto" xfId="558"/>
    <cellStyle name="Punto0" xfId="559"/>
    <cellStyle name="Punto0 - Estilo2" xfId="560"/>
    <cellStyle name="Red Heading" xfId="561"/>
    <cellStyle name="Ref Numbers" xfId="257"/>
    <cellStyle name="Reference" xfId="562"/>
    <cellStyle name="Result" xfId="563"/>
    <cellStyle name="RevList" xfId="564"/>
    <cellStyle name="RM" xfId="258"/>
    <cellStyle name="ROF no" xfId="565"/>
    <cellStyle name="ROF price" xfId="566"/>
    <cellStyle name="Row and Column Total" xfId="567"/>
    <cellStyle name="Row Heading" xfId="568"/>
    <cellStyle name="Row Heading (No Wrap)" xfId="569"/>
    <cellStyle name="Row Heading_Demand Summary" xfId="570"/>
    <cellStyle name="Row label" xfId="571"/>
    <cellStyle name="Row label (indent)" xfId="572"/>
    <cellStyle name="Row label_Book1" xfId="573"/>
    <cellStyle name="Row Total" xfId="574"/>
    <cellStyle name="Section" xfId="575"/>
    <cellStyle name="Section name" xfId="576"/>
    <cellStyle name="Section Title" xfId="577"/>
    <cellStyle name="Section_Title" xfId="578"/>
    <cellStyle name="Separador de milhares [0]_Junio 1999" xfId="579"/>
    <cellStyle name="Separador de milhares_Anexo - Target Precios_Proseco_12-04-04" xfId="580"/>
    <cellStyle name="Sheet_description" xfId="581"/>
    <cellStyle name="Small Number" xfId="582"/>
    <cellStyle name="Small Percentage" xfId="583"/>
    <cellStyle name="Small Print" xfId="259"/>
    <cellStyle name="Source" xfId="584"/>
    <cellStyle name="Source Line" xfId="260"/>
    <cellStyle name="Spreadsheet title" xfId="585"/>
    <cellStyle name="Standard_IPISV7" xfId="586"/>
    <cellStyle name="StrategyDependent" xfId="587"/>
    <cellStyle name="Style 1" xfId="261"/>
    <cellStyle name="Sub_title" xfId="588"/>
    <cellStyle name="subhead" xfId="262"/>
    <cellStyle name="Subheading" xfId="589"/>
    <cellStyle name="Sub-Section Title" xfId="590"/>
    <cellStyle name="Subsection_title" xfId="591"/>
    <cellStyle name="Subtitle" xfId="263"/>
    <cellStyle name="Sub-titulo" xfId="592"/>
    <cellStyle name="Sub-titulo 2" xfId="593"/>
    <cellStyle name="Subtotal" xfId="594"/>
    <cellStyle name="Sub-total" xfId="595"/>
    <cellStyle name="Sub-total row" xfId="596"/>
    <cellStyle name="SUPPR" xfId="597"/>
    <cellStyle name="Table finish row" xfId="598"/>
    <cellStyle name="Table Heading" xfId="264"/>
    <cellStyle name="Table shading" xfId="599"/>
    <cellStyle name="Table unfinish row" xfId="600"/>
    <cellStyle name="Table unshading" xfId="601"/>
    <cellStyle name="Table-#" xfId="265"/>
    <cellStyle name="Table_Header" xfId="602"/>
    <cellStyle name="Table-Headings" xfId="266"/>
    <cellStyle name="Table-Titles" xfId="267"/>
    <cellStyle name="taples Plaza" xfId="268"/>
    <cellStyle name="Temp" xfId="603"/>
    <cellStyle name="Text" xfId="604"/>
    <cellStyle name="Text Indent A" xfId="269"/>
    <cellStyle name="Text Indent B" xfId="270"/>
    <cellStyle name="Text Indent C" xfId="271"/>
    <cellStyle name="Text_input" xfId="605"/>
    <cellStyle name="Thousands" xfId="272"/>
    <cellStyle name="Thousands [0]" xfId="273"/>
    <cellStyle name="Title" xfId="274"/>
    <cellStyle name="Title Heading" xfId="606"/>
    <cellStyle name="Title Line" xfId="275"/>
    <cellStyle name="Title_Capex depreciated" xfId="607"/>
    <cellStyle name="Titulo-Seccion" xfId="608"/>
    <cellStyle name="Top Row" xfId="276"/>
    <cellStyle name="Total cell" xfId="609"/>
    <cellStyle name="Total Row" xfId="277"/>
    <cellStyle name="Unhighlight" xfId="610"/>
    <cellStyle name="Unprot" xfId="611"/>
    <cellStyle name="Unprot$" xfId="612"/>
    <cellStyle name="Unprotect" xfId="613"/>
    <cellStyle name="Unsure" xfId="278"/>
    <cellStyle name="Untotal row" xfId="614"/>
    <cellStyle name="Valuta (0)" xfId="615"/>
    <cellStyle name="Valuta [0]_RESULTS" xfId="279"/>
    <cellStyle name="Valuta_1 new STM 16 ring" xfId="616"/>
    <cellStyle name="Warning Text" xfId="280"/>
    <cellStyle name="Worksheet_Title" xfId="617"/>
    <cellStyle name="WP Header" xfId="618"/>
    <cellStyle name="Year" xfId="619"/>
    <cellStyle name="千位[0]_pldt" xfId="620"/>
    <cellStyle name="千位_pldt" xfId="621"/>
    <cellStyle name="千位分隔[0]_1" xfId="622"/>
    <cellStyle name="千位分隔_1" xfId="623"/>
    <cellStyle name="常规_1" xfId="624"/>
    <cellStyle name="桁区切り [0.00]_Calc. C-J" xfId="625"/>
    <cellStyle name="桁区切り_Calc. C-J" xfId="626"/>
    <cellStyle name="標準_1951_0006" xfId="281"/>
    <cellStyle name="货币[0]_1" xfId="627"/>
    <cellStyle name="货币_1" xfId="628"/>
    <cellStyle name="通貨 [0.00]_Calc. C-J" xfId="629"/>
    <cellStyle name="通貨_Calc. C-J" xfId="630"/>
  </cellStyles>
  <dxfs count="3"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b val="0"/>
        <i/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9" defaultPivotStyle="PivotStyleLight16"/>
  <colors>
    <mruColors>
      <color rgb="FFFFFF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Costo por Tarjeta en Función de Tarjetas Producidas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Tarjetas!$C$3</c:f>
              <c:strCache>
                <c:ptCount val="1"/>
                <c:pt idx="0">
                  <c:v>Costo por Tarjeta (US$)</c:v>
                </c:pt>
              </c:strCache>
            </c:strRef>
          </c:tx>
          <c:xVal>
            <c:numRef>
              <c:f>Tarjetas!$B$4:$B$6</c:f>
              <c:numCache>
                <c:formatCode>#,##0.00</c:formatCode>
                <c:ptCount val="3"/>
                <c:pt idx="0">
                  <c:v>10</c:v>
                </c:pt>
                <c:pt idx="1">
                  <c:v>25</c:v>
                </c:pt>
                <c:pt idx="2">
                  <c:v>300</c:v>
                </c:pt>
              </c:numCache>
            </c:numRef>
          </c:xVal>
          <c:yVal>
            <c:numRef>
              <c:f>Tarjetas!$C$4:$C$6</c:f>
              <c:numCache>
                <c:formatCode>0.0000</c:formatCode>
                <c:ptCount val="3"/>
                <c:pt idx="0">
                  <c:v>0.1</c:v>
                </c:pt>
                <c:pt idx="1">
                  <c:v>3.3000000000000002E-2</c:v>
                </c:pt>
                <c:pt idx="2">
                  <c:v>0.01</c:v>
                </c:pt>
              </c:numCache>
            </c:numRef>
          </c:yVal>
        </c:ser>
        <c:ser>
          <c:idx val="1"/>
          <c:order val="1"/>
          <c:tx>
            <c:v>Tendencia</c:v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Tarjetas!$I$4:$I$386</c:f>
              <c:numCache>
                <c:formatCode>0.0</c:formatCode>
                <c:ptCount val="383"/>
                <c:pt idx="0">
                  <c:v>9.9983412070945157</c:v>
                </c:pt>
                <c:pt idx="1">
                  <c:v>10.757507853149242</c:v>
                </c:pt>
                <c:pt idx="2">
                  <c:v>11.516674499203969</c:v>
                </c:pt>
                <c:pt idx="3">
                  <c:v>12.275841145258696</c:v>
                </c:pt>
                <c:pt idx="4">
                  <c:v>13.035007791313422</c:v>
                </c:pt>
                <c:pt idx="5">
                  <c:v>13.794174437368149</c:v>
                </c:pt>
                <c:pt idx="6">
                  <c:v>14.553341083422875</c:v>
                </c:pt>
                <c:pt idx="7">
                  <c:v>15.312507729477602</c:v>
                </c:pt>
                <c:pt idx="8">
                  <c:v>16.071674375532329</c:v>
                </c:pt>
                <c:pt idx="9">
                  <c:v>16.830841021587055</c:v>
                </c:pt>
                <c:pt idx="10">
                  <c:v>17.590007667641782</c:v>
                </c:pt>
                <c:pt idx="11">
                  <c:v>18.349174313696508</c:v>
                </c:pt>
                <c:pt idx="12">
                  <c:v>19.108340959751235</c:v>
                </c:pt>
                <c:pt idx="13">
                  <c:v>19.867507605805962</c:v>
                </c:pt>
                <c:pt idx="14">
                  <c:v>20.626674251860688</c:v>
                </c:pt>
                <c:pt idx="15">
                  <c:v>21.385840897915415</c:v>
                </c:pt>
                <c:pt idx="16">
                  <c:v>22.145007543970141</c:v>
                </c:pt>
                <c:pt idx="17">
                  <c:v>22.904174190024868</c:v>
                </c:pt>
                <c:pt idx="18">
                  <c:v>23.663340836079595</c:v>
                </c:pt>
                <c:pt idx="19">
                  <c:v>24.422507482134321</c:v>
                </c:pt>
                <c:pt idx="20">
                  <c:v>25.181674128189048</c:v>
                </c:pt>
                <c:pt idx="21">
                  <c:v>25.940840774243775</c:v>
                </c:pt>
                <c:pt idx="22">
                  <c:v>26.700007420298501</c:v>
                </c:pt>
                <c:pt idx="23">
                  <c:v>27.459174066353228</c:v>
                </c:pt>
                <c:pt idx="24">
                  <c:v>28.218340712407954</c:v>
                </c:pt>
                <c:pt idx="25">
                  <c:v>28.977507358462681</c:v>
                </c:pt>
                <c:pt idx="26">
                  <c:v>29.736674004517408</c:v>
                </c:pt>
                <c:pt idx="27">
                  <c:v>30.495840650572134</c:v>
                </c:pt>
                <c:pt idx="28">
                  <c:v>31.255007296626861</c:v>
                </c:pt>
                <c:pt idx="29">
                  <c:v>32.014173942681587</c:v>
                </c:pt>
                <c:pt idx="30">
                  <c:v>32.773340588736311</c:v>
                </c:pt>
                <c:pt idx="31">
                  <c:v>33.532507234791034</c:v>
                </c:pt>
                <c:pt idx="32">
                  <c:v>34.291673880845757</c:v>
                </c:pt>
                <c:pt idx="33">
                  <c:v>35.05084052690048</c:v>
                </c:pt>
                <c:pt idx="34">
                  <c:v>35.810007172955203</c:v>
                </c:pt>
                <c:pt idx="35">
                  <c:v>36.569173819009926</c:v>
                </c:pt>
                <c:pt idx="36">
                  <c:v>37.328340465064649</c:v>
                </c:pt>
                <c:pt idx="37">
                  <c:v>38.087507111119372</c:v>
                </c:pt>
                <c:pt idx="38">
                  <c:v>38.846673757174095</c:v>
                </c:pt>
                <c:pt idx="39">
                  <c:v>39.605840403228818</c:v>
                </c:pt>
                <c:pt idx="40">
                  <c:v>40.365007049283541</c:v>
                </c:pt>
                <c:pt idx="41">
                  <c:v>41.124173695338264</c:v>
                </c:pt>
                <c:pt idx="42">
                  <c:v>41.883340341392987</c:v>
                </c:pt>
                <c:pt idx="43">
                  <c:v>42.64250698744771</c:v>
                </c:pt>
                <c:pt idx="44">
                  <c:v>43.401673633502433</c:v>
                </c:pt>
                <c:pt idx="45">
                  <c:v>44.160840279557156</c:v>
                </c:pt>
                <c:pt idx="46">
                  <c:v>44.920006925611879</c:v>
                </c:pt>
                <c:pt idx="47">
                  <c:v>45.679173571666603</c:v>
                </c:pt>
                <c:pt idx="48">
                  <c:v>46.438340217721326</c:v>
                </c:pt>
                <c:pt idx="49">
                  <c:v>47.197506863776049</c:v>
                </c:pt>
                <c:pt idx="50">
                  <c:v>47.956673509830772</c:v>
                </c:pt>
                <c:pt idx="51">
                  <c:v>48.715840155885495</c:v>
                </c:pt>
                <c:pt idx="52">
                  <c:v>49.475006801940218</c:v>
                </c:pt>
                <c:pt idx="53">
                  <c:v>50.234173447994941</c:v>
                </c:pt>
                <c:pt idx="54">
                  <c:v>50.993340094049664</c:v>
                </c:pt>
                <c:pt idx="55">
                  <c:v>51.752506740104387</c:v>
                </c:pt>
                <c:pt idx="56">
                  <c:v>52.51167338615911</c:v>
                </c:pt>
                <c:pt idx="57">
                  <c:v>53.270840032213833</c:v>
                </c:pt>
                <c:pt idx="58">
                  <c:v>54.030006678268556</c:v>
                </c:pt>
                <c:pt idx="59">
                  <c:v>54.789173324323279</c:v>
                </c:pt>
                <c:pt idx="60">
                  <c:v>55.548339970378002</c:v>
                </c:pt>
                <c:pt idx="61">
                  <c:v>56.307506616432725</c:v>
                </c:pt>
                <c:pt idx="62">
                  <c:v>57.066673262487448</c:v>
                </c:pt>
                <c:pt idx="63">
                  <c:v>57.825839908542171</c:v>
                </c:pt>
                <c:pt idx="64">
                  <c:v>58.585006554596895</c:v>
                </c:pt>
                <c:pt idx="65">
                  <c:v>59.344173200651618</c:v>
                </c:pt>
                <c:pt idx="66">
                  <c:v>60.103339846706341</c:v>
                </c:pt>
                <c:pt idx="67">
                  <c:v>60.862506492761064</c:v>
                </c:pt>
                <c:pt idx="68">
                  <c:v>61.621673138815787</c:v>
                </c:pt>
                <c:pt idx="69">
                  <c:v>62.38083978487051</c:v>
                </c:pt>
                <c:pt idx="70">
                  <c:v>63.140006430925233</c:v>
                </c:pt>
                <c:pt idx="71">
                  <c:v>63.899173076979956</c:v>
                </c:pt>
                <c:pt idx="72">
                  <c:v>64.658339723034686</c:v>
                </c:pt>
                <c:pt idx="73">
                  <c:v>65.417506369089409</c:v>
                </c:pt>
                <c:pt idx="74">
                  <c:v>66.176673015144132</c:v>
                </c:pt>
                <c:pt idx="75">
                  <c:v>66.935839661198855</c:v>
                </c:pt>
                <c:pt idx="76">
                  <c:v>67.695006307253578</c:v>
                </c:pt>
                <c:pt idx="77">
                  <c:v>68.454172953308301</c:v>
                </c:pt>
                <c:pt idx="78">
                  <c:v>69.213339599363024</c:v>
                </c:pt>
                <c:pt idx="79">
                  <c:v>69.972506245417748</c:v>
                </c:pt>
                <c:pt idx="80">
                  <c:v>70.731672891472471</c:v>
                </c:pt>
                <c:pt idx="81">
                  <c:v>71.490839537527194</c:v>
                </c:pt>
                <c:pt idx="82">
                  <c:v>72.250006183581917</c:v>
                </c:pt>
                <c:pt idx="83">
                  <c:v>73.00917282963664</c:v>
                </c:pt>
                <c:pt idx="84">
                  <c:v>73.768339475691363</c:v>
                </c:pt>
                <c:pt idx="85">
                  <c:v>74.527506121746086</c:v>
                </c:pt>
                <c:pt idx="86">
                  <c:v>75.286672767800809</c:v>
                </c:pt>
                <c:pt idx="87">
                  <c:v>76.045839413855532</c:v>
                </c:pt>
                <c:pt idx="88">
                  <c:v>76.805006059910255</c:v>
                </c:pt>
                <c:pt idx="89">
                  <c:v>77.564172705964978</c:v>
                </c:pt>
                <c:pt idx="90">
                  <c:v>78.323339352019701</c:v>
                </c:pt>
                <c:pt idx="91">
                  <c:v>79.082505998074424</c:v>
                </c:pt>
                <c:pt idx="92">
                  <c:v>79.841672644129147</c:v>
                </c:pt>
                <c:pt idx="93">
                  <c:v>80.60083929018387</c:v>
                </c:pt>
                <c:pt idx="94">
                  <c:v>81.360005936238593</c:v>
                </c:pt>
                <c:pt idx="95">
                  <c:v>82.119172582293317</c:v>
                </c:pt>
                <c:pt idx="96">
                  <c:v>82.87833922834804</c:v>
                </c:pt>
                <c:pt idx="97">
                  <c:v>83.637505874402763</c:v>
                </c:pt>
                <c:pt idx="98">
                  <c:v>84.396672520457486</c:v>
                </c:pt>
                <c:pt idx="99">
                  <c:v>85.155839166512209</c:v>
                </c:pt>
                <c:pt idx="100">
                  <c:v>85.915005812566932</c:v>
                </c:pt>
                <c:pt idx="101">
                  <c:v>86.674172458621655</c:v>
                </c:pt>
                <c:pt idx="102">
                  <c:v>87.433339104676378</c:v>
                </c:pt>
                <c:pt idx="103">
                  <c:v>88.192505750731101</c:v>
                </c:pt>
                <c:pt idx="104">
                  <c:v>88.951672396785824</c:v>
                </c:pt>
                <c:pt idx="105">
                  <c:v>89.710839042840547</c:v>
                </c:pt>
                <c:pt idx="106">
                  <c:v>90.47000568889527</c:v>
                </c:pt>
                <c:pt idx="107">
                  <c:v>91.229172334949993</c:v>
                </c:pt>
                <c:pt idx="108">
                  <c:v>91.988338981004716</c:v>
                </c:pt>
                <c:pt idx="109">
                  <c:v>92.747505627059439</c:v>
                </c:pt>
                <c:pt idx="110">
                  <c:v>93.506672273114162</c:v>
                </c:pt>
                <c:pt idx="111">
                  <c:v>94.265838919168885</c:v>
                </c:pt>
                <c:pt idx="112">
                  <c:v>95.025005565223609</c:v>
                </c:pt>
                <c:pt idx="113">
                  <c:v>95.784172211278332</c:v>
                </c:pt>
                <c:pt idx="114">
                  <c:v>96.543338857333055</c:v>
                </c:pt>
                <c:pt idx="115">
                  <c:v>97.302505503387778</c:v>
                </c:pt>
                <c:pt idx="116">
                  <c:v>98.061672149442501</c:v>
                </c:pt>
                <c:pt idx="117">
                  <c:v>98.820838795497224</c:v>
                </c:pt>
                <c:pt idx="118">
                  <c:v>99.580005441551947</c:v>
                </c:pt>
                <c:pt idx="119">
                  <c:v>100.33917208760667</c:v>
                </c:pt>
                <c:pt idx="120">
                  <c:v>101.09833873366139</c:v>
                </c:pt>
                <c:pt idx="121">
                  <c:v>101.85750537971612</c:v>
                </c:pt>
                <c:pt idx="122">
                  <c:v>102.61667202577084</c:v>
                </c:pt>
                <c:pt idx="123">
                  <c:v>103.37583867182556</c:v>
                </c:pt>
                <c:pt idx="124">
                  <c:v>104.13500531788029</c:v>
                </c:pt>
                <c:pt idx="125">
                  <c:v>104.89417196393501</c:v>
                </c:pt>
                <c:pt idx="126">
                  <c:v>105.65333860998973</c:v>
                </c:pt>
                <c:pt idx="127">
                  <c:v>106.41250525604445</c:v>
                </c:pt>
                <c:pt idx="128">
                  <c:v>107.17167190209918</c:v>
                </c:pt>
                <c:pt idx="129">
                  <c:v>107.9308385481539</c:v>
                </c:pt>
                <c:pt idx="130">
                  <c:v>108.69000519420862</c:v>
                </c:pt>
                <c:pt idx="131">
                  <c:v>109.44917184026335</c:v>
                </c:pt>
                <c:pt idx="132">
                  <c:v>110.20833848631807</c:v>
                </c:pt>
                <c:pt idx="133">
                  <c:v>110.96750513237279</c:v>
                </c:pt>
                <c:pt idx="134">
                  <c:v>111.72667177842752</c:v>
                </c:pt>
                <c:pt idx="135">
                  <c:v>112.48583842448224</c:v>
                </c:pt>
                <c:pt idx="136">
                  <c:v>113.24500507053696</c:v>
                </c:pt>
                <c:pt idx="137">
                  <c:v>114.00417171659169</c:v>
                </c:pt>
                <c:pt idx="138">
                  <c:v>114.76333836264641</c:v>
                </c:pt>
                <c:pt idx="139">
                  <c:v>115.52250500870113</c:v>
                </c:pt>
                <c:pt idx="140">
                  <c:v>116.28167165475585</c:v>
                </c:pt>
                <c:pt idx="141">
                  <c:v>117.04083830081058</c:v>
                </c:pt>
                <c:pt idx="142">
                  <c:v>117.8000049468653</c:v>
                </c:pt>
                <c:pt idx="143">
                  <c:v>118.55917159292002</c:v>
                </c:pt>
                <c:pt idx="144">
                  <c:v>119.31833823897475</c:v>
                </c:pt>
                <c:pt idx="145">
                  <c:v>120.07750488502947</c:v>
                </c:pt>
                <c:pt idx="146">
                  <c:v>120.83667153108419</c:v>
                </c:pt>
                <c:pt idx="147">
                  <c:v>121.59583817713892</c:v>
                </c:pt>
                <c:pt idx="148">
                  <c:v>122.35500482319364</c:v>
                </c:pt>
                <c:pt idx="149">
                  <c:v>123.11417146924836</c:v>
                </c:pt>
                <c:pt idx="150">
                  <c:v>123.87333811530308</c:v>
                </c:pt>
                <c:pt idx="151">
                  <c:v>124.63250476135781</c:v>
                </c:pt>
                <c:pt idx="152">
                  <c:v>125.39167140741253</c:v>
                </c:pt>
                <c:pt idx="153">
                  <c:v>126.15083805346725</c:v>
                </c:pt>
                <c:pt idx="154">
                  <c:v>126.91000469952198</c:v>
                </c:pt>
                <c:pt idx="155">
                  <c:v>127.6691713455767</c:v>
                </c:pt>
                <c:pt idx="156">
                  <c:v>128.42833799163142</c:v>
                </c:pt>
                <c:pt idx="157">
                  <c:v>129.18750463768615</c:v>
                </c:pt>
                <c:pt idx="158">
                  <c:v>129.94667128374087</c:v>
                </c:pt>
                <c:pt idx="159">
                  <c:v>130.70583792979559</c:v>
                </c:pt>
                <c:pt idx="160">
                  <c:v>131.46500457585032</c:v>
                </c:pt>
                <c:pt idx="161">
                  <c:v>132.22417122190504</c:v>
                </c:pt>
                <c:pt idx="162">
                  <c:v>132.98333786795976</c:v>
                </c:pt>
                <c:pt idx="163">
                  <c:v>133.74250451401448</c:v>
                </c:pt>
                <c:pt idx="164">
                  <c:v>134.50167116006921</c:v>
                </c:pt>
                <c:pt idx="165">
                  <c:v>135.26083780612393</c:v>
                </c:pt>
                <c:pt idx="166">
                  <c:v>136.02000445217865</c:v>
                </c:pt>
                <c:pt idx="167">
                  <c:v>136.77917109823338</c:v>
                </c:pt>
                <c:pt idx="168">
                  <c:v>137.5383377442881</c:v>
                </c:pt>
                <c:pt idx="169">
                  <c:v>138.29750439034282</c:v>
                </c:pt>
                <c:pt idx="170">
                  <c:v>139.05667103639755</c:v>
                </c:pt>
                <c:pt idx="171">
                  <c:v>139.81583768245227</c:v>
                </c:pt>
                <c:pt idx="172">
                  <c:v>140.57500432850699</c:v>
                </c:pt>
                <c:pt idx="173">
                  <c:v>141.33417097456172</c:v>
                </c:pt>
                <c:pt idx="174">
                  <c:v>142.09333762061644</c:v>
                </c:pt>
                <c:pt idx="175">
                  <c:v>142.85250426667116</c:v>
                </c:pt>
                <c:pt idx="176">
                  <c:v>143.61167091272588</c:v>
                </c:pt>
                <c:pt idx="177">
                  <c:v>144.37083755878061</c:v>
                </c:pt>
                <c:pt idx="178">
                  <c:v>145.13000420483533</c:v>
                </c:pt>
                <c:pt idx="179">
                  <c:v>145.88917085089005</c:v>
                </c:pt>
                <c:pt idx="180">
                  <c:v>146.64833749694478</c:v>
                </c:pt>
                <c:pt idx="181">
                  <c:v>147.4075041429995</c:v>
                </c:pt>
                <c:pt idx="182">
                  <c:v>148.16667078905422</c:v>
                </c:pt>
                <c:pt idx="183">
                  <c:v>148.92583743510895</c:v>
                </c:pt>
                <c:pt idx="184">
                  <c:v>149.68500408116367</c:v>
                </c:pt>
                <c:pt idx="185">
                  <c:v>150.44417072721839</c:v>
                </c:pt>
                <c:pt idx="186">
                  <c:v>151.20333737327311</c:v>
                </c:pt>
                <c:pt idx="187">
                  <c:v>151.96250401932784</c:v>
                </c:pt>
                <c:pt idx="188">
                  <c:v>152.72167066538256</c:v>
                </c:pt>
                <c:pt idx="189">
                  <c:v>153.48083731143728</c:v>
                </c:pt>
                <c:pt idx="190">
                  <c:v>154.24000395749201</c:v>
                </c:pt>
                <c:pt idx="191">
                  <c:v>154.99917060354673</c:v>
                </c:pt>
                <c:pt idx="192">
                  <c:v>155.75833724960145</c:v>
                </c:pt>
                <c:pt idx="193">
                  <c:v>156.51750389565618</c:v>
                </c:pt>
                <c:pt idx="194">
                  <c:v>157.2766705417109</c:v>
                </c:pt>
                <c:pt idx="195">
                  <c:v>158.03583718776562</c:v>
                </c:pt>
                <c:pt idx="196">
                  <c:v>158.79500383382035</c:v>
                </c:pt>
                <c:pt idx="197">
                  <c:v>159.55417047987507</c:v>
                </c:pt>
                <c:pt idx="198">
                  <c:v>160.31333712592979</c:v>
                </c:pt>
                <c:pt idx="199">
                  <c:v>161.07250377198451</c:v>
                </c:pt>
                <c:pt idx="200">
                  <c:v>161.83167041803924</c:v>
                </c:pt>
                <c:pt idx="201">
                  <c:v>162.59083706409396</c:v>
                </c:pt>
                <c:pt idx="202">
                  <c:v>163.35000371014868</c:v>
                </c:pt>
                <c:pt idx="203">
                  <c:v>164.10917035620341</c:v>
                </c:pt>
                <c:pt idx="204">
                  <c:v>164.86833700225813</c:v>
                </c:pt>
                <c:pt idx="205">
                  <c:v>165.62750364831285</c:v>
                </c:pt>
                <c:pt idx="206">
                  <c:v>166.38667029436758</c:v>
                </c:pt>
                <c:pt idx="207">
                  <c:v>167.1458369404223</c:v>
                </c:pt>
                <c:pt idx="208">
                  <c:v>167.90500358647702</c:v>
                </c:pt>
                <c:pt idx="209">
                  <c:v>168.66417023253175</c:v>
                </c:pt>
                <c:pt idx="210">
                  <c:v>169.42333687858647</c:v>
                </c:pt>
                <c:pt idx="211">
                  <c:v>170.18250352464119</c:v>
                </c:pt>
                <c:pt idx="212">
                  <c:v>170.94167017069591</c:v>
                </c:pt>
                <c:pt idx="213">
                  <c:v>171.70083681675064</c:v>
                </c:pt>
                <c:pt idx="214">
                  <c:v>172.46000346280536</c:v>
                </c:pt>
                <c:pt idx="215">
                  <c:v>173.21917010886008</c:v>
                </c:pt>
                <c:pt idx="216">
                  <c:v>173.97833675491481</c:v>
                </c:pt>
                <c:pt idx="217">
                  <c:v>174.73750340096953</c:v>
                </c:pt>
                <c:pt idx="218">
                  <c:v>175.49667004702425</c:v>
                </c:pt>
                <c:pt idx="219">
                  <c:v>176.25583669307898</c:v>
                </c:pt>
                <c:pt idx="220">
                  <c:v>177.0150033391337</c:v>
                </c:pt>
                <c:pt idx="221">
                  <c:v>177.77416998518842</c:v>
                </c:pt>
                <c:pt idx="222">
                  <c:v>178.53333663124315</c:v>
                </c:pt>
                <c:pt idx="223">
                  <c:v>179.29250327729787</c:v>
                </c:pt>
                <c:pt idx="224">
                  <c:v>180.05166992335259</c:v>
                </c:pt>
                <c:pt idx="225">
                  <c:v>180.81083656940731</c:v>
                </c:pt>
                <c:pt idx="226">
                  <c:v>181.57000321546204</c:v>
                </c:pt>
                <c:pt idx="227">
                  <c:v>182.32916986151676</c:v>
                </c:pt>
                <c:pt idx="228">
                  <c:v>183.08833650757148</c:v>
                </c:pt>
                <c:pt idx="229">
                  <c:v>183.84750315362621</c:v>
                </c:pt>
                <c:pt idx="230">
                  <c:v>184.60666979968093</c:v>
                </c:pt>
                <c:pt idx="231">
                  <c:v>185.36583644573565</c:v>
                </c:pt>
                <c:pt idx="232">
                  <c:v>186.12500309179038</c:v>
                </c:pt>
                <c:pt idx="233">
                  <c:v>186.8841697378451</c:v>
                </c:pt>
                <c:pt idx="234">
                  <c:v>187.64333638389982</c:v>
                </c:pt>
                <c:pt idx="235">
                  <c:v>188.40250302995454</c:v>
                </c:pt>
                <c:pt idx="236">
                  <c:v>189.16166967600927</c:v>
                </c:pt>
                <c:pt idx="237">
                  <c:v>189.92083632206399</c:v>
                </c:pt>
                <c:pt idx="238">
                  <c:v>190.68000296811871</c:v>
                </c:pt>
                <c:pt idx="239">
                  <c:v>191.43916961417344</c:v>
                </c:pt>
                <c:pt idx="240">
                  <c:v>192.19833626022816</c:v>
                </c:pt>
                <c:pt idx="241">
                  <c:v>192.95750290628288</c:v>
                </c:pt>
                <c:pt idx="242">
                  <c:v>193.71666955233761</c:v>
                </c:pt>
                <c:pt idx="243">
                  <c:v>194.47583619839233</c:v>
                </c:pt>
                <c:pt idx="244">
                  <c:v>195.23500284444705</c:v>
                </c:pt>
                <c:pt idx="245">
                  <c:v>195.99416949050178</c:v>
                </c:pt>
                <c:pt idx="246">
                  <c:v>196.7533361365565</c:v>
                </c:pt>
                <c:pt idx="247">
                  <c:v>197.51250278261122</c:v>
                </c:pt>
                <c:pt idx="248">
                  <c:v>198.27166942866594</c:v>
                </c:pt>
                <c:pt idx="249">
                  <c:v>199.03083607472067</c:v>
                </c:pt>
                <c:pt idx="250">
                  <c:v>199.79000272077539</c:v>
                </c:pt>
                <c:pt idx="251">
                  <c:v>200.54916936683011</c:v>
                </c:pt>
                <c:pt idx="252">
                  <c:v>201.30833601288484</c:v>
                </c:pt>
                <c:pt idx="253">
                  <c:v>202.06750265893956</c:v>
                </c:pt>
                <c:pt idx="254">
                  <c:v>202.82666930499428</c:v>
                </c:pt>
                <c:pt idx="255">
                  <c:v>203.58583595104901</c:v>
                </c:pt>
                <c:pt idx="256">
                  <c:v>204.34500259710373</c:v>
                </c:pt>
                <c:pt idx="257">
                  <c:v>205.10416924315845</c:v>
                </c:pt>
                <c:pt idx="258">
                  <c:v>205.86333588921318</c:v>
                </c:pt>
                <c:pt idx="259">
                  <c:v>206.6225025352679</c:v>
                </c:pt>
                <c:pt idx="260">
                  <c:v>207.38166918132262</c:v>
                </c:pt>
                <c:pt idx="261">
                  <c:v>208.14083582737734</c:v>
                </c:pt>
                <c:pt idx="262">
                  <c:v>208.90000247343207</c:v>
                </c:pt>
                <c:pt idx="263">
                  <c:v>209.65916911948679</c:v>
                </c:pt>
                <c:pt idx="264">
                  <c:v>210.41833576554151</c:v>
                </c:pt>
                <c:pt idx="265">
                  <c:v>211.17750241159624</c:v>
                </c:pt>
                <c:pt idx="266">
                  <c:v>211.93666905765096</c:v>
                </c:pt>
                <c:pt idx="267">
                  <c:v>212.69583570370568</c:v>
                </c:pt>
                <c:pt idx="268">
                  <c:v>213.45500234976041</c:v>
                </c:pt>
                <c:pt idx="269">
                  <c:v>214.21416899581513</c:v>
                </c:pt>
                <c:pt idx="270">
                  <c:v>214.97333564186985</c:v>
                </c:pt>
                <c:pt idx="271">
                  <c:v>215.73250228792458</c:v>
                </c:pt>
                <c:pt idx="272">
                  <c:v>216.4916689339793</c:v>
                </c:pt>
                <c:pt idx="273">
                  <c:v>217.25083558003402</c:v>
                </c:pt>
                <c:pt idx="274">
                  <c:v>218.01000222608874</c:v>
                </c:pt>
                <c:pt idx="275">
                  <c:v>218.76916887214347</c:v>
                </c:pt>
                <c:pt idx="276">
                  <c:v>219.52833551819819</c:v>
                </c:pt>
                <c:pt idx="277">
                  <c:v>220.28750216425291</c:v>
                </c:pt>
                <c:pt idx="278">
                  <c:v>221.04666881030764</c:v>
                </c:pt>
                <c:pt idx="279">
                  <c:v>221.80583545636236</c:v>
                </c:pt>
                <c:pt idx="280">
                  <c:v>222.56500210241708</c:v>
                </c:pt>
                <c:pt idx="281">
                  <c:v>223.32416874847181</c:v>
                </c:pt>
                <c:pt idx="282">
                  <c:v>224.08333539452653</c:v>
                </c:pt>
                <c:pt idx="283">
                  <c:v>224.84250204058125</c:v>
                </c:pt>
                <c:pt idx="284">
                  <c:v>225.60166868663597</c:v>
                </c:pt>
                <c:pt idx="285">
                  <c:v>226.3608353326907</c:v>
                </c:pt>
                <c:pt idx="286">
                  <c:v>227.12000197874542</c:v>
                </c:pt>
                <c:pt idx="287">
                  <c:v>227.87916862480014</c:v>
                </c:pt>
                <c:pt idx="288">
                  <c:v>228.63833527085487</c:v>
                </c:pt>
                <c:pt idx="289">
                  <c:v>229.39750191690959</c:v>
                </c:pt>
                <c:pt idx="290">
                  <c:v>230.15666856296431</c:v>
                </c:pt>
                <c:pt idx="291">
                  <c:v>230.91583520901904</c:v>
                </c:pt>
                <c:pt idx="292">
                  <c:v>231.67500185507376</c:v>
                </c:pt>
                <c:pt idx="293">
                  <c:v>232.43416850112848</c:v>
                </c:pt>
                <c:pt idx="294">
                  <c:v>233.19333514718321</c:v>
                </c:pt>
                <c:pt idx="295">
                  <c:v>233.95250179323793</c:v>
                </c:pt>
                <c:pt idx="296">
                  <c:v>234.71166843929265</c:v>
                </c:pt>
                <c:pt idx="297">
                  <c:v>235.47083508534737</c:v>
                </c:pt>
                <c:pt idx="298">
                  <c:v>236.2300017314021</c:v>
                </c:pt>
                <c:pt idx="299">
                  <c:v>236.98916837745682</c:v>
                </c:pt>
                <c:pt idx="300">
                  <c:v>237.74833502351154</c:v>
                </c:pt>
                <c:pt idx="301">
                  <c:v>238.50750166956627</c:v>
                </c:pt>
                <c:pt idx="302">
                  <c:v>239.26666831562099</c:v>
                </c:pt>
                <c:pt idx="303">
                  <c:v>240.02583496167571</c:v>
                </c:pt>
                <c:pt idx="304">
                  <c:v>240.78500160773044</c:v>
                </c:pt>
                <c:pt idx="305">
                  <c:v>241.54416825378516</c:v>
                </c:pt>
                <c:pt idx="306">
                  <c:v>242.30333489983988</c:v>
                </c:pt>
                <c:pt idx="307">
                  <c:v>243.06250154589461</c:v>
                </c:pt>
                <c:pt idx="308">
                  <c:v>243.82166819194933</c:v>
                </c:pt>
                <c:pt idx="309">
                  <c:v>244.58083483800405</c:v>
                </c:pt>
                <c:pt idx="310">
                  <c:v>245.34000148405877</c:v>
                </c:pt>
                <c:pt idx="311">
                  <c:v>246.0991681301135</c:v>
                </c:pt>
                <c:pt idx="312">
                  <c:v>246.85833477616822</c:v>
                </c:pt>
                <c:pt idx="313">
                  <c:v>247.61750142222294</c:v>
                </c:pt>
                <c:pt idx="314">
                  <c:v>248.37666806827767</c:v>
                </c:pt>
                <c:pt idx="315">
                  <c:v>249.13583471433239</c:v>
                </c:pt>
                <c:pt idx="316">
                  <c:v>249.89500136038711</c:v>
                </c:pt>
                <c:pt idx="317">
                  <c:v>250.65416800644184</c:v>
                </c:pt>
                <c:pt idx="318">
                  <c:v>251.41333465249656</c:v>
                </c:pt>
                <c:pt idx="319">
                  <c:v>252.17250129855128</c:v>
                </c:pt>
                <c:pt idx="320">
                  <c:v>252.931667944606</c:v>
                </c:pt>
                <c:pt idx="321">
                  <c:v>253.69083459066073</c:v>
                </c:pt>
                <c:pt idx="322">
                  <c:v>254.45000123671545</c:v>
                </c:pt>
                <c:pt idx="323">
                  <c:v>255.20916788277017</c:v>
                </c:pt>
                <c:pt idx="324">
                  <c:v>255.9683345288249</c:v>
                </c:pt>
                <c:pt idx="325">
                  <c:v>256.72750117487965</c:v>
                </c:pt>
                <c:pt idx="326">
                  <c:v>257.48666782093437</c:v>
                </c:pt>
                <c:pt idx="327">
                  <c:v>258.24583446698909</c:v>
                </c:pt>
                <c:pt idx="328">
                  <c:v>259.00500111304382</c:v>
                </c:pt>
                <c:pt idx="329">
                  <c:v>259.76416775909854</c:v>
                </c:pt>
                <c:pt idx="330">
                  <c:v>260.52333440515326</c:v>
                </c:pt>
                <c:pt idx="331">
                  <c:v>261.28250105120799</c:v>
                </c:pt>
                <c:pt idx="332">
                  <c:v>262.04166769726271</c:v>
                </c:pt>
                <c:pt idx="333">
                  <c:v>262.80083434331743</c:v>
                </c:pt>
                <c:pt idx="334">
                  <c:v>263.56000098937216</c:v>
                </c:pt>
                <c:pt idx="335">
                  <c:v>264.31916763542688</c:v>
                </c:pt>
                <c:pt idx="336">
                  <c:v>265.0783342814816</c:v>
                </c:pt>
                <c:pt idx="337">
                  <c:v>265.83750092753633</c:v>
                </c:pt>
                <c:pt idx="338">
                  <c:v>266.59666757359105</c:v>
                </c:pt>
                <c:pt idx="339">
                  <c:v>267.35583421964577</c:v>
                </c:pt>
                <c:pt idx="340">
                  <c:v>268.11500086570049</c:v>
                </c:pt>
                <c:pt idx="341">
                  <c:v>268.87416751175522</c:v>
                </c:pt>
                <c:pt idx="342">
                  <c:v>269.63333415780994</c:v>
                </c:pt>
                <c:pt idx="343">
                  <c:v>270.39250080386466</c:v>
                </c:pt>
                <c:pt idx="344">
                  <c:v>271.15166744991939</c:v>
                </c:pt>
                <c:pt idx="345">
                  <c:v>271.91083409597411</c:v>
                </c:pt>
                <c:pt idx="346">
                  <c:v>272.67000074202883</c:v>
                </c:pt>
                <c:pt idx="347">
                  <c:v>273.42916738808356</c:v>
                </c:pt>
                <c:pt idx="348">
                  <c:v>274.18833403413828</c:v>
                </c:pt>
                <c:pt idx="349">
                  <c:v>274.947500680193</c:v>
                </c:pt>
                <c:pt idx="350">
                  <c:v>275.70666732624773</c:v>
                </c:pt>
                <c:pt idx="351">
                  <c:v>276.46583397230245</c:v>
                </c:pt>
                <c:pt idx="352">
                  <c:v>277.22500061835717</c:v>
                </c:pt>
                <c:pt idx="353">
                  <c:v>277.98416726441189</c:v>
                </c:pt>
                <c:pt idx="354">
                  <c:v>278.74333391046662</c:v>
                </c:pt>
                <c:pt idx="355">
                  <c:v>279.50250055652134</c:v>
                </c:pt>
                <c:pt idx="356">
                  <c:v>280.26166720257606</c:v>
                </c:pt>
                <c:pt idx="357">
                  <c:v>281.02083384863079</c:v>
                </c:pt>
                <c:pt idx="358">
                  <c:v>281.78000049468551</c:v>
                </c:pt>
                <c:pt idx="359">
                  <c:v>282.53916714074023</c:v>
                </c:pt>
                <c:pt idx="360">
                  <c:v>283.29833378679496</c:v>
                </c:pt>
                <c:pt idx="361">
                  <c:v>284.05750043284968</c:v>
                </c:pt>
                <c:pt idx="362">
                  <c:v>284.8166670789044</c:v>
                </c:pt>
                <c:pt idx="363">
                  <c:v>285.57583372495912</c:v>
                </c:pt>
                <c:pt idx="364">
                  <c:v>286.33500037101385</c:v>
                </c:pt>
                <c:pt idx="365">
                  <c:v>287.09416701706857</c:v>
                </c:pt>
                <c:pt idx="366">
                  <c:v>287.85333366312329</c:v>
                </c:pt>
                <c:pt idx="367">
                  <c:v>288.61250030917802</c:v>
                </c:pt>
                <c:pt idx="368">
                  <c:v>289.37166695523274</c:v>
                </c:pt>
                <c:pt idx="369">
                  <c:v>290.13083360128746</c:v>
                </c:pt>
                <c:pt idx="370">
                  <c:v>290.89000024734219</c:v>
                </c:pt>
                <c:pt idx="371">
                  <c:v>291.64916689339691</c:v>
                </c:pt>
                <c:pt idx="372">
                  <c:v>292.40833353945163</c:v>
                </c:pt>
                <c:pt idx="373">
                  <c:v>293.16750018550636</c:v>
                </c:pt>
                <c:pt idx="374">
                  <c:v>293.92666683156108</c:v>
                </c:pt>
                <c:pt idx="375">
                  <c:v>294.6858334776158</c:v>
                </c:pt>
                <c:pt idx="376">
                  <c:v>295.44500012367052</c:v>
                </c:pt>
                <c:pt idx="377">
                  <c:v>296.20416676972525</c:v>
                </c:pt>
                <c:pt idx="378">
                  <c:v>296.96333341577997</c:v>
                </c:pt>
                <c:pt idx="379">
                  <c:v>297.72250006183469</c:v>
                </c:pt>
                <c:pt idx="380">
                  <c:v>298.48166670788942</c:v>
                </c:pt>
                <c:pt idx="381">
                  <c:v>299.24083335394414</c:v>
                </c:pt>
                <c:pt idx="382">
                  <c:v>300</c:v>
                </c:pt>
              </c:numCache>
            </c:numRef>
          </c:xVal>
          <c:yVal>
            <c:numRef>
              <c:f>Tarjetas!$J$4:$J$386</c:f>
              <c:numCache>
                <c:formatCode>0.0000</c:formatCode>
                <c:ptCount val="383"/>
                <c:pt idx="0">
                  <c:v>0.10220521703161765</c:v>
                </c:pt>
                <c:pt idx="1">
                  <c:v>6.9444076135689814E-2</c:v>
                </c:pt>
                <c:pt idx="2">
                  <c:v>6.1304486230121032E-2</c:v>
                </c:pt>
                <c:pt idx="3">
                  <c:v>5.6245798410593822E-2</c:v>
                </c:pt>
                <c:pt idx="4">
                  <c:v>5.2587526121276554E-2</c:v>
                </c:pt>
                <c:pt idx="5">
                  <c:v>4.9737464746122083E-2</c:v>
                </c:pt>
                <c:pt idx="6">
                  <c:v>4.7414287583627313E-2</c:v>
                </c:pt>
                <c:pt idx="7">
                  <c:v>4.5461568984918752E-2</c:v>
                </c:pt>
                <c:pt idx="8">
                  <c:v>4.3783213870803792E-2</c:v>
                </c:pt>
                <c:pt idx="9">
                  <c:v>4.2315940575005241E-2</c:v>
                </c:pt>
                <c:pt idx="10">
                  <c:v>4.1015874401776765E-2</c:v>
                </c:pt>
                <c:pt idx="11">
                  <c:v>3.9851361133714625E-2</c:v>
                </c:pt>
                <c:pt idx="12">
                  <c:v>3.8798826780423228E-2</c:v>
                </c:pt>
                <c:pt idx="13">
                  <c:v>3.784025356793555E-2</c:v>
                </c:pt>
                <c:pt idx="14">
                  <c:v>3.696156937254954E-2</c:v>
                </c:pt>
                <c:pt idx="15">
                  <c:v>3.6151580555523463E-2</c:v>
                </c:pt>
                <c:pt idx="16">
                  <c:v>3.5401242100010791E-2</c:v>
                </c:pt>
                <c:pt idx="17">
                  <c:v>3.4703144765551086E-2</c:v>
                </c:pt>
                <c:pt idx="18">
                  <c:v>3.4051146222813196E-2</c:v>
                </c:pt>
                <c:pt idx="19">
                  <c:v>3.3440100286291949E-2</c:v>
                </c:pt>
                <c:pt idx="20">
                  <c:v>3.2865654557634467E-2</c:v>
                </c:pt>
                <c:pt idx="21">
                  <c:v>3.2324096766821971E-2</c:v>
                </c:pt>
                <c:pt idx="22">
                  <c:v>3.1812236418180331E-2</c:v>
                </c:pt>
                <c:pt idx="23">
                  <c:v>3.132731245405973E-2</c:v>
                </c:pt>
                <c:pt idx="24">
                  <c:v>3.0866920377014488E-2</c:v>
                </c:pt>
                <c:pt idx="25">
                  <c:v>3.0428954120705027E-2</c:v>
                </c:pt>
                <c:pt idx="26">
                  <c:v>3.0011559236540326E-2</c:v>
                </c:pt>
                <c:pt idx="27">
                  <c:v>2.9613094859266022E-2</c:v>
                </c:pt>
                <c:pt idx="28">
                  <c:v>2.9232102553309335E-2</c:v>
                </c:pt>
                <c:pt idx="29">
                  <c:v>2.886728060309076E-2</c:v>
                </c:pt>
                <c:pt idx="30">
                  <c:v>2.851746264814959E-2</c:v>
                </c:pt>
                <c:pt idx="31">
                  <c:v>2.8181599813923226E-2</c:v>
                </c:pt>
                <c:pt idx="32">
                  <c:v>2.785874567614589E-2</c:v>
                </c:pt>
                <c:pt idx="33">
                  <c:v>2.7548043538323973E-2</c:v>
                </c:pt>
                <c:pt idx="34">
                  <c:v>2.7248715609743884E-2</c:v>
                </c:pt>
                <c:pt idx="35">
                  <c:v>2.6960053754630176E-2</c:v>
                </c:pt>
                <c:pt idx="36">
                  <c:v>2.6681411547638333E-2</c:v>
                </c:pt>
                <c:pt idx="37">
                  <c:v>2.6412197421383784E-2</c:v>
                </c:pt>
                <c:pt idx="38">
                  <c:v>2.6151868731522501E-2</c:v>
                </c:pt>
                <c:pt idx="39">
                  <c:v>2.5899926596490264E-2</c:v>
                </c:pt>
                <c:pt idx="40">
                  <c:v>2.5655911394239544E-2</c:v>
                </c:pt>
                <c:pt idx="41">
                  <c:v>2.5419398818586122E-2</c:v>
                </c:pt>
                <c:pt idx="42">
                  <c:v>2.5189996414163175E-2</c:v>
                </c:pt>
                <c:pt idx="43">
                  <c:v>2.4967340522294247E-2</c:v>
                </c:pt>
                <c:pt idx="44">
                  <c:v>2.4751093580972702E-2</c:v>
                </c:pt>
                <c:pt idx="45">
                  <c:v>2.4540941731062402E-2</c:v>
                </c:pt>
                <c:pt idx="46">
                  <c:v>2.4336592688197361E-2</c:v>
                </c:pt>
                <c:pt idx="47">
                  <c:v>2.4137773845957656E-2</c:v>
                </c:pt>
                <c:pt idx="48">
                  <c:v>2.3944230580973593E-2</c:v>
                </c:pt>
                <c:pt idx="49">
                  <c:v>2.3755724734849531E-2</c:v>
                </c:pt>
                <c:pt idx="50">
                  <c:v>2.3572033251353864E-2</c:v>
                </c:pt>
                <c:pt idx="51">
                  <c:v>2.3392946950314554E-2</c:v>
                </c:pt>
                <c:pt idx="52">
                  <c:v>2.321826942218767E-2</c:v>
                </c:pt>
                <c:pt idx="53">
                  <c:v>2.3047816029409685E-2</c:v>
                </c:pt>
                <c:pt idx="54">
                  <c:v>2.2881413002466773E-2</c:v>
                </c:pt>
                <c:pt idx="55">
                  <c:v>2.2718896620169692E-2</c:v>
                </c:pt>
                <c:pt idx="56">
                  <c:v>2.2560112464953316E-2</c:v>
                </c:pt>
                <c:pt idx="57">
                  <c:v>2.2404914745162395E-2</c:v>
                </c:pt>
                <c:pt idx="58">
                  <c:v>2.2253165677267844E-2</c:v>
                </c:pt>
                <c:pt idx="59">
                  <c:v>2.2104734921806576E-2</c:v>
                </c:pt>
                <c:pt idx="60">
                  <c:v>2.1959499067571733E-2</c:v>
                </c:pt>
                <c:pt idx="61">
                  <c:v>2.1817341159217251E-2</c:v>
                </c:pt>
                <c:pt idx="62">
                  <c:v>2.1678150263994174E-2</c:v>
                </c:pt>
                <c:pt idx="63">
                  <c:v>2.15418210738192E-2</c:v>
                </c:pt>
                <c:pt idx="64">
                  <c:v>2.1408253539297113E-2</c:v>
                </c:pt>
                <c:pt idx="65">
                  <c:v>2.1277352532688462E-2</c:v>
                </c:pt>
                <c:pt idx="66">
                  <c:v>2.114902753713745E-2</c:v>
                </c:pt>
                <c:pt idx="67">
                  <c:v>2.1023192359759836E-2</c:v>
                </c:pt>
                <c:pt idx="68">
                  <c:v>2.0899764866441701E-2</c:v>
                </c:pt>
                <c:pt idx="69">
                  <c:v>2.0778666736421297E-2</c:v>
                </c:pt>
                <c:pt idx="70">
                  <c:v>2.0659823234921909E-2</c:v>
                </c:pt>
                <c:pt idx="71">
                  <c:v>2.0543163002277501E-2</c:v>
                </c:pt>
                <c:pt idx="72">
                  <c:v>2.042861785814654E-2</c:v>
                </c:pt>
                <c:pt idx="73">
                  <c:v>2.031612261954651E-2</c:v>
                </c:pt>
                <c:pt idx="74">
                  <c:v>2.0205614931563497E-2</c:v>
                </c:pt>
                <c:pt idx="75">
                  <c:v>2.0097035109699901E-2</c:v>
                </c:pt>
                <c:pt idx="76">
                  <c:v>1.9990325992920544E-2</c:v>
                </c:pt>
                <c:pt idx="77">
                  <c:v>1.9885432806544298E-2</c:v>
                </c:pt>
                <c:pt idx="78">
                  <c:v>1.9782303034206219E-2</c:v>
                </c:pt>
                <c:pt idx="79">
                  <c:v>1.9680886298185232E-2</c:v>
                </c:pt>
                <c:pt idx="80">
                  <c:v>1.9581134247454834E-2</c:v>
                </c:pt>
                <c:pt idx="81">
                  <c:v>1.9483000452871331E-2</c:v>
                </c:pt>
                <c:pt idx="82">
                  <c:v>1.9386440308964453E-2</c:v>
                </c:pt>
                <c:pt idx="83">
                  <c:v>1.9291410941841607E-2</c:v>
                </c:pt>
                <c:pt idx="84">
                  <c:v>1.9197871122758274E-2</c:v>
                </c:pt>
                <c:pt idx="85">
                  <c:v>1.9105781186944698E-2</c:v>
                </c:pt>
                <c:pt idx="86">
                  <c:v>1.9015102957312919E-2</c:v>
                </c:pt>
                <c:pt idx="87">
                  <c:v>1.8925799672699143E-2</c:v>
                </c:pt>
                <c:pt idx="88">
                  <c:v>1.8837835920324335E-2</c:v>
                </c:pt>
                <c:pt idx="89">
                  <c:v>1.8751177572181379E-2</c:v>
                </c:pt>
                <c:pt idx="90">
                  <c:v>1.8665791725080261E-2</c:v>
                </c:pt>
                <c:pt idx="91">
                  <c:v>1.8581646644103823E-2</c:v>
                </c:pt>
                <c:pt idx="92">
                  <c:v>1.849871170924584E-2</c:v>
                </c:pt>
                <c:pt idx="93">
                  <c:v>1.8416957365020616E-2</c:v>
                </c:pt>
                <c:pt idx="94">
                  <c:v>1.8336355072849503E-2</c:v>
                </c:pt>
                <c:pt idx="95">
                  <c:v>1.8256877266044146E-2</c:v>
                </c:pt>
                <c:pt idx="96">
                  <c:v>1.8178497307219821E-2</c:v>
                </c:pt>
                <c:pt idx="97">
                  <c:v>1.8101189447984483E-2</c:v>
                </c:pt>
                <c:pt idx="98">
                  <c:v>1.802492879076039E-2</c:v>
                </c:pt>
                <c:pt idx="99">
                  <c:v>1.7949691252605413E-2</c:v>
                </c:pt>
                <c:pt idx="100">
                  <c:v>1.7875453530910849E-2</c:v>
                </c:pt>
                <c:pt idx="101">
                  <c:v>1.7802193070861082E-2</c:v>
                </c:pt>
                <c:pt idx="102">
                  <c:v>1.772988803454853E-2</c:v>
                </c:pt>
                <c:pt idx="103">
                  <c:v>1.7658517271644757E-2</c:v>
                </c:pt>
                <c:pt idx="104">
                  <c:v>1.7588060291535465E-2</c:v>
                </c:pt>
                <c:pt idx="105">
                  <c:v>1.75184972368332E-2</c:v>
                </c:pt>
                <c:pt idx="106">
                  <c:v>1.7449808858187702E-2</c:v>
                </c:pt>
                <c:pt idx="107">
                  <c:v>1.738197649031889E-2</c:v>
                </c:pt>
                <c:pt idx="108">
                  <c:v>1.7314982029202654E-2</c:v>
                </c:pt>
                <c:pt idx="109">
                  <c:v>1.7248807910344159E-2</c:v>
                </c:pt>
                <c:pt idx="110">
                  <c:v>1.7183437088077524E-2</c:v>
                </c:pt>
                <c:pt idx="111">
                  <c:v>1.7118853015834812E-2</c:v>
                </c:pt>
                <c:pt idx="112">
                  <c:v>1.7055039627330858E-2</c:v>
                </c:pt>
                <c:pt idx="113">
                  <c:v>1.6991981318613802E-2</c:v>
                </c:pt>
                <c:pt idx="114">
                  <c:v>1.6929662930934467E-2</c:v>
                </c:pt>
                <c:pt idx="115">
                  <c:v>1.6868069734390506E-2</c:v>
                </c:pt>
                <c:pt idx="116">
                  <c:v>1.680718741230406E-2</c:v>
                </c:pt>
                <c:pt idx="117">
                  <c:v>1.6747002046294146E-2</c:v>
                </c:pt>
                <c:pt idx="118">
                  <c:v>1.668750010200739E-2</c:v>
                </c:pt>
                <c:pt idx="119">
                  <c:v>1.6628668415472874E-2</c:v>
                </c:pt>
                <c:pt idx="120">
                  <c:v>1.6570494180048884E-2</c:v>
                </c:pt>
                <c:pt idx="121">
                  <c:v>1.6512964933931392E-2</c:v>
                </c:pt>
                <c:pt idx="122">
                  <c:v>1.6456068548195684E-2</c:v>
                </c:pt>
                <c:pt idx="123">
                  <c:v>1.6399793215344356E-2</c:v>
                </c:pt>
                <c:pt idx="124">
                  <c:v>1.6344127438336423E-2</c:v>
                </c:pt>
                <c:pt idx="125">
                  <c:v>1.6289060020073642E-2</c:v>
                </c:pt>
                <c:pt idx="126">
                  <c:v>1.6234580053321682E-2</c:v>
                </c:pt>
                <c:pt idx="127">
                  <c:v>1.6180676911044863E-2</c:v>
                </c:pt>
                <c:pt idx="128">
                  <c:v>1.6127340237134472E-2</c:v>
                </c:pt>
                <c:pt idx="129">
                  <c:v>1.6074559937511803E-2</c:v>
                </c:pt>
                <c:pt idx="130">
                  <c:v>1.6022326171587994E-2</c:v>
                </c:pt>
                <c:pt idx="131">
                  <c:v>1.5970629344063864E-2</c:v>
                </c:pt>
                <c:pt idx="132">
                  <c:v>1.5919460097053716E-2</c:v>
                </c:pt>
                <c:pt idx="133">
                  <c:v>1.5868809302518071E-2</c:v>
                </c:pt>
                <c:pt idx="134">
                  <c:v>1.5818668054991016E-2</c:v>
                </c:pt>
                <c:pt idx="135">
                  <c:v>1.5769027664588656E-2</c:v>
                </c:pt>
                <c:pt idx="136">
                  <c:v>1.571987965028581E-2</c:v>
                </c:pt>
                <c:pt idx="137">
                  <c:v>1.5671215733448915E-2</c:v>
                </c:pt>
                <c:pt idx="138">
                  <c:v>1.5623027831613465E-2</c:v>
                </c:pt>
                <c:pt idx="139">
                  <c:v>1.5575308052495265E-2</c:v>
                </c:pt>
                <c:pt idx="140">
                  <c:v>1.552804868822498E-2</c:v>
                </c:pt>
                <c:pt idx="141">
                  <c:v>1.5481242209796242E-2</c:v>
                </c:pt>
                <c:pt idx="142">
                  <c:v>1.5434881261717989E-2</c:v>
                </c:pt>
                <c:pt idx="143">
                  <c:v>1.5388958656862087E-2</c:v>
                </c:pt>
                <c:pt idx="144">
                  <c:v>1.534346737149796E-2</c:v>
                </c:pt>
                <c:pt idx="145">
                  <c:v>1.5298400540506091E-2</c:v>
                </c:pt>
                <c:pt idx="146">
                  <c:v>1.525375145276288E-2</c:v>
                </c:pt>
                <c:pt idx="147">
                  <c:v>1.5209513546689559E-2</c:v>
                </c:pt>
                <c:pt idx="148">
                  <c:v>1.5165680405958349E-2</c:v>
                </c:pt>
                <c:pt idx="149">
                  <c:v>1.5122245755349243E-2</c:v>
                </c:pt>
                <c:pt idx="150">
                  <c:v>1.507920345675122E-2</c:v>
                </c:pt>
                <c:pt idx="151">
                  <c:v>1.5036547505301947E-2</c:v>
                </c:pt>
                <c:pt idx="152">
                  <c:v>1.4994272025660272E-2</c:v>
                </c:pt>
                <c:pt idx="153">
                  <c:v>1.4952371268406182E-2</c:v>
                </c:pt>
                <c:pt idx="154">
                  <c:v>1.4910839606563024E-2</c:v>
                </c:pt>
                <c:pt idx="155">
                  <c:v>1.4869671532237129E-2</c:v>
                </c:pt>
                <c:pt idx="156">
                  <c:v>1.4828861653370126E-2</c:v>
                </c:pt>
                <c:pt idx="157">
                  <c:v>1.4788404690599539E-2</c:v>
                </c:pt>
                <c:pt idx="158">
                  <c:v>1.4748295474223339E-2</c:v>
                </c:pt>
                <c:pt idx="159">
                  <c:v>1.4708528941264447E-2</c:v>
                </c:pt>
                <c:pt idx="160">
                  <c:v>1.4669100132631285E-2</c:v>
                </c:pt>
                <c:pt idx="161">
                  <c:v>1.463000419037064E-2</c:v>
                </c:pt>
                <c:pt idx="162">
                  <c:v>1.459123635500934E-2</c:v>
                </c:pt>
                <c:pt idx="163">
                  <c:v>1.4552791962981339E-2</c:v>
                </c:pt>
                <c:pt idx="164">
                  <c:v>1.4514666444136947E-2</c:v>
                </c:pt>
                <c:pt idx="165">
                  <c:v>1.4476855319331147E-2</c:v>
                </c:pt>
                <c:pt idx="166">
                  <c:v>1.4439354198088023E-2</c:v>
                </c:pt>
                <c:pt idx="167">
                  <c:v>1.4402158776338434E-2</c:v>
                </c:pt>
                <c:pt idx="168">
                  <c:v>1.4365264834228297E-2</c:v>
                </c:pt>
                <c:pt idx="169">
                  <c:v>1.4328668233994755E-2</c:v>
                </c:pt>
                <c:pt idx="170">
                  <c:v>1.4292364917907911E-2</c:v>
                </c:pt>
                <c:pt idx="171">
                  <c:v>1.4256350906275575E-2</c:v>
                </c:pt>
                <c:pt idx="172">
                  <c:v>1.4220622295508861E-2</c:v>
                </c:pt>
                <c:pt idx="173">
                  <c:v>1.4185175256246395E-2</c:v>
                </c:pt>
                <c:pt idx="174">
                  <c:v>1.415000603153504E-2</c:v>
                </c:pt>
                <c:pt idx="175">
                  <c:v>1.411511093506515E-2</c:v>
                </c:pt>
                <c:pt idx="176">
                  <c:v>1.4080486349458394E-2</c:v>
                </c:pt>
                <c:pt idx="177">
                  <c:v>1.404612872460631E-2</c:v>
                </c:pt>
                <c:pt idx="178">
                  <c:v>1.4012034576057845E-2</c:v>
                </c:pt>
                <c:pt idx="179">
                  <c:v>1.3978200483454124E-2</c:v>
                </c:pt>
                <c:pt idx="180">
                  <c:v>1.3944623089008849E-2</c:v>
                </c:pt>
                <c:pt idx="181">
                  <c:v>1.391129909603276E-2</c:v>
                </c:pt>
                <c:pt idx="182">
                  <c:v>1.3878225267500635E-2</c:v>
                </c:pt>
                <c:pt idx="183">
                  <c:v>1.3845398424659367E-2</c:v>
                </c:pt>
                <c:pt idx="184">
                  <c:v>1.3812815445675771E-2</c:v>
                </c:pt>
                <c:pt idx="185">
                  <c:v>1.3780473264322751E-2</c:v>
                </c:pt>
                <c:pt idx="186">
                  <c:v>1.3748368868702537E-2</c:v>
                </c:pt>
                <c:pt idx="187">
                  <c:v>1.3716499300005774E-2</c:v>
                </c:pt>
                <c:pt idx="188">
                  <c:v>1.3684861651305273E-2</c:v>
                </c:pt>
                <c:pt idx="189">
                  <c:v>1.3653453066383279E-2</c:v>
                </c:pt>
                <c:pt idx="190">
                  <c:v>1.362227073859114E-2</c:v>
                </c:pt>
                <c:pt idx="191">
                  <c:v>1.359131190974034E-2</c:v>
                </c:pt>
                <c:pt idx="192">
                  <c:v>1.3560573869023882E-2</c:v>
                </c:pt>
                <c:pt idx="193">
                  <c:v>1.3530053951966995E-2</c:v>
                </c:pt>
                <c:pt idx="194">
                  <c:v>1.3499749539406318E-2</c:v>
                </c:pt>
                <c:pt idx="195">
                  <c:v>1.3469658056496511E-2</c:v>
                </c:pt>
                <c:pt idx="196">
                  <c:v>1.3439776971743563E-2</c:v>
                </c:pt>
                <c:pt idx="197">
                  <c:v>1.3410103796063864E-2</c:v>
                </c:pt>
                <c:pt idx="198">
                  <c:v>1.3380636081868232E-2</c:v>
                </c:pt>
                <c:pt idx="199">
                  <c:v>1.3351371422170168E-2</c:v>
                </c:pt>
                <c:pt idx="200">
                  <c:v>1.3322307449717526E-2</c:v>
                </c:pt>
                <c:pt idx="201">
                  <c:v>1.3293441836146907E-2</c:v>
                </c:pt>
                <c:pt idx="202">
                  <c:v>1.3264772291160036E-2</c:v>
                </c:pt>
                <c:pt idx="203">
                  <c:v>1.3236296561721516E-2</c:v>
                </c:pt>
                <c:pt idx="204">
                  <c:v>1.320801243127721E-2</c:v>
                </c:pt>
                <c:pt idx="205">
                  <c:v>1.3179917718992721E-2</c:v>
                </c:pt>
                <c:pt idx="206">
                  <c:v>1.3152010279011271E-2</c:v>
                </c:pt>
                <c:pt idx="207">
                  <c:v>1.3124287999730476E-2</c:v>
                </c:pt>
                <c:pt idx="208">
                  <c:v>1.3096748803097384E-2</c:v>
                </c:pt>
                <c:pt idx="209">
                  <c:v>1.3069390643921267E-2</c:v>
                </c:pt>
                <c:pt idx="210">
                  <c:v>1.3042211509203625E-2</c:v>
                </c:pt>
                <c:pt idx="211">
                  <c:v>1.3015209417484911E-2</c:v>
                </c:pt>
                <c:pt idx="212">
                  <c:v>1.2988382418207454E-2</c:v>
                </c:pt>
                <c:pt idx="213">
                  <c:v>1.2961728591094127E-2</c:v>
                </c:pt>
                <c:pt idx="214">
                  <c:v>1.29352460455423E-2</c:v>
                </c:pt>
                <c:pt idx="215">
                  <c:v>1.2908932920032624E-2</c:v>
                </c:pt>
                <c:pt idx="216">
                  <c:v>1.2882787381552224E-2</c:v>
                </c:pt>
                <c:pt idx="217">
                  <c:v>1.2856807625031894E-2</c:v>
                </c:pt>
                <c:pt idx="218">
                  <c:v>1.2830991872796856E-2</c:v>
                </c:pt>
                <c:pt idx="219">
                  <c:v>1.2805338374030759E-2</c:v>
                </c:pt>
                <c:pt idx="220">
                  <c:v>1.2779845404252484E-2</c:v>
                </c:pt>
                <c:pt idx="221">
                  <c:v>1.2754511264805412E-2</c:v>
                </c:pt>
                <c:pt idx="222">
                  <c:v>1.2729334282358831E-2</c:v>
                </c:pt>
                <c:pt idx="223">
                  <c:v>1.2704312808421089E-2</c:v>
                </c:pt>
                <c:pt idx="224">
                  <c:v>1.2679445218864225E-2</c:v>
                </c:pt>
                <c:pt idx="225">
                  <c:v>1.2654729913459695E-2</c:v>
                </c:pt>
                <c:pt idx="226">
                  <c:v>1.2630165315424949E-2</c:v>
                </c:pt>
                <c:pt idx="227">
                  <c:v>1.2605749870980523E-2</c:v>
                </c:pt>
                <c:pt idx="228">
                  <c:v>1.2581482048917351E-2</c:v>
                </c:pt>
                <c:pt idx="229">
                  <c:v>1.2557360340174054E-2</c:v>
                </c:pt>
                <c:pt idx="230">
                  <c:v>1.2533383257423902E-2</c:v>
                </c:pt>
                <c:pt idx="231">
                  <c:v>1.2509549334671199E-2</c:v>
                </c:pt>
                <c:pt idx="232">
                  <c:v>1.2485857126856842E-2</c:v>
                </c:pt>
                <c:pt idx="233">
                  <c:v>1.2462305209472798E-2</c:v>
                </c:pt>
                <c:pt idx="234">
                  <c:v>1.2438892178185269E-2</c:v>
                </c:pt>
                <c:pt idx="235">
                  <c:v>1.2415616648466297E-2</c:v>
                </c:pt>
                <c:pt idx="236">
                  <c:v>1.2392477255233628E-2</c:v>
                </c:pt>
                <c:pt idx="237">
                  <c:v>1.2369472652498555E-2</c:v>
                </c:pt>
                <c:pt idx="238">
                  <c:v>1.2346601513021577E-2</c:v>
                </c:pt>
                <c:pt idx="239">
                  <c:v>1.2323862527975658E-2</c:v>
                </c:pt>
                <c:pt idx="240">
                  <c:v>1.2301254406616877E-2</c:v>
                </c:pt>
                <c:pt idx="241">
                  <c:v>1.2278775875962301E-2</c:v>
                </c:pt>
                <c:pt idx="242">
                  <c:v>1.225642568047485E-2</c:v>
                </c:pt>
                <c:pt idx="243">
                  <c:v>1.2234202581755024E-2</c:v>
                </c:pt>
                <c:pt idx="244">
                  <c:v>1.2212105358239297E-2</c:v>
                </c:pt>
                <c:pt idx="245">
                  <c:v>1.2190132804904993E-2</c:v>
                </c:pt>
                <c:pt idx="246">
                  <c:v>1.2168283732981486E-2</c:v>
                </c:pt>
                <c:pt idx="247">
                  <c:v>1.2146556969667594E-2</c:v>
                </c:pt>
                <c:pt idx="248">
                  <c:v>1.2124951357854956E-2</c:v>
                </c:pt>
                <c:pt idx="249">
                  <c:v>1.2103465755857289E-2</c:v>
                </c:pt>
                <c:pt idx="250">
                  <c:v>1.208209903714536E-2</c:v>
                </c:pt>
                <c:pt idx="251">
                  <c:v>1.2060850090087519E-2</c:v>
                </c:pt>
                <c:pt idx="252">
                  <c:v>1.2039717817695675E-2</c:v>
                </c:pt>
                <c:pt idx="253">
                  <c:v>1.2018701137376568E-2</c:v>
                </c:pt>
                <c:pt idx="254">
                  <c:v>1.1997798980688219E-2</c:v>
                </c:pt>
                <c:pt idx="255">
                  <c:v>1.1977010293101399E-2</c:v>
                </c:pt>
                <c:pt idx="256">
                  <c:v>1.1956334033766043E-2</c:v>
                </c:pt>
                <c:pt idx="257">
                  <c:v>1.1935769175282449E-2</c:v>
                </c:pt>
                <c:pt idx="258">
                  <c:v>1.1915314703477158E-2</c:v>
                </c:pt>
                <c:pt idx="259">
                  <c:v>1.1894969617183414E-2</c:v>
                </c:pt>
                <c:pt idx="260">
                  <c:v>1.1874732928026059E-2</c:v>
                </c:pt>
                <c:pt idx="261">
                  <c:v>1.1854603660210818E-2</c:v>
                </c:pt>
                <c:pt idx="262">
                  <c:v>1.1834580850317798E-2</c:v>
                </c:pt>
                <c:pt idx="263">
                  <c:v>1.1814663547099136E-2</c:v>
                </c:pt>
                <c:pt idx="264">
                  <c:v>1.1794850811280731E-2</c:v>
                </c:pt>
                <c:pt idx="265">
                  <c:v>1.1775141715367874E-2</c:v>
                </c:pt>
                <c:pt idx="266">
                  <c:v>1.1755535343454786E-2</c:v>
                </c:pt>
                <c:pt idx="267">
                  <c:v>1.1736030791037896E-2</c:v>
                </c:pt>
                <c:pt idx="268">
                  <c:v>1.1716627164832813E-2</c:v>
                </c:pt>
                <c:pt idx="269">
                  <c:v>1.1697323582594876E-2</c:v>
                </c:pt>
                <c:pt idx="270">
                  <c:v>1.1678119172943254E-2</c:v>
                </c:pt>
                <c:pt idx="271">
                  <c:v>1.1659013075188416E-2</c:v>
                </c:pt>
                <c:pt idx="272">
                  <c:v>1.1640004439163016E-2</c:v>
                </c:pt>
                <c:pt idx="273">
                  <c:v>1.1621092425056007E-2</c:v>
                </c:pt>
                <c:pt idx="274">
                  <c:v>1.1602276203249972E-2</c:v>
                </c:pt>
                <c:pt idx="275">
                  <c:v>1.1583554954161588E-2</c:v>
                </c:pt>
                <c:pt idx="276">
                  <c:v>1.1564927868085124E-2</c:v>
                </c:pt>
                <c:pt idx="277">
                  <c:v>1.1546394145038948E-2</c:v>
                </c:pt>
                <c:pt idx="278">
                  <c:v>1.1527952994614947E-2</c:v>
                </c:pt>
                <c:pt idx="279">
                  <c:v>1.1509603635830781E-2</c:v>
                </c:pt>
                <c:pt idx="280">
                  <c:v>1.1491345296984956E-2</c:v>
                </c:pt>
                <c:pt idx="281">
                  <c:v>1.1473177215514607E-2</c:v>
                </c:pt>
                <c:pt idx="282">
                  <c:v>1.1455098637855947E-2</c:v>
                </c:pt>
                <c:pt idx="283">
                  <c:v>1.1437108819307333E-2</c:v>
                </c:pt>
                <c:pt idx="284">
                  <c:v>1.1419207023894873E-2</c:v>
                </c:pt>
                <c:pt idx="285">
                  <c:v>1.1401392524240526E-2</c:v>
                </c:pt>
                <c:pt idx="286">
                  <c:v>1.1383664601432652E-2</c:v>
                </c:pt>
                <c:pt idx="287">
                  <c:v>1.1366022544898942E-2</c:v>
                </c:pt>
                <c:pt idx="288">
                  <c:v>1.134846565228167E-2</c:v>
                </c:pt>
                <c:pt idx="289">
                  <c:v>1.1330993229315248E-2</c:v>
                </c:pt>
                <c:pt idx="290">
                  <c:v>1.1313604589705999E-2</c:v>
                </c:pt>
                <c:pt idx="291">
                  <c:v>1.1296299055014133E-2</c:v>
                </c:pt>
                <c:pt idx="292">
                  <c:v>1.127907595453783E-2</c:v>
                </c:pt>
                <c:pt idx="293">
                  <c:v>1.1261934625199465E-2</c:v>
                </c:pt>
                <c:pt idx="294">
                  <c:v>1.1244874411433821E-2</c:v>
                </c:pt>
                <c:pt idx="295">
                  <c:v>1.1227894665078364E-2</c:v>
                </c:pt>
                <c:pt idx="296">
                  <c:v>1.1210994745265433E-2</c:v>
                </c:pt>
                <c:pt idx="297">
                  <c:v>1.1194174018316396E-2</c:v>
                </c:pt>
                <c:pt idx="298">
                  <c:v>1.1177431857637634E-2</c:v>
                </c:pt>
                <c:pt idx="299">
                  <c:v>1.1160767643618416E-2</c:v>
                </c:pt>
                <c:pt idx="300">
                  <c:v>1.1144180763530541E-2</c:v>
                </c:pt>
                <c:pt idx="301">
                  <c:v>1.1127670611429758E-2</c:v>
                </c:pt>
                <c:pt idx="302">
                  <c:v>1.1111236588058926E-2</c:v>
                </c:pt>
                <c:pt idx="303">
                  <c:v>1.1094878100752834E-2</c:v>
                </c:pt>
                <c:pt idx="304">
                  <c:v>1.1078594563344712E-2</c:v>
                </c:pt>
                <c:pt idx="305">
                  <c:v>1.1062385396074341E-2</c:v>
                </c:pt>
                <c:pt idx="306">
                  <c:v>1.1046250025497771E-2</c:v>
                </c:pt>
                <c:pt idx="307">
                  <c:v>1.1030187884398582E-2</c:v>
                </c:pt>
                <c:pt idx="308">
                  <c:v>1.1014198411700673E-2</c:v>
                </c:pt>
                <c:pt idx="309">
                  <c:v>1.0998281052382557E-2</c:v>
                </c:pt>
                <c:pt idx="310">
                  <c:v>1.0982435257393107E-2</c:v>
                </c:pt>
                <c:pt idx="311">
                  <c:v>1.0966660483568738E-2</c:v>
                </c:pt>
                <c:pt idx="312">
                  <c:v>1.0950956193552002E-2</c:v>
                </c:pt>
                <c:pt idx="313">
                  <c:v>1.0935321855711557E-2</c:v>
                </c:pt>
                <c:pt idx="314">
                  <c:v>1.0919756944063486E-2</c:v>
                </c:pt>
                <c:pt idx="315">
                  <c:v>1.0904260938193935E-2</c:v>
                </c:pt>
                <c:pt idx="316">
                  <c:v>1.0888833323183054E-2</c:v>
                </c:pt>
                <c:pt idx="317">
                  <c:v>1.0873473589530202E-2</c:v>
                </c:pt>
                <c:pt idx="318">
                  <c:v>1.0858181233080418E-2</c:v>
                </c:pt>
                <c:pt idx="319">
                  <c:v>1.0842955754952073E-2</c:v>
                </c:pt>
                <c:pt idx="320">
                  <c:v>1.0827796661465772E-2</c:v>
                </c:pt>
                <c:pt idx="321">
                  <c:v>1.0812703464074374E-2</c:v>
                </c:pt>
                <c:pt idx="322">
                  <c:v>1.0797675679294219E-2</c:v>
                </c:pt>
                <c:pt idx="323">
                  <c:v>1.0782712828637436E-2</c:v>
                </c:pt>
                <c:pt idx="324">
                  <c:v>1.0767814438545388E-2</c:v>
                </c:pt>
                <c:pt idx="325">
                  <c:v>1.0752980040323188E-2</c:v>
                </c:pt>
                <c:pt idx="326">
                  <c:v>1.0738209170075289E-2</c:v>
                </c:pt>
                <c:pt idx="327">
                  <c:v>1.072350136864211E-2</c:v>
                </c:pt>
                <c:pt idx="328">
                  <c:v>1.0708856181537687E-2</c:v>
                </c:pt>
                <c:pt idx="329">
                  <c:v>1.0694273158888334E-2</c:v>
                </c:pt>
                <c:pt idx="330">
                  <c:v>1.0679751855372281E-2</c:v>
                </c:pt>
                <c:pt idx="331">
                  <c:v>1.0665291830160298E-2</c:v>
                </c:pt>
                <c:pt idx="332">
                  <c:v>1.0650892646857231E-2</c:v>
                </c:pt>
                <c:pt idx="333">
                  <c:v>1.0636553873444504E-2</c:v>
                </c:pt>
                <c:pt idx="334">
                  <c:v>1.0622275082223525E-2</c:v>
                </c:pt>
                <c:pt idx="335">
                  <c:v>1.0608055849759965E-2</c:v>
                </c:pt>
                <c:pt idx="336">
                  <c:v>1.0593895756828956E-2</c:v>
                </c:pt>
                <c:pt idx="337">
                  <c:v>1.0579794388361109E-2</c:v>
                </c:pt>
                <c:pt idx="338">
                  <c:v>1.0565751333389417E-2</c:v>
                </c:pt>
                <c:pt idx="339">
                  <c:v>1.0551766184996954E-2</c:v>
                </c:pt>
                <c:pt idx="340">
                  <c:v>1.0537838540265425E-2</c:v>
                </c:pt>
                <c:pt idx="341">
                  <c:v>1.0523968000224483E-2</c:v>
                </c:pt>
                <c:pt idx="342">
                  <c:v>1.0510154169801856E-2</c:v>
                </c:pt>
                <c:pt idx="343">
                  <c:v>1.0496396657774229E-2</c:v>
                </c:pt>
                <c:pt idx="344">
                  <c:v>1.0482695076718899E-2</c:v>
                </c:pt>
                <c:pt idx="345">
                  <c:v>1.0469049042966158E-2</c:v>
                </c:pt>
                <c:pt idx="346">
                  <c:v>1.0455458176552414E-2</c:v>
                </c:pt>
                <c:pt idx="347">
                  <c:v>1.0441922101174032E-2</c:v>
                </c:pt>
                <c:pt idx="348">
                  <c:v>1.042844044414187E-2</c:v>
                </c:pt>
                <c:pt idx="349">
                  <c:v>1.041501283633651E-2</c:v>
                </c:pt>
                <c:pt idx="350">
                  <c:v>1.040163891216417E-2</c:v>
                </c:pt>
                <c:pt idx="351">
                  <c:v>1.0388318309513284E-2</c:v>
                </c:pt>
                <c:pt idx="352">
                  <c:v>1.0375050669711722E-2</c:v>
                </c:pt>
                <c:pt idx="353">
                  <c:v>1.0361835637484674E-2</c:v>
                </c:pt>
                <c:pt idx="354">
                  <c:v>1.0348672860913155E-2</c:v>
                </c:pt>
                <c:pt idx="355">
                  <c:v>1.0335561991393129E-2</c:v>
                </c:pt>
                <c:pt idx="356">
                  <c:v>1.0322502683595233E-2</c:v>
                </c:pt>
                <c:pt idx="357">
                  <c:v>1.0309494595425135E-2</c:v>
                </c:pt>
                <c:pt idx="358">
                  <c:v>1.0296537387984432E-2</c:v>
                </c:pt>
                <c:pt idx="359">
                  <c:v>1.0283630725532162E-2</c:v>
                </c:pt>
                <c:pt idx="360">
                  <c:v>1.0270774275446867E-2</c:v>
                </c:pt>
                <c:pt idx="361">
                  <c:v>1.0257967708189219E-2</c:v>
                </c:pt>
                <c:pt idx="362">
                  <c:v>1.0245210697265193E-2</c:v>
                </c:pt>
                <c:pt idx="363">
                  <c:v>1.0232502919189779E-2</c:v>
                </c:pt>
                <c:pt idx="364">
                  <c:v>1.0219844053451221E-2</c:v>
                </c:pt>
                <c:pt idx="365">
                  <c:v>1.0207233782475782E-2</c:v>
                </c:pt>
                <c:pt idx="366">
                  <c:v>1.0194671791593005E-2</c:v>
                </c:pt>
                <c:pt idx="367">
                  <c:v>1.0182157769001504E-2</c:v>
                </c:pt>
                <c:pt idx="368">
                  <c:v>1.0169691405735216E-2</c:v>
                </c:pt>
                <c:pt idx="369">
                  <c:v>1.0157272395630171E-2</c:v>
                </c:pt>
                <c:pt idx="370">
                  <c:v>1.0144900435291704E-2</c:v>
                </c:pt>
                <c:pt idx="371">
                  <c:v>1.0132575224062171E-2</c:v>
                </c:pt>
                <c:pt idx="372">
                  <c:v>1.0120296463989105E-2</c:v>
                </c:pt>
                <c:pt idx="373">
                  <c:v>1.010806385979382E-2</c:v>
                </c:pt>
                <c:pt idx="374">
                  <c:v>1.0095877118840491E-2</c:v>
                </c:pt>
                <c:pt idx="375">
                  <c:v>1.0083735951105635E-2</c:v>
                </c:pt>
                <c:pt idx="376">
                  <c:v>1.0071640069148043E-2</c:v>
                </c:pt>
                <c:pt idx="377">
                  <c:v>1.0059589188079143E-2</c:v>
                </c:pt>
                <c:pt idx="378">
                  <c:v>1.0047583025533756E-2</c:v>
                </c:pt>
                <c:pt idx="379">
                  <c:v>1.0035621301641285E-2</c:v>
                </c:pt>
                <c:pt idx="380">
                  <c:v>1.0023703738997289E-2</c:v>
                </c:pt>
                <c:pt idx="381">
                  <c:v>1.0011830062635466E-2</c:v>
                </c:pt>
                <c:pt idx="382">
                  <c:v>0.01</c:v>
                </c:pt>
              </c:numCache>
            </c:numRef>
          </c:yVal>
        </c:ser>
        <c:axId val="83229312"/>
        <c:axId val="83534976"/>
      </c:scatterChart>
      <c:valAx>
        <c:axId val="8322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Millones de Tarjetas Producidas - x</a:t>
                </a:r>
              </a:p>
            </c:rich>
          </c:tx>
          <c:layout/>
        </c:title>
        <c:numFmt formatCode="#,##0" sourceLinked="0"/>
        <c:tickLblPos val="nextTo"/>
        <c:crossAx val="83534976"/>
        <c:crosses val="autoZero"/>
        <c:crossBetween val="midCat"/>
      </c:valAx>
      <c:valAx>
        <c:axId val="83534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US$ - y</a:t>
                </a:r>
                <a:r>
                  <a:rPr lang="es-ES" baseline="0"/>
                  <a:t> </a:t>
                </a:r>
                <a:endParaRPr lang="es-ES"/>
              </a:p>
            </c:rich>
          </c:tx>
          <c:layout/>
        </c:title>
        <c:numFmt formatCode="0.00" sourceLinked="0"/>
        <c:tickLblPos val="nextTo"/>
        <c:crossAx val="832293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219075</xdr:colOff>
      <xdr:row>30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CH-NYC-19B2\GlblTele\temp\1Q99TD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TEMP\Pricing%20MANU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Veronica%20Seruni\Work%20for%20Olivier%20Renard\Telefonica\New%20lot%20of%20data%20from%20231104\Ofertas%20Nortel\demo%20PRICING%20PERU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morales\Desktop\JV%20RFP%20Final%20Pricing\TEM%20CDMA%20All%20BTS%20V.2.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visory\Forecasts%20for%20Telecoms%20and%20Mobile\2001_4q\Forecasts\Mobile\AME\Ctywkbks\Ame\Saf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0\IMPORTANTES\MODELOS%20DE%20COSTOS\CARGOS%20DE%20INTERCONEXI&#211;N\TERMINACI&#211;N%20M&#211;VIL\PROCEDIMIENTO%202008\03%20-%20Modelo%20de%20Costos%20Empresas%20Sep%202009\01%20-%20Modelo%20de%20Costos%20NEXTEL\03%20-%20Modelos%20Final\02%20-%20Notificaci&#243;n\WICOM%20iDE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morales\Desktop\JV%20RFP%20Final%20Pricing\TEM%20CDMA%20All%20MSC_BSC%20v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MORALES\Desktop\BRAZIL%20LPU\TEM%20CDMA%20All%20MSC_BSC%20v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EN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Demand%20and%20Cost%20Information%20for%20Model%20BellSouth%20Ecuador%20version%203.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Documents%20and%20Settings\T10272\Local%20Settings\Temporary%20Internet%20Files\OLK9E\Modelo%20Costos%20Tim%20Ago%202005%20Versi&#243;n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visory\Forecasts%20for%20Telecoms%20and%20Mobile\2001_4q\Forecasts\Mobile\AME\CTYWKBKS\LA\MEX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tywkbks\LA\Mex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WINNT\Profiles\mverduga\Temporary%20Internet%20Files\OLK3\Comparativ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visory\Forecasts%20for%20Telecoms%20and%20Mobile\2001_4q\Forecasts\Mobile\AME\CTYWKBKS\LA\VEN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peiretti\Desktop\DANIEL%20PEIRETTI%20FILES\COMMERCIAL%20MARKETING\PROPUESTAS\JAM-020447-00%20C&amp;W%20Carlton%20OC-12%20link\1)%20JAM-020447-00%20Carlton%20OC-12%20CUSTOMER%20PRIC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tywkbks\LA\LatinAmericaMobiles\Utopia%20Model%20and%20User%20Guide\Utopia%20Argenti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rojas.AMERICASW\Desktop\TMdP%20v1%20CDMA2000%20Pre-Sales%20Private%20IP%20Dimensioning%20Tool%201.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6%20PERU%20PRICING\WITHOUT%20IVA\TEM%20MSC%20BSC%20RNC%20RECONSTRUCTU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CEDIMIENTO%202009\Publicaci&#243;n%20comentarios\Modelo%20de%20costos%20empresas\Nextel\Cambios%20Publicaci&#243;n\Cargo_Tope_Plataforma_NEXTEL_v3.3%20cambios%20v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morales\Local%20Settings\Temporary%20Internet%20Files\OLK112\QM%20Cost%20and%20Price%201-10-03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Modelo%20Costos%20Claro\Profiles\rmorales\Desktop\Telefonica\Bform\Bform%20%20Apr%202%201h30\CDMA%20Price%20Book%20with%20new%20co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Q97"/>
      <sheetName val="1Q98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SUM"/>
      <sheetName val="SUM2"/>
      <sheetName val="BSC PROVINCIA"/>
      <sheetName val="BTS"/>
      <sheetName val="BSC Lima"/>
      <sheetName val="LIMA"/>
      <sheetName val="PDSN AAA IWF ORIG"/>
      <sheetName val="PDSN AAA IWF NUEVO"/>
      <sheetName val="PDSN ME"/>
      <sheetName val="IWF"/>
      <sheetName val="Switch"/>
      <sheetName val="UPGR LIMA"/>
      <sheetName val="sw_truj"/>
      <sheetName val="sw_areq"/>
      <sheetName val="GW Spares SPM"/>
      <sheetName val="BSC Spares"/>
      <sheetName val="BTS Spares"/>
      <sheetName val="DB"/>
      <sheetName val="PPATM"/>
      <sheetName val="Optera 4150"/>
      <sheetName val="Sheet1"/>
      <sheetName val="Arequipa"/>
      <sheetName val="Trujillo"/>
    </sheetNames>
    <sheetDataSet>
      <sheetData sheetId="0">
        <row r="5">
          <cell r="B5" t="str">
            <v>DDP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7919</v>
          </cell>
          <cell r="B2" t="str">
            <v>A0711771</v>
          </cell>
          <cell r="C2" t="str">
            <v>Services Platforms</v>
          </cell>
          <cell r="D2" t="str">
            <v>Model 7919 10A/110-120V North America (U.S., Canada, Mexico, South Korea)</v>
          </cell>
          <cell r="E2">
            <v>0</v>
          </cell>
          <cell r="F2">
            <v>9.9700000000000006</v>
          </cell>
        </row>
        <row r="3">
          <cell r="A3">
            <v>34000</v>
          </cell>
          <cell r="B3" t="str">
            <v>A0709886</v>
          </cell>
          <cell r="C3" t="str">
            <v>Services Platforms</v>
          </cell>
          <cell r="D3" t="str">
            <v>DUAL ETHERNET NET MODULE</v>
          </cell>
          <cell r="E3">
            <v>2100</v>
          </cell>
          <cell r="F3">
            <v>169.17</v>
          </cell>
        </row>
        <row r="4">
          <cell r="A4">
            <v>73001</v>
          </cell>
          <cell r="B4" t="str">
            <v>A0710036</v>
          </cell>
          <cell r="C4" t="str">
            <v>Services Platforms</v>
          </cell>
          <cell r="D4" t="str">
            <v>BCN DC BASE UNIT</v>
          </cell>
          <cell r="E4">
            <v>24000</v>
          </cell>
          <cell r="F4">
            <v>3766.14</v>
          </cell>
        </row>
        <row r="5">
          <cell r="A5">
            <v>75010</v>
          </cell>
          <cell r="B5" t="str">
            <v>A0710434</v>
          </cell>
          <cell r="C5" t="str">
            <v>Services Platforms</v>
          </cell>
          <cell r="D5" t="str">
            <v>BLN/BCN SRM-F</v>
          </cell>
          <cell r="E5">
            <v>1400</v>
          </cell>
          <cell r="F5">
            <v>206.66</v>
          </cell>
        </row>
        <row r="6">
          <cell r="A6">
            <v>75021</v>
          </cell>
          <cell r="B6" t="str">
            <v>A0710439</v>
          </cell>
          <cell r="C6" t="str">
            <v>Services Platforms</v>
          </cell>
          <cell r="D6" t="str">
            <v>BCN DC ADDITIONAL POWER SUPPLY</v>
          </cell>
          <cell r="E6">
            <v>2550</v>
          </cell>
          <cell r="F6">
            <v>537.97</v>
          </cell>
        </row>
        <row r="7">
          <cell r="A7" t="str">
            <v>A0076766</v>
          </cell>
          <cell r="C7" t="str">
            <v>OEM Equipment</v>
          </cell>
          <cell r="D7" t="str">
            <v>CONN</v>
          </cell>
          <cell r="E7">
            <v>5</v>
          </cell>
          <cell r="F7">
            <v>3.7</v>
          </cell>
        </row>
        <row r="8">
          <cell r="A8" t="str">
            <v>A0108992</v>
          </cell>
          <cell r="C8" t="str">
            <v>OEM Equipment</v>
          </cell>
          <cell r="D8" t="str">
            <v>Fuse GMT 2A, 60V, DC Orange</v>
          </cell>
          <cell r="E8">
            <v>10</v>
          </cell>
          <cell r="F8">
            <v>0.49</v>
          </cell>
        </row>
        <row r="9">
          <cell r="A9" t="str">
            <v>A0108995</v>
          </cell>
          <cell r="C9" t="str">
            <v>OEM Equipment</v>
          </cell>
          <cell r="D9" t="str">
            <v>Fuse GMT 5A, 60V, DC Green</v>
          </cell>
          <cell r="E9">
            <v>10</v>
          </cell>
          <cell r="F9">
            <v>0.8</v>
          </cell>
        </row>
        <row r="10">
          <cell r="A10" t="str">
            <v>A0109762</v>
          </cell>
          <cell r="C10" t="str">
            <v>OEM Equipment</v>
          </cell>
          <cell r="D10" t="str">
            <v>Fuse GMT 10A, 60V Red/White</v>
          </cell>
          <cell r="E10">
            <v>10</v>
          </cell>
          <cell r="F10">
            <v>0.45</v>
          </cell>
        </row>
        <row r="11">
          <cell r="A11" t="str">
            <v>A0205209</v>
          </cell>
          <cell r="C11" t="str">
            <v>OEM Equipment</v>
          </cell>
          <cell r="D11" t="str">
            <v>FUSE ALARM Fast 0.75A 300Vac/dc BROWN BODY</v>
          </cell>
          <cell r="E11">
            <v>2.2200000000000002</v>
          </cell>
          <cell r="F11">
            <v>0.67</v>
          </cell>
        </row>
        <row r="12">
          <cell r="A12" t="str">
            <v>A0205210</v>
          </cell>
          <cell r="C12" t="str">
            <v>OEM Equipment</v>
          </cell>
          <cell r="D12" t="str">
            <v>Fuse, Dummy, QFF3A, QFF1 type</v>
          </cell>
          <cell r="E12">
            <v>0.77</v>
          </cell>
          <cell r="F12">
            <v>0.09</v>
          </cell>
        </row>
        <row r="13">
          <cell r="A13" t="str">
            <v>A0266828</v>
          </cell>
          <cell r="C13" t="str">
            <v>OEM Equipment</v>
          </cell>
          <cell r="D13" t="str">
            <v>QCBIX1A BIX CONNECTOR FOR SING</v>
          </cell>
          <cell r="E13">
            <v>14.58</v>
          </cell>
          <cell r="F13">
            <v>4.24</v>
          </cell>
        </row>
        <row r="14">
          <cell r="A14" t="str">
            <v>A0270164</v>
          </cell>
          <cell r="C14" t="str">
            <v>OEM Equipment</v>
          </cell>
          <cell r="D14" t="str">
            <v>MTG</v>
          </cell>
          <cell r="E14">
            <v>38.369999999999997</v>
          </cell>
          <cell r="F14">
            <v>13.18</v>
          </cell>
        </row>
        <row r="15">
          <cell r="A15" t="str">
            <v>A0270165</v>
          </cell>
          <cell r="C15" t="str">
            <v>OEM Equipment</v>
          </cell>
          <cell r="D15" t="str">
            <v>TOOL</v>
          </cell>
          <cell r="E15">
            <v>104.79</v>
          </cell>
          <cell r="F15">
            <v>33.15</v>
          </cell>
        </row>
        <row r="16">
          <cell r="A16" t="str">
            <v>A0270168</v>
          </cell>
          <cell r="C16" t="str">
            <v>OEM Equipment</v>
          </cell>
          <cell r="D16" t="str">
            <v>DISTG RG</v>
          </cell>
          <cell r="E16">
            <v>7.52</v>
          </cell>
          <cell r="F16">
            <v>1.29</v>
          </cell>
        </row>
        <row r="17">
          <cell r="A17" t="str">
            <v>A0286794</v>
          </cell>
          <cell r="C17" t="str">
            <v>Switch Hardware</v>
          </cell>
          <cell r="D17" t="str">
            <v>Lug, 1/0, 2 Hole, 1/2&amp;quot; x 1-3/4</v>
          </cell>
          <cell r="E17">
            <v>14</v>
          </cell>
          <cell r="F17">
            <v>2.02</v>
          </cell>
        </row>
        <row r="18">
          <cell r="A18" t="str">
            <v>A0288180</v>
          </cell>
          <cell r="C18" t="str">
            <v>Switch Hardware</v>
          </cell>
          <cell r="D18" t="str">
            <v>CONN TERMINAL LUG RING PLAIN 8</v>
          </cell>
          <cell r="E18">
            <v>0.87</v>
          </cell>
          <cell r="F18">
            <v>0.14000000000000001</v>
          </cell>
        </row>
        <row r="19">
          <cell r="A19" t="str">
            <v>A0291919</v>
          </cell>
          <cell r="C19" t="str">
            <v>OEM Equipment</v>
          </cell>
          <cell r="D19" t="str">
            <v>C-Tap, 4-5 AWG, 8-10-12, 54720</v>
          </cell>
          <cell r="E19">
            <v>3.57</v>
          </cell>
          <cell r="F19">
            <v>0.98</v>
          </cell>
        </row>
        <row r="20">
          <cell r="A20" t="str">
            <v>A0292996</v>
          </cell>
          <cell r="C20" t="str">
            <v>OEM Equipment</v>
          </cell>
          <cell r="D20" t="str">
            <v>Lug,Term Ring, 12-10 AWG, 1/4&amp;quot;</v>
          </cell>
          <cell r="E20">
            <v>1.59</v>
          </cell>
          <cell r="F20">
            <v>0.08</v>
          </cell>
        </row>
        <row r="21">
          <cell r="A21" t="str">
            <v>A0297944</v>
          </cell>
          <cell r="C21" t="str">
            <v>OEM Equipment</v>
          </cell>
          <cell r="D21" t="str">
            <v>Lug, 1/0, 2 Hole, 3/8&amp;quot;x 1&amp;quot; Spa</v>
          </cell>
          <cell r="E21">
            <v>8.0399999999999991</v>
          </cell>
          <cell r="F21">
            <v>2.13</v>
          </cell>
        </row>
        <row r="22">
          <cell r="A22" t="str">
            <v>A0297947</v>
          </cell>
          <cell r="C22" t="str">
            <v>OEM Equipment</v>
          </cell>
          <cell r="D22" t="str">
            <v>NPS50055-11L6 CONN COMPRESSION</v>
          </cell>
          <cell r="E22">
            <v>19.59</v>
          </cell>
          <cell r="F22">
            <v>6.68</v>
          </cell>
        </row>
        <row r="23">
          <cell r="A23" t="str">
            <v>A0297957</v>
          </cell>
          <cell r="C23" t="str">
            <v>OEM Equipment</v>
          </cell>
          <cell r="D23" t="str">
            <v>NPS50055-11L16 CONN COMPRESSIO</v>
          </cell>
          <cell r="E23">
            <v>12.24</v>
          </cell>
          <cell r="F23">
            <v>1.85</v>
          </cell>
        </row>
        <row r="24">
          <cell r="A24" t="str">
            <v>A0300107</v>
          </cell>
          <cell r="C24" t="str">
            <v>Switch Hardware</v>
          </cell>
          <cell r="D24" t="str">
            <v>Bracket, Pwr Cable,5&amp;quot;x1.5&amp;quot; Gre</v>
          </cell>
          <cell r="E24">
            <v>10.5</v>
          </cell>
          <cell r="F24">
            <v>28.09</v>
          </cell>
        </row>
        <row r="25">
          <cell r="A25" t="str">
            <v>A0315080</v>
          </cell>
          <cell r="C25" t="str">
            <v>Services Platforms</v>
          </cell>
          <cell r="D25" t="str">
            <v>Lug, 6 AWG, 1 Hole, 1/4&amp;quot;, 5410</v>
          </cell>
          <cell r="E25">
            <v>2.25</v>
          </cell>
          <cell r="F25">
            <v>0.61</v>
          </cell>
        </row>
        <row r="26">
          <cell r="A26" t="str">
            <v>A0315082</v>
          </cell>
          <cell r="C26" t="str">
            <v>OEM Equipment</v>
          </cell>
          <cell r="D26" t="str">
            <v>Lug, 1/0, 1 Hole, 3/8&amp;quot;, 54109</v>
          </cell>
          <cell r="E26">
            <v>1.46</v>
          </cell>
          <cell r="F26">
            <v>3.34</v>
          </cell>
        </row>
        <row r="27">
          <cell r="A27" t="str">
            <v>A0319449</v>
          </cell>
          <cell r="C27" t="str">
            <v>OEM Equipment</v>
          </cell>
          <cell r="D27" t="str">
            <v>NPS50332-01Z1 GROUND STRAP (WR</v>
          </cell>
          <cell r="E27">
            <v>33</v>
          </cell>
          <cell r="F27">
            <v>12.82</v>
          </cell>
        </row>
        <row r="28">
          <cell r="A28" t="str">
            <v>A0320848</v>
          </cell>
          <cell r="C28" t="str">
            <v>Switch Hardware</v>
          </cell>
          <cell r="D28" t="str">
            <v>Lug, Ring 12-10 AWG, 1/4&amp;quot;, C71</v>
          </cell>
          <cell r="E28">
            <v>0.3</v>
          </cell>
          <cell r="F28">
            <v>0.2</v>
          </cell>
        </row>
        <row r="29">
          <cell r="A29" t="str">
            <v>A0320863</v>
          </cell>
          <cell r="C29" t="str">
            <v>OEM Equipment</v>
          </cell>
          <cell r="D29" t="str">
            <v>NPS50055-11L25 CONN COMPRESSIO</v>
          </cell>
          <cell r="E29">
            <v>18</v>
          </cell>
          <cell r="F29">
            <v>14.24</v>
          </cell>
        </row>
        <row r="30">
          <cell r="A30" t="str">
            <v>A0320867</v>
          </cell>
          <cell r="C30" t="str">
            <v>OEM Equipment</v>
          </cell>
          <cell r="D30" t="str">
            <v>NPS50055-11L29 CONN COMPRESSIO</v>
          </cell>
          <cell r="E30">
            <v>50</v>
          </cell>
          <cell r="F30">
            <v>14.26</v>
          </cell>
        </row>
        <row r="31">
          <cell r="A31" t="str">
            <v>A0322413</v>
          </cell>
          <cell r="C31" t="str">
            <v>OEM Equipment</v>
          </cell>
          <cell r="D31" t="str">
            <v>NPS50055-11L30 CONN COMPRESSIO</v>
          </cell>
          <cell r="E31">
            <v>64</v>
          </cell>
          <cell r="F31">
            <v>21.3</v>
          </cell>
        </row>
        <row r="32">
          <cell r="A32" t="str">
            <v>A0322414</v>
          </cell>
          <cell r="C32" t="str">
            <v>OEM Equipment</v>
          </cell>
          <cell r="D32" t="str">
            <v>NPS50055-11L31 CONN COMPRESSIO</v>
          </cell>
          <cell r="E32">
            <v>92</v>
          </cell>
          <cell r="F32">
            <v>33.89</v>
          </cell>
        </row>
        <row r="33">
          <cell r="A33" t="str">
            <v>A0323061</v>
          </cell>
          <cell r="C33" t="str">
            <v>OEM Equipment</v>
          </cell>
          <cell r="D33" t="str">
            <v>BOND CLAMP</v>
          </cell>
          <cell r="E33">
            <v>4.8899999999999997</v>
          </cell>
          <cell r="F33">
            <v>1.46</v>
          </cell>
        </row>
        <row r="34">
          <cell r="A34" t="str">
            <v>A0328548</v>
          </cell>
          <cell r="C34" t="str">
            <v>Cellsite/BTS/RBS Infrastructure</v>
          </cell>
          <cell r="D34" t="str">
            <v>C-Tap, 2-4 AWG, 6-8, 10-12, 54</v>
          </cell>
          <cell r="E34">
            <v>1</v>
          </cell>
          <cell r="F34">
            <v>1.56</v>
          </cell>
        </row>
        <row r="35">
          <cell r="A35" t="str">
            <v>A0328550</v>
          </cell>
          <cell r="C35" t="str">
            <v>OEM Equipment</v>
          </cell>
          <cell r="D35" t="str">
            <v>Cover, Adhesive Insulating Spl</v>
          </cell>
          <cell r="E35">
            <v>3.06</v>
          </cell>
          <cell r="F35">
            <v>0.87</v>
          </cell>
        </row>
        <row r="36">
          <cell r="A36" t="str">
            <v>A0352268</v>
          </cell>
          <cell r="C36" t="str">
            <v>Switch Hardware</v>
          </cell>
          <cell r="D36" t="str">
            <v>CB ASSY,62.5um,SF,STx2,1Fiber,1.6</v>
          </cell>
          <cell r="E36">
            <v>78.290000000000006</v>
          </cell>
          <cell r="F36">
            <v>12.01</v>
          </cell>
        </row>
        <row r="37">
          <cell r="A37" t="str">
            <v>A0352331</v>
          </cell>
          <cell r="C37" t="str">
            <v>OEM Equipment</v>
          </cell>
          <cell r="D37" t="str">
            <v>KIT</v>
          </cell>
          <cell r="E37">
            <v>45</v>
          </cell>
          <cell r="F37">
            <v>23.33</v>
          </cell>
        </row>
        <row r="38">
          <cell r="A38" t="str">
            <v>A0355111</v>
          </cell>
          <cell r="C38" t="str">
            <v>OEM Equipment</v>
          </cell>
          <cell r="D38" t="str">
            <v>NPS50055-11L50 CONN COMPRESSIO</v>
          </cell>
          <cell r="E38">
            <v>33.15</v>
          </cell>
          <cell r="F38">
            <v>8.09</v>
          </cell>
        </row>
        <row r="39">
          <cell r="A39" t="str">
            <v>A0355508</v>
          </cell>
          <cell r="C39" t="str">
            <v>Switch Hardware</v>
          </cell>
          <cell r="D39" t="str">
            <v>Rack, Cabl Ladder, 20&amp;quot;x2&amp;quot; grey</v>
          </cell>
          <cell r="E39">
            <v>198</v>
          </cell>
          <cell r="F39">
            <v>68.95</v>
          </cell>
        </row>
        <row r="40">
          <cell r="A40" t="str">
            <v>A0355509</v>
          </cell>
          <cell r="C40" t="str">
            <v>Switch Hardware</v>
          </cell>
          <cell r="D40" t="str">
            <v>Rack, Cabl Ladder, 15&amp;quot;x2&amp;quot; grey</v>
          </cell>
          <cell r="E40">
            <v>143</v>
          </cell>
          <cell r="F40">
            <v>67.760000000000005</v>
          </cell>
        </row>
        <row r="41">
          <cell r="A41" t="str">
            <v>A0355518</v>
          </cell>
          <cell r="C41" t="str">
            <v>Services Platforms</v>
          </cell>
          <cell r="D41" t="str">
            <v>Bracket, Pwr Cable,5&amp;quot;x2&amp;quot; Brwn,</v>
          </cell>
          <cell r="E41">
            <v>11.45</v>
          </cell>
          <cell r="F41">
            <v>4.97</v>
          </cell>
        </row>
        <row r="42">
          <cell r="A42" t="str">
            <v>A0355527</v>
          </cell>
          <cell r="C42" t="str">
            <v>Switch Hardware</v>
          </cell>
          <cell r="D42" t="str">
            <v>Lug, 6 AWG, 2 Hole, 1/4&amp;quot; x 1&amp;quot;</v>
          </cell>
          <cell r="E42">
            <v>8.7899999999999991</v>
          </cell>
          <cell r="F42">
            <v>2.58</v>
          </cell>
        </row>
        <row r="43">
          <cell r="A43" t="str">
            <v>A0355598</v>
          </cell>
          <cell r="C43" t="str">
            <v>OEM Equipment</v>
          </cell>
          <cell r="D43" t="str">
            <v>Lug, 8 AWG, 1 Hole, 1/4&amp;quot;,54130</v>
          </cell>
          <cell r="E43">
            <v>1</v>
          </cell>
          <cell r="F43">
            <v>0.6</v>
          </cell>
        </row>
        <row r="44">
          <cell r="A44" t="str">
            <v>A0360766</v>
          </cell>
          <cell r="C44" t="str">
            <v>OEM Equipment</v>
          </cell>
          <cell r="D44" t="str">
            <v>Lug, 6 AWG, 2 H, 1/4&amp;quot; x 3/4&amp;quot; S</v>
          </cell>
          <cell r="E44">
            <v>8.73</v>
          </cell>
          <cell r="F44">
            <v>4.2699999999999996</v>
          </cell>
        </row>
        <row r="45">
          <cell r="A45" t="str">
            <v>A0360768</v>
          </cell>
          <cell r="C45" t="str">
            <v>OEM Equipment</v>
          </cell>
          <cell r="D45" t="str">
            <v>Lug, 2 AWG, 2 H, 3/8&amp;quot; x 1&amp;quot; Spa</v>
          </cell>
          <cell r="E45">
            <v>8.43</v>
          </cell>
          <cell r="F45">
            <v>4.45</v>
          </cell>
        </row>
        <row r="46">
          <cell r="A46" t="str">
            <v>A0360815</v>
          </cell>
          <cell r="C46" t="str">
            <v>Services Platforms</v>
          </cell>
          <cell r="D46" t="str">
            <v>Lug, 2 AWG, 1 Hole, 1/4&amp;quot;,54107</v>
          </cell>
          <cell r="E46">
            <v>4</v>
          </cell>
          <cell r="F46">
            <v>0.92</v>
          </cell>
        </row>
        <row r="47">
          <cell r="A47" t="str">
            <v>A0361371</v>
          </cell>
          <cell r="C47" t="str">
            <v>OEM Equipment</v>
          </cell>
          <cell r="D47" t="str">
            <v>NPS50004-02L04 AIR FILTER,NON-</v>
          </cell>
          <cell r="E47">
            <v>15</v>
          </cell>
          <cell r="F47">
            <v>8.32</v>
          </cell>
        </row>
        <row r="48">
          <cell r="A48" t="str">
            <v>A0361762</v>
          </cell>
          <cell r="C48" t="str">
            <v>OEM Equipment</v>
          </cell>
          <cell r="D48" t="str">
            <v>Lug, 4/0, 2 Hole, 3/8&amp;quot; x 1&amp;quot; Sp</v>
          </cell>
          <cell r="E48">
            <v>18.420000000000002</v>
          </cell>
          <cell r="F48">
            <v>4.0999999999999996</v>
          </cell>
        </row>
        <row r="49">
          <cell r="A49" t="str">
            <v>A0361880</v>
          </cell>
          <cell r="C49" t="str">
            <v>Switch Hardware</v>
          </cell>
          <cell r="D49" t="str">
            <v>CONN SPLICE AND TAP COMPRESSION C TAP 1/0 AWG</v>
          </cell>
          <cell r="E49">
            <v>4.71</v>
          </cell>
          <cell r="F49">
            <v>1.26</v>
          </cell>
        </row>
        <row r="50">
          <cell r="A50" t="str">
            <v>A0361890</v>
          </cell>
          <cell r="C50" t="str">
            <v>Switch Hardware</v>
          </cell>
          <cell r="D50" t="str">
            <v>NPS50533-03L05 GROUND BAR ASSY</v>
          </cell>
          <cell r="E50">
            <v>491</v>
          </cell>
          <cell r="F50">
            <v>121.12</v>
          </cell>
        </row>
        <row r="51">
          <cell r="A51" t="str">
            <v>A0367655</v>
          </cell>
          <cell r="B51" t="str">
            <v>232CL2R</v>
          </cell>
          <cell r="C51" t="str">
            <v>OEM Equipment</v>
          </cell>
          <cell r="D51" t="str">
            <v>NPS50615-10L2 RS232 INTERFACE</v>
          </cell>
          <cell r="E51">
            <v>130</v>
          </cell>
          <cell r="F51">
            <v>48.09</v>
          </cell>
        </row>
        <row r="52">
          <cell r="A52" t="str">
            <v>A0367907</v>
          </cell>
          <cell r="C52" t="str">
            <v>OEM Equipment</v>
          </cell>
          <cell r="D52" t="str">
            <v>NPS50897-05L02 SPACING SLEEVE</v>
          </cell>
          <cell r="E52">
            <v>102.63</v>
          </cell>
          <cell r="F52">
            <v>9.1</v>
          </cell>
        </row>
        <row r="53">
          <cell r="A53" t="str">
            <v>A0367944</v>
          </cell>
          <cell r="C53" t="str">
            <v>OEM Equipment</v>
          </cell>
          <cell r="D53" t="str">
            <v>Lug, 6 AWG, 2 Hole, 1/4&amp;quot; x 5/8</v>
          </cell>
          <cell r="E53">
            <v>6.84</v>
          </cell>
          <cell r="F53">
            <v>2.13</v>
          </cell>
        </row>
        <row r="54">
          <cell r="A54" t="str">
            <v>A0376839</v>
          </cell>
          <cell r="C54" t="str">
            <v>OEM Equipment</v>
          </cell>
          <cell r="D54" t="str">
            <v>DEC 420 Terminal</v>
          </cell>
          <cell r="E54">
            <v>994.74</v>
          </cell>
          <cell r="F54">
            <v>563.15</v>
          </cell>
        </row>
        <row r="55">
          <cell r="A55" t="str">
            <v>A0377623</v>
          </cell>
          <cell r="C55" t="str">
            <v>OEM Equipment</v>
          </cell>
          <cell r="D55" t="str">
            <v>NPS50055-11L130 CONN COMPRESSI</v>
          </cell>
          <cell r="E55">
            <v>6.42</v>
          </cell>
          <cell r="F55">
            <v>1.47</v>
          </cell>
        </row>
        <row r="56">
          <cell r="A56" t="str">
            <v>A0377837</v>
          </cell>
          <cell r="C56" t="str">
            <v>OEM Equipment</v>
          </cell>
          <cell r="D56" t="str">
            <v>NPS50004-06L03 WHITE POLYESTER</v>
          </cell>
          <cell r="E56">
            <v>16</v>
          </cell>
          <cell r="F56">
            <v>15.62</v>
          </cell>
        </row>
        <row r="57">
          <cell r="A57" t="str">
            <v>A0378320</v>
          </cell>
          <cell r="C57" t="str">
            <v>OEM Equipment</v>
          </cell>
          <cell r="D57" t="str">
            <v>Lug, 6AWG, 2 Hole, 3/8&amp;quot; x 1&amp;quot; s</v>
          </cell>
          <cell r="E57">
            <v>4</v>
          </cell>
          <cell r="F57">
            <v>2.04</v>
          </cell>
        </row>
        <row r="58">
          <cell r="A58" t="str">
            <v>A0378457</v>
          </cell>
          <cell r="C58" t="str">
            <v>OEM Equipment</v>
          </cell>
          <cell r="D58" t="str">
            <v>CKT BRKR, SERIES TRIP, 5 AMP, 80 VDC, MID-TRIP TYPE, HAS AUX SWITCH, STUD TERM, 1 POLE, LONG DELAY</v>
          </cell>
          <cell r="E58">
            <v>36</v>
          </cell>
          <cell r="F58">
            <v>7.97</v>
          </cell>
        </row>
        <row r="59">
          <cell r="A59" t="str">
            <v>A0378458</v>
          </cell>
          <cell r="C59" t="str">
            <v>OEM Equipment</v>
          </cell>
          <cell r="D59" t="str">
            <v>CKT BRKR, SERIES TRIP, 10 AMP, 80 VDC, MID-TRIP TYPE, HAS AUX SWITCH, STUD TERM, 1 POLE, LONG DELAY</v>
          </cell>
          <cell r="E59">
            <v>43.98</v>
          </cell>
          <cell r="F59">
            <v>9.07</v>
          </cell>
        </row>
        <row r="60">
          <cell r="A60" t="str">
            <v>A0378460</v>
          </cell>
          <cell r="C60" t="str">
            <v>OEM Equipment</v>
          </cell>
          <cell r="D60" t="str">
            <v>CKT BRKR, SERIES TRIP, 30 AMP, 80 VDC, MID-TRIP TYPE, HAS AUX SWITCH, STUD TERM, 1 POLE, LONG DELAY</v>
          </cell>
          <cell r="E60">
            <v>49.38</v>
          </cell>
          <cell r="F60">
            <v>6.56</v>
          </cell>
        </row>
        <row r="61">
          <cell r="A61" t="str">
            <v>A0378461</v>
          </cell>
          <cell r="C61" t="str">
            <v>Cellsite/BTS/RBS Infrastructure</v>
          </cell>
          <cell r="D61" t="str">
            <v>CKT BRKR, SERIES TRIP, 50 AMP, 80 VDC, MID-TRIP TYPE, HAS AUX SWITCH, STUD TERM, 1 POLE, LONG DELAY</v>
          </cell>
          <cell r="E61">
            <v>25</v>
          </cell>
          <cell r="F61">
            <v>6.56</v>
          </cell>
        </row>
        <row r="62">
          <cell r="A62" t="str">
            <v>A0378462</v>
          </cell>
          <cell r="C62" t="str">
            <v>Cellsite/BTS/RBS Infrastructure</v>
          </cell>
          <cell r="D62" t="str">
            <v>CKT BRKR, SERIES, 20 AMP, 80 VDC, MID-TRIP TYPE, HAS AUX SWITCH, STUD TERM, 1 POLE, MOTOR START DELAY</v>
          </cell>
          <cell r="E62">
            <v>25</v>
          </cell>
          <cell r="F62">
            <v>6.56</v>
          </cell>
        </row>
        <row r="63">
          <cell r="A63" t="str">
            <v>A0378805</v>
          </cell>
          <cell r="C63" t="str">
            <v>Switch Hardware</v>
          </cell>
          <cell r="D63" t="str">
            <v>NPS50518-11L36 ADJUSTABLE CBL</v>
          </cell>
          <cell r="E63">
            <v>22.88</v>
          </cell>
          <cell r="F63">
            <v>11.33</v>
          </cell>
        </row>
        <row r="64">
          <cell r="A64" t="str">
            <v>A0378853</v>
          </cell>
          <cell r="C64" t="str">
            <v>Controller Hardware</v>
          </cell>
          <cell r="D64" t="str">
            <v>Cover, Adhesive Insulating Spl</v>
          </cell>
          <cell r="E64">
            <v>12.75</v>
          </cell>
          <cell r="F64">
            <v>4.47</v>
          </cell>
        </row>
        <row r="65">
          <cell r="A65" t="str">
            <v>A0378860</v>
          </cell>
          <cell r="C65" t="str">
            <v>OEM Equipment</v>
          </cell>
          <cell r="D65" t="str">
            <v>NPS25028L156 CONN TELEDAPT TEL</v>
          </cell>
          <cell r="E65">
            <v>6.48</v>
          </cell>
          <cell r="F65">
            <v>2.25</v>
          </cell>
        </row>
        <row r="66">
          <cell r="A66" t="str">
            <v>A0378999</v>
          </cell>
          <cell r="C66" t="str">
            <v>Services Platforms</v>
          </cell>
          <cell r="D66" t="str">
            <v>WS1A2C10B1 WRIST STRAP ASS'Y,</v>
          </cell>
          <cell r="E66">
            <v>35</v>
          </cell>
          <cell r="F66">
            <v>8.14</v>
          </cell>
        </row>
        <row r="67">
          <cell r="A67" t="str">
            <v>A0379170</v>
          </cell>
          <cell r="B67" t="str">
            <v>NPS50055-11L146</v>
          </cell>
          <cell r="C67" t="str">
            <v>OEM Equipment</v>
          </cell>
          <cell r="D67" t="str">
            <v>NPS50055-11L146 CONN COMPRESSI</v>
          </cell>
          <cell r="E67">
            <v>23.49</v>
          </cell>
          <cell r="F67">
            <v>4.68</v>
          </cell>
        </row>
        <row r="68">
          <cell r="A68" t="str">
            <v>A0380767</v>
          </cell>
          <cell r="C68" t="str">
            <v>OEM Equipment</v>
          </cell>
          <cell r="D68" t="str">
            <v>Duct,Fastener Kit, New Threade</v>
          </cell>
          <cell r="E68">
            <v>19</v>
          </cell>
          <cell r="F68">
            <v>19.059999999999999</v>
          </cell>
        </row>
        <row r="69">
          <cell r="A69" t="str">
            <v>A0380769</v>
          </cell>
          <cell r="C69" t="str">
            <v>OEM Equipment</v>
          </cell>
          <cell r="D69" t="str">
            <v>Duct,Fastener Kit, Ladder Rack</v>
          </cell>
          <cell r="E69">
            <v>50.16</v>
          </cell>
          <cell r="F69">
            <v>13.63</v>
          </cell>
        </row>
        <row r="70">
          <cell r="A70" t="str">
            <v>A0380973</v>
          </cell>
          <cell r="C70" t="str">
            <v>Switch Hardware</v>
          </cell>
          <cell r="D70" t="str">
            <v>NPS50632-14L1 DS-6/R-1 REDUNDA</v>
          </cell>
          <cell r="E70">
            <v>2610</v>
          </cell>
          <cell r="F70">
            <v>1765.46</v>
          </cell>
        </row>
        <row r="71">
          <cell r="A71" t="str">
            <v>A0383333</v>
          </cell>
          <cell r="C71" t="str">
            <v>OEM Equipment</v>
          </cell>
          <cell r="D71" t="str">
            <v>NPS51151-02L2 ETHERNET 10BASET</v>
          </cell>
          <cell r="E71">
            <v>228.2</v>
          </cell>
          <cell r="F71">
            <v>339.39</v>
          </cell>
        </row>
        <row r="72">
          <cell r="A72" t="str">
            <v>A0383526</v>
          </cell>
          <cell r="C72" t="str">
            <v>OEM Equipment</v>
          </cell>
          <cell r="D72" t="str">
            <v>VT520 Video Terminal</v>
          </cell>
          <cell r="E72">
            <v>923</v>
          </cell>
          <cell r="F72">
            <v>467</v>
          </cell>
        </row>
        <row r="73">
          <cell r="A73" t="str">
            <v>A0385031</v>
          </cell>
          <cell r="C73" t="str">
            <v>Switch Hardware</v>
          </cell>
          <cell r="D73" t="str">
            <v>H-Tap Copper 250-2 2-6 8-14 w/</v>
          </cell>
          <cell r="E73">
            <v>34</v>
          </cell>
          <cell r="F73">
            <v>8.9</v>
          </cell>
        </row>
        <row r="74">
          <cell r="A74" t="str">
            <v>A0385032</v>
          </cell>
          <cell r="C74" t="str">
            <v>OEM Equipment</v>
          </cell>
          <cell r="D74" t="str">
            <v>NPS50226-02L16 CONN SPLICE AND</v>
          </cell>
          <cell r="E74">
            <v>38.72</v>
          </cell>
          <cell r="F74">
            <v>18.39</v>
          </cell>
        </row>
        <row r="75">
          <cell r="A75" t="str">
            <v>A0501864</v>
          </cell>
          <cell r="B75" t="str">
            <v>DM0021013-2.0</v>
          </cell>
          <cell r="C75" t="str">
            <v>Services Platforms</v>
          </cell>
          <cell r="D75" t="str">
            <v>CVC UNIX VER 2.0 SGL USER LIC (3 DES)</v>
          </cell>
          <cell r="E75">
            <v>100</v>
          </cell>
          <cell r="F75">
            <v>67.48</v>
          </cell>
        </row>
        <row r="76">
          <cell r="A76" t="str">
            <v>A0600012</v>
          </cell>
          <cell r="C76" t="str">
            <v>OEM Equipment</v>
          </cell>
          <cell r="D76" t="str">
            <v>NPS25133L199 vrla battery</v>
          </cell>
          <cell r="E76">
            <v>1978</v>
          </cell>
          <cell r="F76">
            <v>914.41</v>
          </cell>
        </row>
        <row r="77">
          <cell r="A77" t="str">
            <v>A0600021</v>
          </cell>
          <cell r="C77" t="str">
            <v>OEM Equipment</v>
          </cell>
          <cell r="D77" t="str">
            <v>NPS25133L208 BATTERY, ABSOLYTE</v>
          </cell>
          <cell r="E77">
            <v>3001</v>
          </cell>
          <cell r="F77">
            <v>1479.74</v>
          </cell>
        </row>
        <row r="78">
          <cell r="A78" t="str">
            <v>A0605216</v>
          </cell>
          <cell r="C78" t="str">
            <v>OEM Equipment</v>
          </cell>
          <cell r="D78" t="str">
            <v>NPS50055-11L200 CONN COMPRESSI</v>
          </cell>
          <cell r="E78">
            <v>12.7</v>
          </cell>
          <cell r="F78">
            <v>4.2699999999999996</v>
          </cell>
        </row>
        <row r="79">
          <cell r="A79" t="str">
            <v>A0609126</v>
          </cell>
          <cell r="C79" t="str">
            <v>Switch Hardware</v>
          </cell>
          <cell r="D79" t="str">
            <v>NPS50722-03L3 1.3 GIGABYTE 4MM</v>
          </cell>
          <cell r="E79">
            <v>31.2</v>
          </cell>
          <cell r="F79">
            <v>11.65</v>
          </cell>
        </row>
        <row r="80">
          <cell r="A80" t="str">
            <v>A0614290</v>
          </cell>
          <cell r="B80" t="str">
            <v>NPS51074-15L1</v>
          </cell>
          <cell r="C80" t="str">
            <v>OEM Equipment</v>
          </cell>
          <cell r="D80" t="str">
            <v>28.8Kbps (V.fast) or V.32bis automode modem: V.32bis, V.32, V.22bis, V.22: V.21, 212A, 103: evolving CCITT V.fast: async (128Kpbs)/sync: desktop with intelligent front panel: RS-232 DTE interface</v>
          </cell>
          <cell r="E80">
            <v>1246</v>
          </cell>
          <cell r="F80">
            <v>669.96</v>
          </cell>
        </row>
        <row r="81">
          <cell r="A81" t="str">
            <v>A0614959</v>
          </cell>
          <cell r="C81" t="str">
            <v>OEM Equipment</v>
          </cell>
          <cell r="D81" t="str">
            <v>NPS50055-11L211 CONN COMPRESSI</v>
          </cell>
          <cell r="E81">
            <v>12.58</v>
          </cell>
          <cell r="F81">
            <v>2.99</v>
          </cell>
        </row>
        <row r="82">
          <cell r="A82" t="str">
            <v>A0614961</v>
          </cell>
          <cell r="C82" t="str">
            <v>Switch Hardware</v>
          </cell>
          <cell r="D82" t="str">
            <v>NPS50055-11L213 CONN COMPRESSI</v>
          </cell>
          <cell r="E82">
            <v>8.91</v>
          </cell>
          <cell r="F82">
            <v>3.69</v>
          </cell>
        </row>
        <row r="83">
          <cell r="A83" t="str">
            <v>A0620448</v>
          </cell>
          <cell r="C83" t="str">
            <v>OEM Equipment</v>
          </cell>
          <cell r="D83" t="str">
            <v>Modem, rackmount (in Datacomm shelf), V.fast (28.8kbps), V.32bis, V.32, V.22bis, V.22, V.23, V.21, 212, 103, 300bps to 28.8kbps, 2 wire dial-up, 2/4 wire private, full duplex, point-to-point on 2/4-wire, async/sync</v>
          </cell>
          <cell r="E83">
            <v>1747</v>
          </cell>
          <cell r="F83">
            <v>946.23</v>
          </cell>
        </row>
        <row r="84">
          <cell r="A84" t="str">
            <v>A0627875</v>
          </cell>
          <cell r="C84" t="str">
            <v>Switch Hardware</v>
          </cell>
          <cell r="D84" t="str">
            <v>Cleaning Cartridge</v>
          </cell>
          <cell r="E84">
            <v>104.85</v>
          </cell>
          <cell r="F84">
            <v>36.4</v>
          </cell>
        </row>
        <row r="85">
          <cell r="A85" t="str">
            <v>A0628167</v>
          </cell>
          <cell r="C85" t="str">
            <v>Switch Hardware</v>
          </cell>
          <cell r="D85" t="str">
            <v>DPDMTV3400L1 V3400 Standalone</v>
          </cell>
          <cell r="E85">
            <v>1160</v>
          </cell>
          <cell r="F85">
            <v>464.56</v>
          </cell>
        </row>
        <row r="86">
          <cell r="A86" t="str">
            <v>A0648771</v>
          </cell>
          <cell r="C86" t="str">
            <v>Switch Hardware</v>
          </cell>
          <cell r="D86" t="str">
            <v>NPS51104-01L2 MAGNETIC TAPE, D</v>
          </cell>
          <cell r="E86">
            <v>30.3</v>
          </cell>
          <cell r="F86">
            <v>11.89</v>
          </cell>
        </row>
        <row r="87">
          <cell r="A87" t="str">
            <v>A0649421</v>
          </cell>
          <cell r="C87" t="str">
            <v>Switch Hardware</v>
          </cell>
          <cell r="D87" t="str">
            <v>10 HANGERS FOR 7/8 CABLE</v>
          </cell>
          <cell r="E87">
            <v>251</v>
          </cell>
          <cell r="F87">
            <v>15.18</v>
          </cell>
        </row>
        <row r="88">
          <cell r="A88" t="str">
            <v>A0649422</v>
          </cell>
          <cell r="C88" t="str">
            <v>Switch Hardware</v>
          </cell>
          <cell r="D88" t="str">
            <v>10 HANGERS FOR 1 5/8 CABLE</v>
          </cell>
          <cell r="E88">
            <v>251</v>
          </cell>
          <cell r="F88">
            <v>23.59</v>
          </cell>
        </row>
        <row r="89">
          <cell r="A89" t="str">
            <v>A0651478</v>
          </cell>
          <cell r="C89" t="str">
            <v>Switch Hardware</v>
          </cell>
          <cell r="D89" t="str">
            <v>DPETVT520KITL1 VIDEO KIT</v>
          </cell>
          <cell r="E89">
            <v>1000.06</v>
          </cell>
          <cell r="F89">
            <v>580.07000000000005</v>
          </cell>
        </row>
        <row r="90">
          <cell r="A90" t="str">
            <v>A0657611</v>
          </cell>
          <cell r="C90" t="str">
            <v>Cellsite/BTS/RBS Infrastructure</v>
          </cell>
          <cell r="D90" t="str">
            <v>LIGHTENING ARESSTOR GPS SYSTEM</v>
          </cell>
          <cell r="E90">
            <v>764</v>
          </cell>
          <cell r="F90">
            <v>74.13</v>
          </cell>
        </row>
        <row r="91">
          <cell r="A91" t="str">
            <v>A0660409</v>
          </cell>
          <cell r="C91" t="str">
            <v>Cellsite/BTS/RBS Infrastructure</v>
          </cell>
          <cell r="D91" t="str">
            <v>GPS MOUNT ICE-BRIDGE</v>
          </cell>
          <cell r="E91">
            <v>250</v>
          </cell>
          <cell r="F91">
            <v>66.67</v>
          </cell>
        </row>
        <row r="92">
          <cell r="A92" t="str">
            <v>A0660410</v>
          </cell>
          <cell r="C92" t="str">
            <v>Cellsite/BTS/RBS Infrastructure</v>
          </cell>
          <cell r="D92" t="str">
            <v>GPS MOUNT (PIPE TO PIPE)</v>
          </cell>
          <cell r="E92">
            <v>175</v>
          </cell>
          <cell r="F92">
            <v>48.16</v>
          </cell>
        </row>
        <row r="93">
          <cell r="A93" t="str">
            <v>A0660411</v>
          </cell>
          <cell r="C93" t="str">
            <v>Cellsite/BTS/RBS Infrastructure</v>
          </cell>
          <cell r="D93" t="str">
            <v>GPS MOUNT (WALL MOUNT)</v>
          </cell>
          <cell r="E93">
            <v>175</v>
          </cell>
          <cell r="F93">
            <v>38.17</v>
          </cell>
        </row>
        <row r="94">
          <cell r="A94" t="str">
            <v>A0660965</v>
          </cell>
          <cell r="C94" t="str">
            <v>Cellsite/BTS/RBS Infrastructure</v>
          </cell>
          <cell r="D94" t="str">
            <v>CONN COAX N TYPE STRAIGHT PLUG</v>
          </cell>
          <cell r="E94">
            <v>74</v>
          </cell>
          <cell r="F94">
            <v>4.13</v>
          </cell>
        </row>
        <row r="95">
          <cell r="A95" t="str">
            <v>A0664144</v>
          </cell>
          <cell r="C95" t="str">
            <v>Switch Hardware</v>
          </cell>
          <cell r="D95" t="str">
            <v>FUSE ALARM INDICATING 5.0A 125VAC/DC GREEN</v>
          </cell>
          <cell r="E95">
            <v>3</v>
          </cell>
          <cell r="F95">
            <v>1.95</v>
          </cell>
        </row>
        <row r="96">
          <cell r="A96" t="str">
            <v>A0664145</v>
          </cell>
          <cell r="C96" t="str">
            <v>Cellsite/BTS/RBS Infrastructure</v>
          </cell>
          <cell r="D96" t="str">
            <v>FUSE ALARM INDICATING 10.0A 125VAC/DC RED/WHITE</v>
          </cell>
          <cell r="E96">
            <v>2.5299999999999998</v>
          </cell>
          <cell r="F96">
            <v>1.1599999999999999</v>
          </cell>
        </row>
        <row r="97">
          <cell r="A97" t="str">
            <v>A0666684</v>
          </cell>
          <cell r="C97" t="str">
            <v>Cellsite/BTS/RBS Infrastructure</v>
          </cell>
          <cell r="D97" t="str">
            <v>GPS CONNECTOR</v>
          </cell>
          <cell r="E97">
            <v>63</v>
          </cell>
          <cell r="F97">
            <v>6.29</v>
          </cell>
        </row>
        <row r="98">
          <cell r="A98" t="str">
            <v>A0668456</v>
          </cell>
          <cell r="C98" t="str">
            <v>OEM Equipment</v>
          </cell>
          <cell r="D98" t="str">
            <v>A0668456 COMPRESSION LUG, COPP</v>
          </cell>
          <cell r="E98">
            <v>43.68</v>
          </cell>
          <cell r="F98">
            <v>2.85</v>
          </cell>
        </row>
        <row r="99">
          <cell r="A99" t="str">
            <v>A0671277</v>
          </cell>
          <cell r="C99" t="str">
            <v>Cellsite/BTS/RBS Infrastructure</v>
          </cell>
          <cell r="D99" t="str">
            <v>TAMPERPROOF WRENCH</v>
          </cell>
          <cell r="E99">
            <v>35</v>
          </cell>
          <cell r="F99">
            <v>5.76</v>
          </cell>
        </row>
        <row r="100">
          <cell r="A100" t="str">
            <v>A0673553</v>
          </cell>
          <cell r="C100" t="str">
            <v>Cellsite/BTS/RBS Infrastructure</v>
          </cell>
          <cell r="D100" t="str">
            <v>800 MHz TRM LIGHTNING PROTECTION</v>
          </cell>
          <cell r="E100">
            <v>250</v>
          </cell>
          <cell r="F100">
            <v>37.409999999999997</v>
          </cell>
        </row>
        <row r="101">
          <cell r="A101" t="str">
            <v>A0684741</v>
          </cell>
          <cell r="C101" t="str">
            <v>Cellsite/BTS/RBS Infrastructure</v>
          </cell>
          <cell r="D101" t="str">
            <v>T1/E1 LINES, MULTI-STAGE HYBRID SURGE PROTECTOR</v>
          </cell>
          <cell r="E101">
            <v>800</v>
          </cell>
          <cell r="F101">
            <v>40.380000000000003</v>
          </cell>
        </row>
        <row r="102">
          <cell r="A102" t="str">
            <v>A0686670</v>
          </cell>
          <cell r="C102" t="str">
            <v>OEM Equipment</v>
          </cell>
          <cell r="D102" t="str">
            <v>WALL ROUTH FEED THROUGH</v>
          </cell>
          <cell r="E102">
            <v>68</v>
          </cell>
          <cell r="F102">
            <v>211.56</v>
          </cell>
        </row>
        <row r="103">
          <cell r="A103" t="str">
            <v>A0687248</v>
          </cell>
          <cell r="C103" t="str">
            <v>Cellsite/BTS/RBS Infrastructure</v>
          </cell>
          <cell r="D103" t="str">
            <v>CBLE SEALING MODULE, 20X20X30MM, CBLE DIA RANGE 4-13.5MM</v>
          </cell>
          <cell r="E103">
            <v>12</v>
          </cell>
          <cell r="F103">
            <v>1.53</v>
          </cell>
        </row>
        <row r="104">
          <cell r="A104" t="str">
            <v>A0689162</v>
          </cell>
          <cell r="C104" t="str">
            <v>Cellsite/BTS/RBS Infrastructure</v>
          </cell>
          <cell r="D104" t="str">
            <v>MICROWAVE DC PROTECTOR</v>
          </cell>
          <cell r="E104">
            <v>50</v>
          </cell>
          <cell r="F104">
            <v>10.68</v>
          </cell>
        </row>
        <row r="105">
          <cell r="A105" t="str">
            <v>A0689897</v>
          </cell>
          <cell r="C105" t="str">
            <v>OEM Equipment</v>
          </cell>
          <cell r="D105" t="str">
            <v>CHASSIS FOR MODULES</v>
          </cell>
          <cell r="E105">
            <v>626.16999999999996</v>
          </cell>
          <cell r="F105">
            <v>285.11</v>
          </cell>
        </row>
        <row r="106">
          <cell r="A106" t="str">
            <v>A0689901</v>
          </cell>
          <cell r="C106" t="str">
            <v>OEM Equipment</v>
          </cell>
          <cell r="D106" t="str">
            <v>300 PR. WIRE WRAP PANEL</v>
          </cell>
          <cell r="E106">
            <v>578.54</v>
          </cell>
          <cell r="F106">
            <v>225.28</v>
          </cell>
        </row>
        <row r="107">
          <cell r="A107" t="str">
            <v>A0689915</v>
          </cell>
          <cell r="C107" t="str">
            <v>OEM Equipment</v>
          </cell>
          <cell r="D107" t="str">
            <v>ANGLE ADAPTORS, KIT OF 10</v>
          </cell>
          <cell r="E107">
            <v>44</v>
          </cell>
          <cell r="F107">
            <v>41.95</v>
          </cell>
        </row>
        <row r="108">
          <cell r="A108" t="str">
            <v>A0689940</v>
          </cell>
          <cell r="C108" t="str">
            <v>OEM Equipment</v>
          </cell>
          <cell r="D108" t="str">
            <v>A0689940 PIX TWISTED PAIR OCTA</v>
          </cell>
          <cell r="E108">
            <v>90.06</v>
          </cell>
          <cell r="F108">
            <v>30.19</v>
          </cell>
        </row>
        <row r="109">
          <cell r="A109" t="str">
            <v>A0689947</v>
          </cell>
          <cell r="C109" t="str">
            <v>OEM Equipment</v>
          </cell>
          <cell r="D109" t="str">
            <v>COAX CABLE 1 5/8 IN PER METER</v>
          </cell>
          <cell r="E109">
            <v>42</v>
          </cell>
          <cell r="F109">
            <v>15.82</v>
          </cell>
        </row>
        <row r="110">
          <cell r="A110" t="str">
            <v>A0689950</v>
          </cell>
          <cell r="C110" t="str">
            <v>OEM Equipment</v>
          </cell>
          <cell r="D110" t="str">
            <v>7/8&amp;quot; COAX CABLE/METER</v>
          </cell>
          <cell r="E110">
            <v>20</v>
          </cell>
          <cell r="F110">
            <v>6.07</v>
          </cell>
        </row>
        <row r="111">
          <cell r="A111" t="str">
            <v>A0689975</v>
          </cell>
          <cell r="C111" t="str">
            <v>OEM Equipment</v>
          </cell>
          <cell r="D111" t="str">
            <v>CONN BNC PLG 75 LOCK CC 735</v>
          </cell>
          <cell r="E111">
            <v>10.83</v>
          </cell>
          <cell r="F111">
            <v>2.89</v>
          </cell>
        </row>
        <row r="112">
          <cell r="A112" t="str">
            <v>A0689980</v>
          </cell>
          <cell r="C112" t="str">
            <v>OEM Equipment</v>
          </cell>
          <cell r="D112" t="str">
            <v>A0689980 PIX CIRCUIT CARD, 1 T</v>
          </cell>
          <cell r="E112">
            <v>79.290000000000006</v>
          </cell>
          <cell r="F112">
            <v>20.58</v>
          </cell>
        </row>
        <row r="113">
          <cell r="A113" t="str">
            <v>A0689982</v>
          </cell>
          <cell r="C113" t="str">
            <v>OEM Equipment</v>
          </cell>
          <cell r="D113" t="str">
            <v>A0689982 PIX OCTAPAK HOUSING W</v>
          </cell>
          <cell r="E113">
            <v>791.25</v>
          </cell>
          <cell r="F113">
            <v>281.91000000000003</v>
          </cell>
        </row>
        <row r="114">
          <cell r="A114" t="str">
            <v>A0704356</v>
          </cell>
          <cell r="C114" t="str">
            <v>Switch Hardware</v>
          </cell>
          <cell r="D114" t="str">
            <v>JUNCTION ASSEMBLY, SNAP TOGETH</v>
          </cell>
          <cell r="E114">
            <v>54</v>
          </cell>
          <cell r="F114">
            <v>18.18</v>
          </cell>
        </row>
        <row r="115">
          <cell r="A115" t="str">
            <v>A0710439</v>
          </cell>
          <cell r="C115" t="str">
            <v>Services Platforms</v>
          </cell>
          <cell r="D115" t="str">
            <v>BCN DC ADDITIONAL POWER SUPPLY</v>
          </cell>
          <cell r="E115">
            <v>2550</v>
          </cell>
          <cell r="F115">
            <v>511.84</v>
          </cell>
        </row>
        <row r="116">
          <cell r="A116" t="str">
            <v>A0711454</v>
          </cell>
          <cell r="B116" t="str">
            <v>AL2018002</v>
          </cell>
          <cell r="C116" t="str">
            <v>Services Platforms</v>
          </cell>
          <cell r="D116" t="str">
            <v>BAYSTACK 400-STACK CABLE,18&amp;quot;</v>
          </cell>
          <cell r="E116">
            <v>95</v>
          </cell>
          <cell r="F116">
            <v>39.33</v>
          </cell>
        </row>
        <row r="117">
          <cell r="A117" t="str">
            <v>A0716486</v>
          </cell>
          <cell r="C117" t="str">
            <v>Switch Software</v>
          </cell>
          <cell r="D117" t="str">
            <v>MTX08 BASE FEATURES WITH CDMA-NEW SWITCH</v>
          </cell>
          <cell r="E117">
            <v>1000</v>
          </cell>
          <cell r="F117">
            <v>0</v>
          </cell>
        </row>
        <row r="118">
          <cell r="A118" t="str">
            <v>A0716501</v>
          </cell>
          <cell r="C118" t="str">
            <v>Switch Software</v>
          </cell>
          <cell r="D118" t="str">
            <v>Distinctive Call Screening (Anonymous Call Diversion, Distinctive Ringing, Selective Call Screening)</v>
          </cell>
          <cell r="E118">
            <v>75</v>
          </cell>
          <cell r="F118">
            <v>0</v>
          </cell>
        </row>
        <row r="119">
          <cell r="A119" t="str">
            <v>A0716502</v>
          </cell>
          <cell r="C119" t="str">
            <v>Switch Software</v>
          </cell>
          <cell r="D119" t="str">
            <v>ANSI ISUP TR-317</v>
          </cell>
          <cell r="E119">
            <v>100</v>
          </cell>
          <cell r="F119">
            <v>0</v>
          </cell>
        </row>
        <row r="120">
          <cell r="A120" t="str">
            <v>A0716503</v>
          </cell>
          <cell r="C120" t="str">
            <v>Switch Software</v>
          </cell>
          <cell r="D120" t="str">
            <v>AUDIO &amp;amp; VISUAL MESSAGE WAITING NOTIFICATION</v>
          </cell>
          <cell r="E120">
            <v>75</v>
          </cell>
          <cell r="F120">
            <v>0</v>
          </cell>
        </row>
        <row r="121">
          <cell r="A121" t="str">
            <v>A0716504</v>
          </cell>
          <cell r="C121" t="str">
            <v>Switch Software</v>
          </cell>
          <cell r="D121" t="str">
            <v>Authentication</v>
          </cell>
          <cell r="E121">
            <v>300</v>
          </cell>
          <cell r="F121">
            <v>0</v>
          </cell>
        </row>
        <row r="122">
          <cell r="A122" t="str">
            <v>A0716505</v>
          </cell>
          <cell r="C122" t="str">
            <v>Switch Software</v>
          </cell>
          <cell r="D122" t="str">
            <v>AUTHENTICATION &amp;amp; AUTH. CENTER-BUNDLE-PER A-KEY SUB</v>
          </cell>
          <cell r="E122">
            <v>12</v>
          </cell>
          <cell r="F122">
            <v>0</v>
          </cell>
        </row>
        <row r="123">
          <cell r="A123" t="str">
            <v>A0716507</v>
          </cell>
          <cell r="C123" t="str">
            <v>Switch Software</v>
          </cell>
          <cell r="D123" t="str">
            <v>Abbreviated Dialing</v>
          </cell>
          <cell r="E123">
            <v>25</v>
          </cell>
          <cell r="F123">
            <v>0</v>
          </cell>
        </row>
        <row r="124">
          <cell r="A124" t="str">
            <v>A0716508</v>
          </cell>
          <cell r="C124" t="str">
            <v>Switch Software</v>
          </cell>
          <cell r="D124" t="str">
            <v>AWS NETWORK TRANSPARENCY</v>
          </cell>
          <cell r="E124">
            <v>150000</v>
          </cell>
          <cell r="F124">
            <v>0</v>
          </cell>
        </row>
        <row r="125">
          <cell r="A125" t="str">
            <v>A0716510</v>
          </cell>
          <cell r="C125" t="str">
            <v>Switch Software</v>
          </cell>
          <cell r="D125" t="str">
            <v>Voice Mail Companion (Call Forward Default, Call Forward Rollover, Voice Mail Deposit and Retrieval)</v>
          </cell>
          <cell r="E125">
            <v>35</v>
          </cell>
          <cell r="F125">
            <v>0</v>
          </cell>
        </row>
        <row r="126">
          <cell r="A126" t="str">
            <v>A0716511</v>
          </cell>
          <cell r="C126" t="str">
            <v>Switch Software</v>
          </cell>
          <cell r="D126" t="str">
            <v>Calling Number ID - Per Sub</v>
          </cell>
          <cell r="E126">
            <v>20</v>
          </cell>
          <cell r="F126">
            <v>0</v>
          </cell>
        </row>
        <row r="127">
          <cell r="A127" t="str">
            <v>A0716512</v>
          </cell>
          <cell r="C127" t="str">
            <v>Switch Software</v>
          </cell>
          <cell r="D127" t="str">
            <v>CALLING NUMBER ID PER VOICE CHANNEL</v>
          </cell>
          <cell r="E127">
            <v>100</v>
          </cell>
          <cell r="F127">
            <v>0</v>
          </cell>
        </row>
        <row r="128">
          <cell r="A128" t="str">
            <v>A0716513</v>
          </cell>
          <cell r="C128" t="str">
            <v>Switch Software</v>
          </cell>
          <cell r="D128" t="str">
            <v>CDMA Circuit Switched Data</v>
          </cell>
          <cell r="E128">
            <v>1500</v>
          </cell>
          <cell r="F128">
            <v>0</v>
          </cell>
        </row>
        <row r="129">
          <cell r="A129" t="str">
            <v>A0716514</v>
          </cell>
          <cell r="C129" t="str">
            <v>Switch Software</v>
          </cell>
          <cell r="D129" t="str">
            <v>CDMA MTX Open-A Interface - Ba</v>
          </cell>
          <cell r="E129">
            <v>1000</v>
          </cell>
          <cell r="F129">
            <v>0</v>
          </cell>
        </row>
        <row r="130">
          <cell r="A130" t="str">
            <v>A0716515</v>
          </cell>
          <cell r="C130" t="str">
            <v>Switch Software</v>
          </cell>
          <cell r="D130" t="str">
            <v>CDMA MTX OPEN- A -INTERFACE - ANNUAL MAINTENANCE- PER SWITCH PER YEAR</v>
          </cell>
          <cell r="E130">
            <v>100000</v>
          </cell>
          <cell r="F130">
            <v>0</v>
          </cell>
        </row>
        <row r="131">
          <cell r="A131" t="str">
            <v>A0716516</v>
          </cell>
          <cell r="C131" t="str">
            <v>Switch Software</v>
          </cell>
          <cell r="D131" t="str">
            <v>CDMA PAYPHONE SUPPORT - PER PCO MIN</v>
          </cell>
          <cell r="E131">
            <v>1000</v>
          </cell>
          <cell r="F131">
            <v>0</v>
          </cell>
        </row>
        <row r="132">
          <cell r="A132" t="str">
            <v>A0716522</v>
          </cell>
          <cell r="C132" t="str">
            <v>Switch Software</v>
          </cell>
          <cell r="D132" t="str">
            <v>CLONE DETECTION LOGS</v>
          </cell>
          <cell r="E132">
            <v>50</v>
          </cell>
          <cell r="F132">
            <v>0</v>
          </cell>
        </row>
        <row r="133">
          <cell r="A133" t="str">
            <v>A0716531</v>
          </cell>
          <cell r="C133" t="str">
            <v>Switch Software</v>
          </cell>
          <cell r="D133" t="str">
            <v>DMS-MTX as a Gateway MSC</v>
          </cell>
          <cell r="E133">
            <v>50</v>
          </cell>
          <cell r="F133">
            <v>0</v>
          </cell>
        </row>
        <row r="134">
          <cell r="A134" t="str">
            <v>A0716535</v>
          </cell>
          <cell r="C134" t="str">
            <v>Switch Software</v>
          </cell>
          <cell r="D134" t="str">
            <v>E911, Enhanced Emergency Services, Ph. 1</v>
          </cell>
          <cell r="E134">
            <v>25</v>
          </cell>
          <cell r="F134">
            <v>0</v>
          </cell>
        </row>
        <row r="135">
          <cell r="A135" t="str">
            <v>A0716537</v>
          </cell>
          <cell r="C135" t="str">
            <v>Controller Software</v>
          </cell>
          <cell r="D135" t="str">
            <v>Enhanced Variable Rate Codec</v>
          </cell>
          <cell r="E135">
            <v>1250</v>
          </cell>
          <cell r="F135">
            <v>0</v>
          </cell>
        </row>
        <row r="136">
          <cell r="A136" t="str">
            <v>A0716538</v>
          </cell>
          <cell r="C136" t="str">
            <v>Switch Software</v>
          </cell>
          <cell r="D136" t="str">
            <v>Fast Connect</v>
          </cell>
          <cell r="E136">
            <v>300</v>
          </cell>
          <cell r="F136">
            <v>0</v>
          </cell>
        </row>
        <row r="137">
          <cell r="A137" t="str">
            <v>A0716540</v>
          </cell>
          <cell r="C137" t="str">
            <v>Switch Software</v>
          </cell>
          <cell r="D137" t="str">
            <v>Flexible ANI &amp;amp; CLID</v>
          </cell>
          <cell r="E137">
            <v>30</v>
          </cell>
          <cell r="F137">
            <v>0</v>
          </cell>
        </row>
        <row r="138">
          <cell r="A138" t="str">
            <v>A0716541</v>
          </cell>
          <cell r="C138" t="str">
            <v>Switch Software</v>
          </cell>
          <cell r="D138" t="str">
            <v>Flexible ISUP, Ph. 1</v>
          </cell>
          <cell r="E138">
            <v>30</v>
          </cell>
          <cell r="F138">
            <v>0</v>
          </cell>
        </row>
        <row r="139">
          <cell r="A139" t="str">
            <v>A0716542</v>
          </cell>
          <cell r="C139" t="str">
            <v>Switch Software</v>
          </cell>
          <cell r="D139" t="str">
            <v>GLOBAL TITLE TRANSLATIONS</v>
          </cell>
          <cell r="E139">
            <v>100000</v>
          </cell>
          <cell r="F139">
            <v>0</v>
          </cell>
        </row>
        <row r="140">
          <cell r="A140" t="str">
            <v>A0716544</v>
          </cell>
          <cell r="C140" t="str">
            <v>Switch Software</v>
          </cell>
          <cell r="D140" t="str">
            <v>GROUP RINGING PER VOICE CHANNEL</v>
          </cell>
          <cell r="E140">
            <v>350</v>
          </cell>
          <cell r="F140">
            <v>0</v>
          </cell>
        </row>
        <row r="141">
          <cell r="A141" t="str">
            <v>A0716546</v>
          </cell>
          <cell r="C141" t="str">
            <v>Controller Software</v>
          </cell>
          <cell r="D141" t="str">
            <v>INTER-BSC/INTRA-SYSTEM SOFT HANDOFF,PH. 1</v>
          </cell>
          <cell r="E141">
            <v>200000</v>
          </cell>
          <cell r="F141">
            <v>0</v>
          </cell>
        </row>
        <row r="142">
          <cell r="A142" t="str">
            <v>A0716547</v>
          </cell>
          <cell r="C142" t="str">
            <v>Switch Software</v>
          </cell>
          <cell r="D142" t="str">
            <v>IS41C Link Definition</v>
          </cell>
          <cell r="E142">
            <v>0</v>
          </cell>
          <cell r="F142">
            <v>0</v>
          </cell>
        </row>
        <row r="143">
          <cell r="A143" t="str">
            <v>A0716548</v>
          </cell>
          <cell r="C143" t="str">
            <v>Switch Software</v>
          </cell>
          <cell r="D143" t="str">
            <v>IS41 over SS7</v>
          </cell>
          <cell r="E143">
            <v>100</v>
          </cell>
          <cell r="F143">
            <v>0</v>
          </cell>
        </row>
        <row r="144">
          <cell r="A144" t="str">
            <v>A0716549</v>
          </cell>
          <cell r="C144" t="str">
            <v>Switch Software</v>
          </cell>
          <cell r="D144" t="str">
            <v>ITU ISUP</v>
          </cell>
          <cell r="E144">
            <v>100</v>
          </cell>
          <cell r="F144">
            <v>0</v>
          </cell>
        </row>
        <row r="145">
          <cell r="A145" t="str">
            <v>A0716550</v>
          </cell>
          <cell r="C145" t="str">
            <v>Switch Software</v>
          </cell>
          <cell r="D145" t="str">
            <v>LINK FAULT LOCATOR</v>
          </cell>
          <cell r="E145">
            <v>0</v>
          </cell>
          <cell r="F145">
            <v>0</v>
          </cell>
        </row>
        <row r="146">
          <cell r="A146" t="str">
            <v>A0716551</v>
          </cell>
          <cell r="C146" t="str">
            <v>Switch Software</v>
          </cell>
          <cell r="D146" t="str">
            <v>Malicious Call Trace</v>
          </cell>
          <cell r="E146">
            <v>50</v>
          </cell>
          <cell r="F146">
            <v>0</v>
          </cell>
        </row>
        <row r="147">
          <cell r="A147" t="str">
            <v>A0716553</v>
          </cell>
          <cell r="C147" t="str">
            <v>Switch Software</v>
          </cell>
          <cell r="D147" t="str">
            <v>Mobile Originated SMS/Vch</v>
          </cell>
          <cell r="E147">
            <v>50</v>
          </cell>
          <cell r="F147">
            <v>0</v>
          </cell>
        </row>
        <row r="148">
          <cell r="A148" t="str">
            <v>A0716554</v>
          </cell>
          <cell r="C148" t="str">
            <v>Switch Software</v>
          </cell>
          <cell r="D148" t="str">
            <v>MOBILE ORIGINATED SMS PER 100 SUBS</v>
          </cell>
          <cell r="E148">
            <v>1500</v>
          </cell>
          <cell r="F148">
            <v>0</v>
          </cell>
        </row>
        <row r="149">
          <cell r="A149" t="str">
            <v>A0716556</v>
          </cell>
          <cell r="C149" t="str">
            <v>Switch Software</v>
          </cell>
          <cell r="D149" t="str">
            <v>Multiple CCS7 Ntwk Addresses</v>
          </cell>
          <cell r="E149">
            <v>0</v>
          </cell>
          <cell r="F149">
            <v>0</v>
          </cell>
        </row>
        <row r="150">
          <cell r="A150" t="str">
            <v>A0716557</v>
          </cell>
          <cell r="C150" t="str">
            <v>Switch Software</v>
          </cell>
          <cell r="D150" t="str">
            <v>Number Portability, Ph. 1</v>
          </cell>
          <cell r="E150">
            <v>75</v>
          </cell>
          <cell r="F150">
            <v>0</v>
          </cell>
        </row>
        <row r="151">
          <cell r="A151" t="str">
            <v>A0716559</v>
          </cell>
          <cell r="C151" t="str">
            <v>Switch Software</v>
          </cell>
          <cell r="D151" t="str">
            <v>ORIGINATING TRIGGER</v>
          </cell>
          <cell r="E151">
            <v>50</v>
          </cell>
          <cell r="F151">
            <v>0</v>
          </cell>
        </row>
        <row r="152">
          <cell r="A152" t="str">
            <v>A0716560</v>
          </cell>
          <cell r="C152" t="str">
            <v>Switch Software</v>
          </cell>
          <cell r="D152" t="str">
            <v>Originating WIN Standards, Ph.</v>
          </cell>
          <cell r="E152">
            <v>60</v>
          </cell>
          <cell r="F152">
            <v>0</v>
          </cell>
        </row>
        <row r="153">
          <cell r="A153" t="str">
            <v>A0716562</v>
          </cell>
          <cell r="C153" t="str">
            <v>Switch Software</v>
          </cell>
          <cell r="D153" t="str">
            <v>Over the Air Activation - CDMA</v>
          </cell>
          <cell r="E153">
            <v>150</v>
          </cell>
          <cell r="F153">
            <v>0</v>
          </cell>
        </row>
        <row r="154">
          <cell r="A154" t="str">
            <v>A0716567</v>
          </cell>
          <cell r="C154" t="str">
            <v>Switch Software</v>
          </cell>
          <cell r="D154" t="str">
            <v>Roamer Verification and Reinstatement</v>
          </cell>
          <cell r="E154">
            <v>100</v>
          </cell>
          <cell r="F154">
            <v>0</v>
          </cell>
        </row>
        <row r="155">
          <cell r="A155" t="str">
            <v>A0716568</v>
          </cell>
          <cell r="C155" t="str">
            <v>Switch Software</v>
          </cell>
          <cell r="D155" t="str">
            <v>Service Code Dialing</v>
          </cell>
          <cell r="E155">
            <v>25</v>
          </cell>
          <cell r="F155">
            <v>0</v>
          </cell>
        </row>
        <row r="156">
          <cell r="A156" t="str">
            <v>A0716569</v>
          </cell>
          <cell r="C156" t="str">
            <v>Switch Software</v>
          </cell>
          <cell r="D156" t="str">
            <v>Short Message Service / Sub</v>
          </cell>
          <cell r="E156">
            <v>6000</v>
          </cell>
          <cell r="F156">
            <v>0</v>
          </cell>
        </row>
        <row r="157">
          <cell r="A157" t="str">
            <v>A0716570</v>
          </cell>
          <cell r="C157" t="str">
            <v>Switch Software</v>
          </cell>
          <cell r="D157" t="str">
            <v>SMS PER VOICE CHANNEL</v>
          </cell>
          <cell r="E157">
            <v>200</v>
          </cell>
          <cell r="F157">
            <v>0</v>
          </cell>
        </row>
        <row r="158">
          <cell r="A158" t="str">
            <v>A0716572</v>
          </cell>
          <cell r="C158" t="str">
            <v>Controller Software</v>
          </cell>
          <cell r="D158" t="str">
            <v>Smart Multi-Carrier Traffic Allocation</v>
          </cell>
          <cell r="E158">
            <v>8000</v>
          </cell>
          <cell r="F158">
            <v>0</v>
          </cell>
        </row>
        <row r="159">
          <cell r="A159" t="str">
            <v>A0716573</v>
          </cell>
          <cell r="C159" t="str">
            <v>Switch Software</v>
          </cell>
          <cell r="D159" t="str">
            <v>Stand-alone HLR</v>
          </cell>
          <cell r="E159">
            <v>6.5</v>
          </cell>
          <cell r="F159">
            <v>0</v>
          </cell>
        </row>
        <row r="160">
          <cell r="A160" t="str">
            <v>A0716574</v>
          </cell>
          <cell r="C160" t="str">
            <v>Switch Software</v>
          </cell>
          <cell r="D160" t="str">
            <v>STP INTEGRATION (INODE)</v>
          </cell>
          <cell r="E160">
            <v>50</v>
          </cell>
          <cell r="F160">
            <v>0</v>
          </cell>
        </row>
        <row r="161">
          <cell r="A161" t="str">
            <v>A0716575</v>
          </cell>
          <cell r="C161" t="str">
            <v>Switch Software</v>
          </cell>
          <cell r="D161" t="str">
            <v>Subscriber PIN Access</v>
          </cell>
          <cell r="E161">
            <v>100</v>
          </cell>
          <cell r="F161">
            <v>0</v>
          </cell>
        </row>
        <row r="162">
          <cell r="A162" t="str">
            <v>A0716579</v>
          </cell>
          <cell r="C162" t="str">
            <v>Switch Software</v>
          </cell>
          <cell r="D162" t="str">
            <v>Tiered Billing CDMA / Vch</v>
          </cell>
          <cell r="E162">
            <v>75</v>
          </cell>
          <cell r="F162">
            <v>0</v>
          </cell>
        </row>
        <row r="163">
          <cell r="A163" t="str">
            <v>A0716580</v>
          </cell>
          <cell r="C163" t="str">
            <v>Switch Software</v>
          </cell>
          <cell r="D163" t="str">
            <v>TIERED BILLING FOR CDMA-PER 500 SUBS</v>
          </cell>
          <cell r="E163">
            <v>27500</v>
          </cell>
          <cell r="F163">
            <v>0</v>
          </cell>
        </row>
        <row r="164">
          <cell r="A164" t="str">
            <v>A0723037</v>
          </cell>
          <cell r="C164" t="str">
            <v>Cellsite/BTS/RBS Infrastructure</v>
          </cell>
          <cell r="D164" t="str">
            <v>QBS55S1X015DH CKT BRKR 15.00A</v>
          </cell>
          <cell r="E164">
            <v>30</v>
          </cell>
          <cell r="F164">
            <v>14.45</v>
          </cell>
        </row>
        <row r="165">
          <cell r="A165" t="str">
            <v>A0728490</v>
          </cell>
          <cell r="C165" t="str">
            <v>Cellsite/BTS/RBS Infrastructure</v>
          </cell>
          <cell r="D165" t="str">
            <v>BATTERY INTERCONNECT KIT</v>
          </cell>
          <cell r="E165">
            <v>50</v>
          </cell>
          <cell r="F165">
            <v>13.27</v>
          </cell>
        </row>
        <row r="166">
          <cell r="A166" t="str">
            <v>A0728761</v>
          </cell>
          <cell r="C166" t="str">
            <v>OEM Equipment</v>
          </cell>
          <cell r="D166" t="str">
            <v>CONN COMPRESSION LUG 500 FLEX</v>
          </cell>
          <cell r="E166">
            <v>86.18</v>
          </cell>
          <cell r="F166">
            <v>17.690000000000001</v>
          </cell>
        </row>
        <row r="167">
          <cell r="A167" t="str">
            <v>A0728765</v>
          </cell>
          <cell r="C167" t="str">
            <v>OEM Equipment</v>
          </cell>
          <cell r="D167" t="str">
            <v>CONN COMPRESSION LUG 500 FLEX</v>
          </cell>
          <cell r="E167">
            <v>81.25</v>
          </cell>
          <cell r="F167">
            <v>19.399999999999999</v>
          </cell>
        </row>
        <row r="168">
          <cell r="A168" t="str">
            <v>A0729331</v>
          </cell>
          <cell r="C168" t="str">
            <v>OEM Equipment</v>
          </cell>
          <cell r="D168" t="str">
            <v>BATTERY, BACK UP, VRLA, 90AH, 12V</v>
          </cell>
          <cell r="E168">
            <v>183</v>
          </cell>
          <cell r="F168">
            <v>102.82</v>
          </cell>
        </row>
        <row r="169">
          <cell r="A169" t="str">
            <v>A0742215</v>
          </cell>
          <cell r="C169" t="str">
            <v>Cellsite/BTS/RBS Infrastructure</v>
          </cell>
          <cell r="D169" t="str">
            <v>1/4 Wave Stub, Frequency from 824MHz to 1990MHz, Nfemale to Nfemale connections, bulkhead mount, 50 Ohm impedance, Return loss &amp;gt;=20dB, Insertion loss &amp;lt;=0.15dB, Continuous power 400W: Intermodulation &amp;gt;150dBC (2*25 Watt carrier power)</v>
          </cell>
          <cell r="E169">
            <v>150</v>
          </cell>
          <cell r="F169">
            <v>29.77</v>
          </cell>
        </row>
        <row r="170">
          <cell r="A170" t="str">
            <v>A0742774</v>
          </cell>
          <cell r="C170" t="str">
            <v>OEM Equipment</v>
          </cell>
          <cell r="D170" t="str">
            <v>MEMORY EXPANSION (256 MB MEMORY EXPANSION CARD)</v>
          </cell>
          <cell r="E170">
            <v>3000</v>
          </cell>
          <cell r="F170">
            <v>427.18</v>
          </cell>
        </row>
        <row r="171">
          <cell r="A171" t="str">
            <v>A0743835</v>
          </cell>
          <cell r="C171" t="str">
            <v>Cellsite/BTS/RBS Infrastructure</v>
          </cell>
          <cell r="D171" t="str">
            <v>CONN COAX N TYPE STRAIGHT PLUG</v>
          </cell>
          <cell r="E171">
            <v>50</v>
          </cell>
          <cell r="F171">
            <v>4.4800000000000004</v>
          </cell>
        </row>
        <row r="172">
          <cell r="A172" t="str">
            <v>A0765618</v>
          </cell>
          <cell r="C172" t="str">
            <v>Cellsite/BTS/RBS Infrastructure</v>
          </cell>
          <cell r="D172" t="str">
            <v>CKT BRKR 15.00A 80VDC MAGNETIC 52 DELAY</v>
          </cell>
          <cell r="E172">
            <v>30</v>
          </cell>
          <cell r="F172">
            <v>9.07</v>
          </cell>
        </row>
        <row r="173">
          <cell r="A173" t="str">
            <v>A0765626</v>
          </cell>
          <cell r="C173" t="str">
            <v>Cellsite/BTS/RBS Infrastructure</v>
          </cell>
          <cell r="D173" t="str">
            <v>CKT BRKR 1.00A 80VDC Magnetic 52 DELAY</v>
          </cell>
          <cell r="E173">
            <v>25</v>
          </cell>
          <cell r="F173">
            <v>7.97</v>
          </cell>
        </row>
        <row r="174">
          <cell r="A174" t="str">
            <v>A0765842</v>
          </cell>
          <cell r="C174" t="str">
            <v>OEM Equipment</v>
          </cell>
          <cell r="D174" t="str">
            <v>ANTENNA - 60 DEG., 806-896 MHZ, N-TYPE, 14 DBD ALLGON</v>
          </cell>
          <cell r="E174">
            <v>973</v>
          </cell>
          <cell r="F174">
            <v>752.88</v>
          </cell>
        </row>
        <row r="175">
          <cell r="A175" t="str">
            <v>A0768789</v>
          </cell>
          <cell r="C175" t="str">
            <v>OEM Equipment</v>
          </cell>
          <cell r="D175" t="str">
            <v>Modem - 28.8 kbps (v.fast), Canada/USA, Data modes: V.34 (up to 33.6 kbps), V.32 bis, V.32, V.22 bis, V.22, V.21, Bell 212A/103, Fax modes: V.17 (14.4 kbps), V.29 (9.6 kbps), V.27ter (4.8 kbps): Group 3, Class 1. Async (128 kbps)</v>
          </cell>
          <cell r="E175">
            <v>1347</v>
          </cell>
          <cell r="F175">
            <v>637.9</v>
          </cell>
        </row>
        <row r="176">
          <cell r="A176" t="str">
            <v>A0768791</v>
          </cell>
          <cell r="C176" t="str">
            <v>OEM Equipment</v>
          </cell>
          <cell r="D176" t="str">
            <v>Modem - 28.8 kbps (v.fast), Me</v>
          </cell>
          <cell r="E176">
            <v>1347</v>
          </cell>
          <cell r="F176">
            <v>647.85</v>
          </cell>
        </row>
        <row r="177">
          <cell r="A177" t="str">
            <v>A0770177</v>
          </cell>
          <cell r="C177" t="str">
            <v>OEM Equipment</v>
          </cell>
          <cell r="D177" t="str">
            <v>MODEM - 28.8/33.6 KBPS (V. FAST), ARGENTINA, DATA</v>
          </cell>
          <cell r="E177">
            <v>1347</v>
          </cell>
          <cell r="F177">
            <v>673.61</v>
          </cell>
        </row>
        <row r="178">
          <cell r="A178" t="str">
            <v>A0771966</v>
          </cell>
          <cell r="C178" t="str">
            <v>Cellsite/BTS/RBS Infrastructure</v>
          </cell>
          <cell r="D178" t="str">
            <v>Kit, Battery String - 4 VRLA batteries (A0729331), Non-oxidation grease and Battery labels. For use with Metrocell BSM.</v>
          </cell>
          <cell r="E178">
            <v>1200</v>
          </cell>
          <cell r="F178">
            <v>391.24</v>
          </cell>
        </row>
        <row r="179">
          <cell r="A179" t="str">
            <v>A0776350</v>
          </cell>
          <cell r="C179" t="str">
            <v>Cellsite/BTS/RBS Infrastructure</v>
          </cell>
          <cell r="D179" t="str">
            <v>BATTERY KIT INCLUDES 3 BUSS BARS &amp;amp; 3 CONN COVERS</v>
          </cell>
          <cell r="E179">
            <v>50</v>
          </cell>
          <cell r="F179">
            <v>9.9499999999999993</v>
          </cell>
        </row>
        <row r="180">
          <cell r="A180" t="str">
            <v>A0776759</v>
          </cell>
          <cell r="C180" t="str">
            <v>OEM Equipment</v>
          </cell>
          <cell r="D180" t="str">
            <v>ICRM TO RF RIP CBLE 4M</v>
          </cell>
          <cell r="E180">
            <v>52</v>
          </cell>
          <cell r="F180">
            <v>10.35</v>
          </cell>
        </row>
        <row r="181">
          <cell r="A181" t="str">
            <v>A0776760</v>
          </cell>
          <cell r="C181" t="str">
            <v>OEM Equipment</v>
          </cell>
          <cell r="D181" t="str">
            <v>ICRM TO RF RIP CBLE 5M</v>
          </cell>
          <cell r="E181">
            <v>65</v>
          </cell>
          <cell r="F181">
            <v>10.82</v>
          </cell>
        </row>
        <row r="182">
          <cell r="A182" t="str">
            <v>A0776761</v>
          </cell>
          <cell r="C182" t="str">
            <v>OEM Equipment</v>
          </cell>
          <cell r="D182" t="str">
            <v>ICRM TO RF RIP CBLE 6M</v>
          </cell>
          <cell r="E182">
            <v>78</v>
          </cell>
          <cell r="F182">
            <v>12</v>
          </cell>
        </row>
        <row r="183">
          <cell r="A183" t="str">
            <v>A0776765</v>
          </cell>
          <cell r="C183" t="str">
            <v>OEM Equipment</v>
          </cell>
          <cell r="D183" t="str">
            <v>ASSY, CABLE 4M - RF N-N 1/2&amp;quot; SUPERFLEX * FIXED LEN</v>
          </cell>
          <cell r="E183">
            <v>400</v>
          </cell>
          <cell r="F183">
            <v>66.44</v>
          </cell>
        </row>
        <row r="184">
          <cell r="A184" t="str">
            <v>A0776766</v>
          </cell>
          <cell r="C184" t="str">
            <v>OEM Equipment</v>
          </cell>
          <cell r="D184" t="str">
            <v>ASSY, CABLE 5M - RF N-N 1/2&amp;quot; SUPERFLEX * FIXED LEN</v>
          </cell>
          <cell r="E184">
            <v>500</v>
          </cell>
          <cell r="F184">
            <v>74.959999999999994</v>
          </cell>
        </row>
        <row r="185">
          <cell r="A185" t="str">
            <v>A0776768</v>
          </cell>
          <cell r="C185" t="str">
            <v>OEM Equipment</v>
          </cell>
          <cell r="D185" t="str">
            <v>ASSY, CABLE 6M - RF N-N 1/2&amp;quot; SUPERFLEX * FIXED LEN</v>
          </cell>
          <cell r="E185">
            <v>600</v>
          </cell>
          <cell r="F185">
            <v>83.47</v>
          </cell>
        </row>
        <row r="186">
          <cell r="A186" t="str">
            <v>A0776769</v>
          </cell>
          <cell r="C186" t="str">
            <v>OEM Equipment</v>
          </cell>
          <cell r="D186" t="str">
            <v>ASSY, CABLE 4M - INTERBAY ATC ALARM CABLE HARNESS</v>
          </cell>
          <cell r="E186">
            <v>36</v>
          </cell>
          <cell r="F186">
            <v>5.95</v>
          </cell>
        </row>
        <row r="187">
          <cell r="A187" t="str">
            <v>A0776771</v>
          </cell>
          <cell r="C187" t="str">
            <v>OEM Equipment</v>
          </cell>
          <cell r="D187" t="str">
            <v>ASSY, CABLE 5M - INTERBAY ATC ALARM CABLE HARNESS</v>
          </cell>
          <cell r="E187">
            <v>45</v>
          </cell>
          <cell r="F187">
            <v>6.8</v>
          </cell>
        </row>
        <row r="188">
          <cell r="A188" t="str">
            <v>A0776773</v>
          </cell>
          <cell r="C188" t="str">
            <v>OEM Equipment</v>
          </cell>
          <cell r="D188" t="str">
            <v>ASSY, CABLE 6M - INTERBAY ATC ALARM CABLE HARNESS</v>
          </cell>
          <cell r="E188">
            <v>54</v>
          </cell>
          <cell r="F188">
            <v>7.32</v>
          </cell>
        </row>
        <row r="189">
          <cell r="A189" t="str">
            <v>A0776777</v>
          </cell>
          <cell r="C189" t="str">
            <v>OEM Equipment</v>
          </cell>
          <cell r="D189" t="str">
            <v>ACU ALARM CABLE - 15M</v>
          </cell>
          <cell r="E189">
            <v>126</v>
          </cell>
          <cell r="F189">
            <v>31.34</v>
          </cell>
        </row>
        <row r="190">
          <cell r="A190" t="str">
            <v>A0776781</v>
          </cell>
          <cell r="C190" t="str">
            <v>OEM Equipment</v>
          </cell>
          <cell r="D190" t="str">
            <v>15M T1/E1 CUSTOMER CROSS CONNECT CBLE</v>
          </cell>
          <cell r="E190">
            <v>75</v>
          </cell>
          <cell r="F190">
            <v>37.06</v>
          </cell>
        </row>
        <row r="191">
          <cell r="A191" t="str">
            <v>A0777732</v>
          </cell>
          <cell r="C191" t="str">
            <v>Cellsite/BTS/RBS Infrastructure</v>
          </cell>
          <cell r="D191" t="str">
            <v>CABLE ASSY - 4&amp;quot; BATTERY JUMPER. BLACK, 1/4&amp;quot; HOLE</v>
          </cell>
          <cell r="E191">
            <v>35</v>
          </cell>
          <cell r="F191">
            <v>20.85</v>
          </cell>
        </row>
        <row r="192">
          <cell r="A192" t="str">
            <v>A0778844</v>
          </cell>
          <cell r="C192" t="str">
            <v>Controller Hardware</v>
          </cell>
          <cell r="D192" t="str">
            <v>450 SUN ENTERPRISE CENTRAL PROCESSING UNIT, 400MHZ</v>
          </cell>
          <cell r="E192">
            <v>7037.62</v>
          </cell>
          <cell r="F192">
            <v>4638.6400000000003</v>
          </cell>
        </row>
        <row r="193">
          <cell r="A193" t="str">
            <v>A0779068</v>
          </cell>
          <cell r="C193" t="str">
            <v>Controller Hardware</v>
          </cell>
          <cell r="D193" t="str">
            <v>ATM PCI ADAPTER</v>
          </cell>
          <cell r="E193">
            <v>1236.45</v>
          </cell>
          <cell r="F193">
            <v>788.09</v>
          </cell>
        </row>
        <row r="194">
          <cell r="A194" t="str">
            <v>A0782626</v>
          </cell>
          <cell r="C194" t="str">
            <v>OEM Equipment</v>
          </cell>
          <cell r="D194" t="str">
            <v>GPS Receiver Timing Reference Kit (GTR)</v>
          </cell>
          <cell r="E194">
            <v>3200</v>
          </cell>
          <cell r="F194">
            <v>2321.64</v>
          </cell>
        </row>
        <row r="195">
          <cell r="A195" t="str">
            <v>A0782642</v>
          </cell>
          <cell r="C195" t="str">
            <v>Switch Software</v>
          </cell>
          <cell r="D195" t="str">
            <v>MTX SDM BILLING APPL.</v>
          </cell>
          <cell r="E195">
            <v>35000</v>
          </cell>
          <cell r="F195">
            <v>0</v>
          </cell>
        </row>
        <row r="196">
          <cell r="A196" t="str">
            <v>A0782643</v>
          </cell>
          <cell r="C196" t="str">
            <v>Switch Software</v>
          </cell>
          <cell r="D196" t="str">
            <v>Software, Secure File Transfer for Network Engineering Calgary Wireless</v>
          </cell>
          <cell r="E196">
            <v>3700</v>
          </cell>
          <cell r="F196">
            <v>0</v>
          </cell>
        </row>
        <row r="197">
          <cell r="A197" t="str">
            <v>A0782644</v>
          </cell>
          <cell r="C197" t="str">
            <v>Switch Software</v>
          </cell>
          <cell r="D197" t="str">
            <v>SUPERNODE OM DELIVERY APPLICATION</v>
          </cell>
          <cell r="E197">
            <v>18600</v>
          </cell>
          <cell r="F197">
            <v>0</v>
          </cell>
        </row>
        <row r="198">
          <cell r="A198" t="str">
            <v>A0782647</v>
          </cell>
          <cell r="C198" t="str">
            <v>Switch Software</v>
          </cell>
          <cell r="D198" t="str">
            <v>MULTI-MODE HARD HANDOFF</v>
          </cell>
          <cell r="E198">
            <v>100000</v>
          </cell>
          <cell r="F198">
            <v>0</v>
          </cell>
        </row>
        <row r="199">
          <cell r="A199" t="str">
            <v>A0782648</v>
          </cell>
          <cell r="C199" t="str">
            <v>Controller Hardware</v>
          </cell>
          <cell r="D199" t="str">
            <v>HIGH SPEED SERIAL INTERFACE PCI BUS ADAPTER</v>
          </cell>
          <cell r="E199">
            <v>7000</v>
          </cell>
          <cell r="F199">
            <v>1435.82</v>
          </cell>
        </row>
        <row r="200">
          <cell r="A200" t="str">
            <v>A0783008</v>
          </cell>
          <cell r="C200" t="str">
            <v>OEM Equipment</v>
          </cell>
          <cell r="D200" t="str">
            <v>ICRM TO RF FRAME CBLE 7.0M ASSY * FIXED LENGTH</v>
          </cell>
          <cell r="E200">
            <v>80</v>
          </cell>
          <cell r="F200">
            <v>13.28</v>
          </cell>
        </row>
        <row r="201">
          <cell r="A201" t="str">
            <v>A0783010</v>
          </cell>
          <cell r="C201" t="str">
            <v>OEM Equipment</v>
          </cell>
          <cell r="D201" t="str">
            <v>ASSY CBLE 3M - RF N-N 1/2&amp;quot; SUPERFLEX * FIXED LENGTH</v>
          </cell>
          <cell r="E201">
            <v>350</v>
          </cell>
          <cell r="F201">
            <v>57.93</v>
          </cell>
        </row>
        <row r="202">
          <cell r="A202" t="str">
            <v>A0784240</v>
          </cell>
          <cell r="C202" t="str">
            <v>OEM Equipment</v>
          </cell>
          <cell r="D202" t="str">
            <v>ASSY CBLE 7M. INTERBAY ATC ALARM CBLE HARNESS*FIXED LENGTH</v>
          </cell>
          <cell r="E202">
            <v>55</v>
          </cell>
          <cell r="F202">
            <v>8.33</v>
          </cell>
        </row>
        <row r="203">
          <cell r="A203" t="str">
            <v>A0786429</v>
          </cell>
          <cell r="C203" t="str">
            <v>Cellsite/BTS/RBS Infrastructure</v>
          </cell>
          <cell r="D203" t="str">
            <v>ENHANCED CONTROLLER MODULE MINICELL</v>
          </cell>
          <cell r="E203">
            <v>6000</v>
          </cell>
          <cell r="F203">
            <v>1050.27</v>
          </cell>
        </row>
        <row r="204">
          <cell r="A204" t="str">
            <v>A0791358</v>
          </cell>
          <cell r="C204" t="str">
            <v>Controller Software</v>
          </cell>
          <cell r="D204" t="str">
            <v>INTELLIGENT PAGING - PER BSC</v>
          </cell>
          <cell r="E204">
            <v>65000</v>
          </cell>
          <cell r="F204">
            <v>0</v>
          </cell>
        </row>
        <row r="205">
          <cell r="A205" t="str">
            <v>A0791359</v>
          </cell>
          <cell r="C205" t="str">
            <v>Controller Software</v>
          </cell>
          <cell r="D205" t="str">
            <v>ACCESS ROBUSTNESS PACKAGE</v>
          </cell>
          <cell r="E205">
            <v>50</v>
          </cell>
          <cell r="F205">
            <v>0</v>
          </cell>
        </row>
        <row r="206">
          <cell r="A206" t="str">
            <v>A0791668</v>
          </cell>
          <cell r="C206" t="str">
            <v>Cellsite/BTS/RBS Infrastructure</v>
          </cell>
          <cell r="D206" t="str">
            <v>GASKET - BULB, EPDM RUBBER, PERPENDICULAR EDGE MOU</v>
          </cell>
          <cell r="E206">
            <v>150</v>
          </cell>
          <cell r="F206">
            <v>66.44</v>
          </cell>
        </row>
        <row r="207">
          <cell r="A207" t="str">
            <v>A0791672</v>
          </cell>
          <cell r="C207" t="str">
            <v>Cellsite/BTS/RBS Infrastructure</v>
          </cell>
          <cell r="D207" t="str">
            <v>LATCH MODULE - COMPRSSN, MAX PULL-UP FORCE: 900</v>
          </cell>
          <cell r="E207">
            <v>85</v>
          </cell>
          <cell r="F207">
            <v>25.43</v>
          </cell>
        </row>
        <row r="208">
          <cell r="A208" t="str">
            <v>A0791676</v>
          </cell>
          <cell r="C208" t="str">
            <v>Cellsite/BTS/RBS Infrastructure</v>
          </cell>
          <cell r="D208" t="str">
            <v>CBLE ASSY, COMPUTER OUTPUT FOR BATTERY INTERFACE</v>
          </cell>
          <cell r="E208">
            <v>130</v>
          </cell>
          <cell r="F208">
            <v>52.18</v>
          </cell>
        </row>
        <row r="209">
          <cell r="A209" t="str">
            <v>A0791686</v>
          </cell>
          <cell r="C209" t="str">
            <v>Cellsite/BTS/RBS Infrastructure</v>
          </cell>
          <cell r="D209" t="str">
            <v>CABLE ASSY - COMPUTER INTERLINK FOR BATTERY INTERF</v>
          </cell>
          <cell r="E209">
            <v>115</v>
          </cell>
          <cell r="F209">
            <v>40.35</v>
          </cell>
        </row>
        <row r="210">
          <cell r="A210" t="str">
            <v>A0791692</v>
          </cell>
          <cell r="C210" t="str">
            <v>Cellsite/BTS/RBS Infrastructure</v>
          </cell>
          <cell r="D210" t="str">
            <v>LATCH PADDLE- CMPSSN, WITH KEYLOCK, BKT.</v>
          </cell>
          <cell r="E210">
            <v>290</v>
          </cell>
          <cell r="F210">
            <v>81.2</v>
          </cell>
        </row>
        <row r="211">
          <cell r="A211" t="str">
            <v>A0791693</v>
          </cell>
          <cell r="C211" t="str">
            <v>Cellsite/BTS/RBS Infrastructure</v>
          </cell>
          <cell r="D211" t="str">
            <v>LATCH GASKET - COMPRSSN, FOR PADDLE GASKETING</v>
          </cell>
          <cell r="E211">
            <v>25</v>
          </cell>
          <cell r="F211">
            <v>7.3</v>
          </cell>
        </row>
        <row r="212">
          <cell r="A212" t="str">
            <v>A0791697</v>
          </cell>
          <cell r="C212" t="str">
            <v>Cellsite/BTS/RBS Infrastructure</v>
          </cell>
          <cell r="D212" t="str">
            <v>BREATHER - WEATHERPROOF TANK, NYLON, RUSTPROOF</v>
          </cell>
          <cell r="E212">
            <v>110</v>
          </cell>
          <cell r="F212">
            <v>33.72</v>
          </cell>
        </row>
        <row r="213">
          <cell r="A213" t="str">
            <v>A0791698</v>
          </cell>
          <cell r="C213" t="str">
            <v>Cellsite/BTS/RBS Infrastructure</v>
          </cell>
          <cell r="D213" t="str">
            <v>BALL BEARING - FOR FAN, ALUM. HOUSING, 5.9&amp;quot;1 X</v>
          </cell>
          <cell r="E213">
            <v>175</v>
          </cell>
          <cell r="F213">
            <v>54.5</v>
          </cell>
        </row>
        <row r="214">
          <cell r="A214" t="str">
            <v>A0791699</v>
          </cell>
          <cell r="C214" t="str">
            <v>Cellsite/BTS/RBS Infrastructure</v>
          </cell>
          <cell r="D214" t="str">
            <v>FUSE - 15 AMP IN-LINE, 3 AB SLO-BLO CERAMIC BODY</v>
          </cell>
          <cell r="E214">
            <v>3</v>
          </cell>
          <cell r="F214">
            <v>4.58</v>
          </cell>
        </row>
        <row r="215">
          <cell r="A215" t="str">
            <v>A0791701</v>
          </cell>
          <cell r="C215" t="str">
            <v>Cellsite/BTS/RBS Infrastructure</v>
          </cell>
          <cell r="D215" t="str">
            <v>FUSEHOLDER - 0.3&amp;quot; PANEL MOUNT, THERMOPLASTIC</v>
          </cell>
          <cell r="E215">
            <v>14</v>
          </cell>
          <cell r="F215">
            <v>5.86</v>
          </cell>
        </row>
        <row r="216">
          <cell r="A216" t="str">
            <v>A0791705</v>
          </cell>
          <cell r="C216" t="str">
            <v>Cellsite/BTS/RBS Infrastructure</v>
          </cell>
          <cell r="D216" t="str">
            <v>THERMOSTAT SWITCH - SNAP ACTION, OPEN 32 F, CLOSE</v>
          </cell>
          <cell r="E216">
            <v>150</v>
          </cell>
          <cell r="F216">
            <v>9.1199999999999992</v>
          </cell>
        </row>
        <row r="217">
          <cell r="A217" t="str">
            <v>A0791706</v>
          </cell>
          <cell r="C217" t="str">
            <v>Cellsite/BTS/RBS Infrastructure</v>
          </cell>
          <cell r="D217" t="str">
            <v>FAN - BALL BEARING, BRUSHLESS, 48 VDC</v>
          </cell>
          <cell r="E217">
            <v>120</v>
          </cell>
          <cell r="F217">
            <v>41.46</v>
          </cell>
        </row>
        <row r="218">
          <cell r="A218" t="str">
            <v>A0791707</v>
          </cell>
          <cell r="C218" t="str">
            <v>Cellsite/BTS/RBS Infrastructure</v>
          </cell>
          <cell r="D218" t="str">
            <v>MANUAL - EBE INSTALLATION MANUAL INTEGRATION. SPAR</v>
          </cell>
          <cell r="E218">
            <v>150</v>
          </cell>
          <cell r="F218">
            <v>9.25</v>
          </cell>
        </row>
        <row r="219">
          <cell r="A219" t="str">
            <v>A0791708</v>
          </cell>
          <cell r="C219" t="str">
            <v>Cellsite/BTS/RBS Infrastructure</v>
          </cell>
          <cell r="D219" t="str">
            <v>MANUAL - EBE MAINTENANCE MANUAL. SPARE PART FOR US</v>
          </cell>
          <cell r="E219">
            <v>150</v>
          </cell>
          <cell r="F219">
            <v>7.03</v>
          </cell>
        </row>
        <row r="220">
          <cell r="A220" t="str">
            <v>A0791709</v>
          </cell>
          <cell r="C220" t="str">
            <v>Cellsite/BTS/RBS Infrastructure</v>
          </cell>
          <cell r="D220" t="str">
            <v>MANUAL - EBE HANDLING AND SECURITY MANUAL. SPARE P</v>
          </cell>
          <cell r="E220">
            <v>150</v>
          </cell>
          <cell r="F220">
            <v>7.03</v>
          </cell>
        </row>
        <row r="221">
          <cell r="A221" t="str">
            <v>A0791710</v>
          </cell>
          <cell r="C221" t="str">
            <v>Cellsite/BTS/RBS Infrastructure</v>
          </cell>
          <cell r="D221" t="str">
            <v>CABLING PORT, ROX BLOX SPECIAL KIT, SPARE PART FOR</v>
          </cell>
          <cell r="E221">
            <v>310</v>
          </cell>
          <cell r="F221">
            <v>94.3</v>
          </cell>
        </row>
        <row r="222">
          <cell r="A222" t="str">
            <v>A0795133</v>
          </cell>
          <cell r="C222" t="str">
            <v>Cellsite/BTS/RBS Infrastructure</v>
          </cell>
          <cell r="D222" t="str">
            <v>AC SURGE PROTECTOR</v>
          </cell>
          <cell r="E222">
            <v>400</v>
          </cell>
          <cell r="F222">
            <v>112</v>
          </cell>
        </row>
        <row r="223">
          <cell r="A223" t="str">
            <v>A0795184</v>
          </cell>
          <cell r="C223" t="str">
            <v>Switch Software</v>
          </cell>
          <cell r="D223" t="str">
            <v>One Night Process Charge</v>
          </cell>
          <cell r="E223">
            <v>25000</v>
          </cell>
          <cell r="F223">
            <v>5824</v>
          </cell>
        </row>
        <row r="224">
          <cell r="A224" t="str">
            <v>A0798865</v>
          </cell>
          <cell r="C224" t="str">
            <v>Switch Software</v>
          </cell>
          <cell r="D224" t="str">
            <v>Software - WIN Prepaid Trigger</v>
          </cell>
          <cell r="E224">
            <v>150</v>
          </cell>
          <cell r="F224">
            <v>0</v>
          </cell>
        </row>
        <row r="225">
          <cell r="A225" t="str">
            <v>A0799278</v>
          </cell>
          <cell r="C225" t="str">
            <v>Switch Software</v>
          </cell>
          <cell r="D225" t="str">
            <v>ACCOUNT CODE BILLING ENH - PER SUB</v>
          </cell>
          <cell r="E225">
            <v>10</v>
          </cell>
          <cell r="F225">
            <v>0</v>
          </cell>
        </row>
        <row r="226">
          <cell r="A226" t="str">
            <v>A0799279</v>
          </cell>
          <cell r="C226" t="str">
            <v>Switch Software</v>
          </cell>
          <cell r="D226" t="str">
            <v>ANSI-41D INT'L ROAMING</v>
          </cell>
          <cell r="E226">
            <v>50</v>
          </cell>
          <cell r="F226">
            <v>0</v>
          </cell>
        </row>
        <row r="227">
          <cell r="A227" t="str">
            <v>A0799290</v>
          </cell>
          <cell r="C227" t="str">
            <v>Switch Software</v>
          </cell>
          <cell r="D227" t="str">
            <v>SELECTIVE ANNOUNCEMENT ON CALL TERM.</v>
          </cell>
          <cell r="E227">
            <v>75000</v>
          </cell>
          <cell r="F227">
            <v>0</v>
          </cell>
        </row>
        <row r="228">
          <cell r="A228" t="str">
            <v>A0799294</v>
          </cell>
          <cell r="C228" t="str">
            <v>Switch Software</v>
          </cell>
          <cell r="D228" t="str">
            <v>V M ACCEPTANCE OF COLLECT CALLS</v>
          </cell>
          <cell r="E228">
            <v>30000</v>
          </cell>
          <cell r="F228">
            <v>0</v>
          </cell>
        </row>
        <row r="229">
          <cell r="A229" t="str">
            <v>A0800853</v>
          </cell>
          <cell r="C229" t="str">
            <v>Cellsite/BTS/RBS Infrastructure</v>
          </cell>
          <cell r="D229" t="str">
            <v>REAR SOLAR SHIELD REPLACMNT KIT, METROCELL EBE</v>
          </cell>
          <cell r="E229">
            <v>490</v>
          </cell>
          <cell r="F229">
            <v>312.87</v>
          </cell>
        </row>
        <row r="230">
          <cell r="A230" t="str">
            <v>A0800855</v>
          </cell>
          <cell r="C230" t="str">
            <v>Cellsite/BTS/RBS Infrastructure</v>
          </cell>
          <cell r="D230" t="str">
            <v>REAR SOLAR SHIELD REPLACEMENT KIT, METROCELL EBE H</v>
          </cell>
          <cell r="E230">
            <v>300</v>
          </cell>
          <cell r="F230">
            <v>77.400000000000006</v>
          </cell>
        </row>
        <row r="231">
          <cell r="A231" t="str">
            <v>A0800856</v>
          </cell>
          <cell r="C231" t="str">
            <v>Cellsite/BTS/RBS Infrastructure</v>
          </cell>
          <cell r="D231" t="str">
            <v>RIGHT SOLAR SHIELD REPLMENT KIT, NORTEL METROCE</v>
          </cell>
          <cell r="E231">
            <v>1300</v>
          </cell>
          <cell r="F231">
            <v>141.51</v>
          </cell>
        </row>
        <row r="232">
          <cell r="A232" t="str">
            <v>A0800857</v>
          </cell>
          <cell r="C232" t="str">
            <v>Cellsite/BTS/RBS Infrastructure</v>
          </cell>
          <cell r="D232" t="str">
            <v>LEFT SOLAR SHIELD REPLACEMENT KIT, NORTEL METROCEL</v>
          </cell>
          <cell r="E232">
            <v>1300</v>
          </cell>
          <cell r="F232">
            <v>157.54</v>
          </cell>
        </row>
        <row r="233">
          <cell r="A233" t="str">
            <v>A0802636</v>
          </cell>
          <cell r="C233" t="str">
            <v>Switch Software</v>
          </cell>
          <cell r="D233" t="str">
            <v>WIN FACILITIES AVAIL DETECTION POINT</v>
          </cell>
          <cell r="E233">
            <v>50</v>
          </cell>
          <cell r="F233">
            <v>0</v>
          </cell>
        </row>
        <row r="234">
          <cell r="A234" t="str">
            <v>A0802637</v>
          </cell>
          <cell r="C234" t="str">
            <v>Switch Software</v>
          </cell>
          <cell r="D234" t="str">
            <v>WIN O ANSWER DETECTION PT.</v>
          </cell>
          <cell r="E234">
            <v>25</v>
          </cell>
          <cell r="F234">
            <v>0</v>
          </cell>
        </row>
        <row r="235">
          <cell r="A235" t="str">
            <v>A0802638</v>
          </cell>
          <cell r="C235" t="str">
            <v>Switch Software</v>
          </cell>
          <cell r="D235" t="str">
            <v>WIN O DISCOUNT DETECTION PT.</v>
          </cell>
          <cell r="E235">
            <v>25</v>
          </cell>
          <cell r="F235">
            <v>0</v>
          </cell>
        </row>
        <row r="236">
          <cell r="A236" t="str">
            <v>A0802639</v>
          </cell>
          <cell r="C236" t="str">
            <v>Switch Software</v>
          </cell>
          <cell r="D236" t="str">
            <v>WIN ORIGI. ATTEMPT DETECTION PT.</v>
          </cell>
          <cell r="E236">
            <v>25</v>
          </cell>
          <cell r="F236">
            <v>0</v>
          </cell>
        </row>
        <row r="237">
          <cell r="A237" t="str">
            <v>A0802640</v>
          </cell>
          <cell r="C237" t="str">
            <v>Switch Software</v>
          </cell>
          <cell r="D237" t="str">
            <v>WIN T ANSWER DETECTION PT.</v>
          </cell>
          <cell r="E237">
            <v>25</v>
          </cell>
          <cell r="F237">
            <v>0</v>
          </cell>
        </row>
        <row r="238">
          <cell r="A238" t="str">
            <v>A0802641</v>
          </cell>
          <cell r="C238" t="str">
            <v>Switch Software</v>
          </cell>
          <cell r="D238" t="str">
            <v>WIN T DISCOUNT DETECTION PT.</v>
          </cell>
          <cell r="E238">
            <v>25</v>
          </cell>
          <cell r="F238">
            <v>0</v>
          </cell>
        </row>
        <row r="239">
          <cell r="A239" t="str">
            <v>A0802643</v>
          </cell>
          <cell r="C239" t="str">
            <v>Switch Software</v>
          </cell>
          <cell r="D239" t="str">
            <v>WIN T BUSY DETECTION POINT</v>
          </cell>
          <cell r="E239">
            <v>30</v>
          </cell>
          <cell r="F239">
            <v>0</v>
          </cell>
        </row>
        <row r="240">
          <cell r="A240" t="str">
            <v>A0805271</v>
          </cell>
          <cell r="C240" t="str">
            <v>Controller Software</v>
          </cell>
          <cell r="D240" t="str">
            <v>CDMA TOOL BOX SOFTWARE</v>
          </cell>
          <cell r="E240">
            <v>20000</v>
          </cell>
          <cell r="F240">
            <v>0</v>
          </cell>
        </row>
        <row r="241">
          <cell r="A241" t="str">
            <v>A0806324</v>
          </cell>
          <cell r="C241" t="str">
            <v>Cellsite/BTS/RBS Infrastructure</v>
          </cell>
          <cell r="D241" t="str">
            <v>CABLE DUCT EXTENDER - METROCELL EBE</v>
          </cell>
          <cell r="E241">
            <v>110</v>
          </cell>
          <cell r="F241">
            <v>41.46</v>
          </cell>
        </row>
        <row r="242">
          <cell r="A242" t="str">
            <v>A0806325</v>
          </cell>
          <cell r="C242" t="str">
            <v>Cellsite/BTS/RBS Infrastructure</v>
          </cell>
          <cell r="D242" t="str">
            <v>CABLE DUCT BASE - METROCELL EBE</v>
          </cell>
          <cell r="E242">
            <v>110</v>
          </cell>
          <cell r="F242">
            <v>33.72</v>
          </cell>
        </row>
        <row r="243">
          <cell r="A243" t="str">
            <v>A0806788</v>
          </cell>
          <cell r="C243" t="str">
            <v>Switch Software</v>
          </cell>
          <cell r="D243" t="str">
            <v>ACCOUNT CODE BILLING ENHANCEMENTS - PER VCH</v>
          </cell>
          <cell r="E243">
            <v>25</v>
          </cell>
          <cell r="F243">
            <v>0</v>
          </cell>
        </row>
        <row r="244">
          <cell r="A244" t="str">
            <v>A0806797</v>
          </cell>
          <cell r="C244" t="str">
            <v>OA&amp;M and Tools</v>
          </cell>
          <cell r="D244" t="str">
            <v>SDM Primary Software (SDMX09)</v>
          </cell>
          <cell r="E244">
            <v>21000</v>
          </cell>
          <cell r="F244">
            <v>0</v>
          </cell>
        </row>
        <row r="245">
          <cell r="A245" t="str">
            <v>A0806859</v>
          </cell>
          <cell r="C245" t="str">
            <v>Switch Software</v>
          </cell>
          <cell r="D245" t="str">
            <v>MTX09 BASE MSC FTRS WITH CDMA - NEW SWITCH</v>
          </cell>
          <cell r="E245">
            <v>700</v>
          </cell>
          <cell r="F245">
            <v>0</v>
          </cell>
        </row>
        <row r="246">
          <cell r="A246" t="str">
            <v>A0806860</v>
          </cell>
          <cell r="C246" t="str">
            <v>Switch Software</v>
          </cell>
          <cell r="D246" t="str">
            <v>MTX09 BASE MSC &amp;amp; HLR FTRS WITH CDMA - UPGRADE</v>
          </cell>
          <cell r="E246">
            <v>50</v>
          </cell>
          <cell r="F246">
            <v>0</v>
          </cell>
        </row>
        <row r="247">
          <cell r="A247" t="str">
            <v>A0807421</v>
          </cell>
          <cell r="C247" t="str">
            <v>OEM Equipment</v>
          </cell>
          <cell r="D247" t="str">
            <v>TY27M=&amp;quot;CABLE TY-RAP 13.38&amp;quot; IN LENGTH &amp;quot;</v>
          </cell>
          <cell r="E247">
            <v>1</v>
          </cell>
          <cell r="F247">
            <v>0.45</v>
          </cell>
        </row>
        <row r="248">
          <cell r="A248" t="str">
            <v>A0808189</v>
          </cell>
          <cell r="C248" t="str">
            <v>Cellsite/BTS/RBS Infrastructure</v>
          </cell>
          <cell r="D248" t="str">
            <v>METROCELL EBE - WIRE ASSY 1/0 FLEX BLK 196&amp;quot; 2H 3/8</v>
          </cell>
          <cell r="E248">
            <v>395</v>
          </cell>
          <cell r="F248">
            <v>108.56</v>
          </cell>
        </row>
        <row r="249">
          <cell r="A249" t="str">
            <v>A0808260</v>
          </cell>
          <cell r="C249" t="str">
            <v>Cellsite/BTS/RBS Infrastructure</v>
          </cell>
          <cell r="D249" t="str">
            <v>PROXIMITY SWITCH SENSOR ( METROCELL EXTERNAL BATTE</v>
          </cell>
          <cell r="E249">
            <v>30</v>
          </cell>
          <cell r="F249">
            <v>9.18</v>
          </cell>
        </row>
        <row r="250">
          <cell r="A250" t="str">
            <v>A0814838</v>
          </cell>
          <cell r="C250" t="str">
            <v>OEM Equipment</v>
          </cell>
          <cell r="D250" t="str">
            <v>3 COM-US ROBTOTICS 56 K MODEL</v>
          </cell>
          <cell r="E250">
            <v>150</v>
          </cell>
          <cell r="F250">
            <v>107.35</v>
          </cell>
        </row>
        <row r="251">
          <cell r="A251" t="str">
            <v>A0821386</v>
          </cell>
          <cell r="C251" t="str">
            <v>Cellsite/BTS/RBS Infrastructure</v>
          </cell>
          <cell r="D251" t="str">
            <v>T1/E1 DSX CABLE 15M</v>
          </cell>
          <cell r="E251">
            <v>75</v>
          </cell>
          <cell r="F251">
            <v>32.14</v>
          </cell>
        </row>
        <row r="252">
          <cell r="A252" t="str">
            <v>A0821394</v>
          </cell>
          <cell r="C252" t="str">
            <v>Cellsite/BTS/RBS Infrastructure</v>
          </cell>
          <cell r="D252" t="str">
            <v>INDOOR ALARM MDF CABLE 15M</v>
          </cell>
          <cell r="E252">
            <v>300</v>
          </cell>
          <cell r="F252">
            <v>25.69</v>
          </cell>
        </row>
        <row r="253">
          <cell r="A253" t="str">
            <v>A0821452</v>
          </cell>
          <cell r="C253" t="str">
            <v>Switch Software</v>
          </cell>
          <cell r="D253" t="str">
            <v>ASCII &amp;amp; Enhanced Terminal Access</v>
          </cell>
          <cell r="E253">
            <v>9000</v>
          </cell>
          <cell r="F253">
            <v>0</v>
          </cell>
        </row>
        <row r="254">
          <cell r="A254" t="str">
            <v>A0826960</v>
          </cell>
          <cell r="C254" t="str">
            <v>Cellsite/BTS/RBS Infrastructure</v>
          </cell>
          <cell r="D254" t="str">
            <v>AIR FILTER, ALUMINUM, 14.00 X 9.50 X 5/16 - FOR ME</v>
          </cell>
          <cell r="E254">
            <v>110</v>
          </cell>
          <cell r="F254">
            <v>11.41</v>
          </cell>
        </row>
        <row r="255">
          <cell r="A255" t="str">
            <v>A0828397</v>
          </cell>
          <cell r="C255" t="str">
            <v>OEM Equipment</v>
          </cell>
          <cell r="D255" t="str">
            <v>AIR-FILTER FOR SMM8221, 25PPI, MATERIAL: FILTER MEDIA: POLYURETHANE FOAM, 0.25&amp;quot; THCK, 25PPI 4.90&amp;quot; X 4.90&amp;quot;, FRAMED, DIM: 4.96&amp;quot; X 4.96&amp;quot; X 0.280&amp;quot;, ALUMINUM , FOLLOWS: UL 94-HF-1</v>
          </cell>
          <cell r="E255">
            <v>10.65</v>
          </cell>
          <cell r="F255">
            <v>7.51</v>
          </cell>
        </row>
        <row r="256">
          <cell r="A256" t="str">
            <v>A0829810</v>
          </cell>
          <cell r="C256" t="str">
            <v>Switch Software</v>
          </cell>
          <cell r="D256" t="str">
            <v>CDMA - Analog Fax - Course</v>
          </cell>
          <cell r="E256">
            <v>150</v>
          </cell>
          <cell r="F256">
            <v>0</v>
          </cell>
        </row>
        <row r="257">
          <cell r="A257" t="str">
            <v>A0837223</v>
          </cell>
          <cell r="C257" t="str">
            <v>Cellsite/BTS/RBS Infrastructure</v>
          </cell>
          <cell r="D257" t="str">
            <v>COAXIAL ASSY,N,STRAIGHT TNC, LMR-400, 50 OHM 10M L</v>
          </cell>
          <cell r="E257">
            <v>280</v>
          </cell>
          <cell r="F257">
            <v>39.51</v>
          </cell>
        </row>
        <row r="258">
          <cell r="A258" t="str">
            <v>A0837233</v>
          </cell>
          <cell r="C258" t="str">
            <v>Cellsite/BTS/RBS Infrastructure</v>
          </cell>
          <cell r="D258" t="str">
            <v>COAXIAL ASSY,N,STRAIGHT TNC, LMR-400, 50 OHM 30M L</v>
          </cell>
          <cell r="E258">
            <v>580</v>
          </cell>
          <cell r="F258">
            <v>56.35</v>
          </cell>
        </row>
        <row r="259">
          <cell r="A259" t="str">
            <v>A0837247</v>
          </cell>
          <cell r="C259" t="str">
            <v>Cellsite/BTS/RBS Infrastructure</v>
          </cell>
          <cell r="D259" t="str">
            <v>COAXIAL ASSY,N,N LMR-400, 50 OHM 18.5 LGTH</v>
          </cell>
          <cell r="E259">
            <v>407</v>
          </cell>
          <cell r="F259">
            <v>35.83</v>
          </cell>
        </row>
        <row r="260">
          <cell r="A260" t="str">
            <v>A0837255</v>
          </cell>
          <cell r="C260" t="str">
            <v>Cellsite/BTS/RBS Infrastructure</v>
          </cell>
          <cell r="D260" t="str">
            <v>COAXIAL CABLE ASSY,N,N LMR-400FR, 50 OHM 16M LGTH</v>
          </cell>
          <cell r="E260">
            <v>370</v>
          </cell>
          <cell r="F260">
            <v>30.47</v>
          </cell>
        </row>
        <row r="261">
          <cell r="A261" t="str">
            <v>A0837256</v>
          </cell>
          <cell r="C261" t="str">
            <v>Cellsite/BTS/RBS Infrastructure</v>
          </cell>
          <cell r="D261" t="str">
            <v>COAXIAL CABLE ASSY,N,N LMR-400FR, 50 OHM 19M LGTH</v>
          </cell>
          <cell r="E261">
            <v>415</v>
          </cell>
          <cell r="F261">
            <v>65.900000000000006</v>
          </cell>
        </row>
        <row r="262">
          <cell r="A262" t="str">
            <v>A0837266</v>
          </cell>
          <cell r="C262" t="str">
            <v>Cellsite/BTS/RBS Infrastructure</v>
          </cell>
          <cell r="D262" t="str">
            <v>T1/E1 DSX CABLE 15.5M LENGTH</v>
          </cell>
          <cell r="E262">
            <v>130</v>
          </cell>
          <cell r="F262">
            <v>32.19</v>
          </cell>
        </row>
        <row r="263">
          <cell r="A263" t="str">
            <v>A0837268</v>
          </cell>
          <cell r="C263" t="str">
            <v>Cellsite/BTS/RBS Infrastructure</v>
          </cell>
          <cell r="D263" t="str">
            <v>T1/E1 DSX CABLE 30M LENGTH</v>
          </cell>
          <cell r="E263">
            <v>246</v>
          </cell>
          <cell r="F263">
            <v>51.6</v>
          </cell>
        </row>
        <row r="264">
          <cell r="A264" t="str">
            <v>A0837269</v>
          </cell>
          <cell r="C264" t="str">
            <v>Cellsite/BTS/RBS Infrastructure</v>
          </cell>
          <cell r="D264" t="str">
            <v>INDOOR ALARM MDF CABLE 15.5M</v>
          </cell>
          <cell r="E264">
            <v>160</v>
          </cell>
          <cell r="F264">
            <v>20.079999999999998</v>
          </cell>
        </row>
        <row r="265">
          <cell r="A265" t="str">
            <v>A0837271</v>
          </cell>
          <cell r="C265" t="str">
            <v>Cellsite/BTS/RBS Infrastructure</v>
          </cell>
          <cell r="D265" t="str">
            <v>INDOOR ALARM MDF CABLE 30M</v>
          </cell>
          <cell r="E265">
            <v>305</v>
          </cell>
          <cell r="F265">
            <v>41.55</v>
          </cell>
        </row>
        <row r="266">
          <cell r="A266" t="str">
            <v>A0838385</v>
          </cell>
          <cell r="C266" t="str">
            <v>Services Platforms</v>
          </cell>
          <cell r="D266" t="str">
            <v>BASE PDSN SOFTWARE - 1000 SUBS</v>
          </cell>
          <cell r="E266">
            <v>20000</v>
          </cell>
          <cell r="F266">
            <v>0</v>
          </cell>
        </row>
        <row r="267">
          <cell r="A267" t="str">
            <v>A0838386</v>
          </cell>
          <cell r="C267" t="str">
            <v>Services Platforms</v>
          </cell>
          <cell r="D267" t="str">
            <v>MOBILE IP WITH FOREIGN AGENT - 1000 SUBS</v>
          </cell>
          <cell r="E267">
            <v>2000</v>
          </cell>
          <cell r="F267">
            <v>0</v>
          </cell>
        </row>
        <row r="268">
          <cell r="A268" t="str">
            <v>A0838387</v>
          </cell>
          <cell r="C268" t="str">
            <v>Services Platforms</v>
          </cell>
          <cell r="D268" t="str">
            <v>MOBILE IP WITH HOME AGENT - 1000 SUBS</v>
          </cell>
          <cell r="E268">
            <v>3000</v>
          </cell>
          <cell r="F268">
            <v>0</v>
          </cell>
        </row>
        <row r="269">
          <cell r="A269" t="str">
            <v>A0845966</v>
          </cell>
          <cell r="C269" t="str">
            <v>Controller Hardware</v>
          </cell>
          <cell r="D269" t="str">
            <v>CABLE ASSY KIT, EXTERNAL TIMING REF. KIT W/FUSE</v>
          </cell>
          <cell r="E269">
            <v>10000</v>
          </cell>
          <cell r="F269">
            <v>718.6</v>
          </cell>
        </row>
        <row r="270">
          <cell r="A270" t="str">
            <v>A0846732</v>
          </cell>
          <cell r="C270" t="str">
            <v>OEM Equipment</v>
          </cell>
          <cell r="D270" t="str">
            <v>ONE-HOLE LUG, SHORT BARREL, 600V APPLICATION, #2, 5/16, BROWN</v>
          </cell>
          <cell r="E270">
            <v>8.5</v>
          </cell>
          <cell r="F270">
            <v>4.25</v>
          </cell>
        </row>
        <row r="271">
          <cell r="A271" t="str">
            <v>A0848867</v>
          </cell>
          <cell r="C271" t="str">
            <v>Services Platforms</v>
          </cell>
          <cell r="D271" t="str">
            <v>EXTERNAL FIBER OPTIC CABLE ASSY, CIS/VECTOR - 10M</v>
          </cell>
          <cell r="E271">
            <v>495</v>
          </cell>
          <cell r="F271">
            <v>44.11</v>
          </cell>
        </row>
        <row r="272">
          <cell r="A272" t="str">
            <v>A0852449</v>
          </cell>
          <cell r="C272" t="str">
            <v>Switch Software</v>
          </cell>
          <cell r="D272" t="str">
            <v>MTX10 BASE MSC &amp;amp; HLR FTRS WITH CDMA - NEW SWITCH</v>
          </cell>
          <cell r="E272">
            <v>1100</v>
          </cell>
          <cell r="F272">
            <v>0</v>
          </cell>
        </row>
        <row r="273">
          <cell r="A273" t="str">
            <v>A0852450</v>
          </cell>
          <cell r="C273" t="str">
            <v>Switch Software</v>
          </cell>
          <cell r="D273" t="str">
            <v>MTX10 BASE MSC FTRS WITH CDMA - NEW SWITCH</v>
          </cell>
          <cell r="E273">
            <v>770</v>
          </cell>
          <cell r="F273">
            <v>0</v>
          </cell>
        </row>
        <row r="274">
          <cell r="A274" t="str">
            <v>A0852451</v>
          </cell>
          <cell r="C274" t="str">
            <v>Switch Software</v>
          </cell>
          <cell r="D274" t="str">
            <v>MTX10 BASE MSC &amp;amp; HLR FTRS WITH CDMA - UPGRADE</v>
          </cell>
          <cell r="E274">
            <v>200</v>
          </cell>
          <cell r="F274">
            <v>0</v>
          </cell>
        </row>
        <row r="275">
          <cell r="A275" t="str">
            <v>A0852452</v>
          </cell>
          <cell r="C275" t="str">
            <v>Switch Software</v>
          </cell>
          <cell r="D275" t="str">
            <v>MTX10 BASE MSC FTRS WITH CDMA - UPGRADE</v>
          </cell>
          <cell r="E275">
            <v>140</v>
          </cell>
          <cell r="F275">
            <v>0</v>
          </cell>
        </row>
        <row r="276">
          <cell r="A276" t="str">
            <v>A0852459</v>
          </cell>
          <cell r="C276" t="str">
            <v>Switch Software</v>
          </cell>
          <cell r="D276" t="str">
            <v>MULTIPLE MSC ID'S PER SWITCH</v>
          </cell>
          <cell r="E276">
            <v>25000</v>
          </cell>
          <cell r="F276">
            <v>0</v>
          </cell>
        </row>
        <row r="277">
          <cell r="A277" t="str">
            <v>A0852462</v>
          </cell>
          <cell r="C277" t="str">
            <v>Switch Software</v>
          </cell>
          <cell r="D277" t="str">
            <v>MSC IOS V4.0</v>
          </cell>
          <cell r="E277">
            <v>1300</v>
          </cell>
          <cell r="F277">
            <v>0</v>
          </cell>
        </row>
        <row r="278">
          <cell r="A278" t="str">
            <v>A0852464</v>
          </cell>
          <cell r="C278" t="str">
            <v>Switch Software</v>
          </cell>
          <cell r="D278" t="str">
            <v>ISUP WHITE BOOK COMPLIANCE-PHASE II</v>
          </cell>
          <cell r="E278">
            <v>100</v>
          </cell>
          <cell r="F278">
            <v>0</v>
          </cell>
        </row>
        <row r="279">
          <cell r="A279" t="str">
            <v>A0852465</v>
          </cell>
          <cell r="C279" t="str">
            <v>Switch Software</v>
          </cell>
          <cell r="D279" t="str">
            <v>CDR DISTINCTION OF CUSTOMER TYPES</v>
          </cell>
          <cell r="E279">
            <v>10</v>
          </cell>
          <cell r="F279">
            <v>0</v>
          </cell>
        </row>
        <row r="280">
          <cell r="A280" t="str">
            <v>A0852467</v>
          </cell>
          <cell r="C280" t="str">
            <v>Switch Software</v>
          </cell>
          <cell r="D280" t="str">
            <v>E911 PHASE II (&amp;amp; LOCATION SERVICES SUPPORT)</v>
          </cell>
          <cell r="E280">
            <v>100</v>
          </cell>
          <cell r="F280">
            <v>0</v>
          </cell>
        </row>
        <row r="281">
          <cell r="A281" t="str">
            <v>A0852468</v>
          </cell>
          <cell r="C281" t="str">
            <v>Switch Software</v>
          </cell>
          <cell r="D281" t="str">
            <v>CALLING NAME PRESENTATION (CNAP) - HLR</v>
          </cell>
          <cell r="E281">
            <v>150</v>
          </cell>
          <cell r="F281">
            <v>0</v>
          </cell>
        </row>
        <row r="282">
          <cell r="A282" t="str">
            <v>A0852469</v>
          </cell>
          <cell r="C282" t="str">
            <v>Switch Software</v>
          </cell>
          <cell r="D282" t="str">
            <v>CALLING NAME PRESENTATION (CNAP) - MSC</v>
          </cell>
          <cell r="E282">
            <v>150</v>
          </cell>
          <cell r="F282">
            <v>0</v>
          </cell>
        </row>
        <row r="283">
          <cell r="A283" t="str">
            <v>A0852472</v>
          </cell>
          <cell r="C283" t="str">
            <v>Switch Software</v>
          </cell>
          <cell r="D283" t="str">
            <v>ANNOUNCEMENT ON ORIGINATION</v>
          </cell>
          <cell r="E283">
            <v>30</v>
          </cell>
          <cell r="F283">
            <v>0</v>
          </cell>
        </row>
        <row r="284">
          <cell r="A284" t="str">
            <v>A0852474</v>
          </cell>
          <cell r="C284" t="str">
            <v>Switch Software</v>
          </cell>
          <cell r="D284" t="str">
            <v>IS-771 CAPABILITY SET I ADDITIONS</v>
          </cell>
          <cell r="E284">
            <v>30000</v>
          </cell>
          <cell r="F284">
            <v>0</v>
          </cell>
        </row>
        <row r="285">
          <cell r="A285" t="str">
            <v>A0852475</v>
          </cell>
          <cell r="C285" t="str">
            <v>Switch Software</v>
          </cell>
          <cell r="D285" t="str">
            <v>IS-771 CAPABILITY SET II ADDITIONS</v>
          </cell>
          <cell r="E285">
            <v>30000</v>
          </cell>
          <cell r="F285">
            <v>0</v>
          </cell>
        </row>
        <row r="286">
          <cell r="A286" t="str">
            <v>A0852476</v>
          </cell>
          <cell r="C286" t="str">
            <v>Switch Software</v>
          </cell>
          <cell r="D286" t="str">
            <v>XA-Core Enabler - per Processing Element</v>
          </cell>
          <cell r="E286">
            <v>125000</v>
          </cell>
          <cell r="F286">
            <v>0</v>
          </cell>
        </row>
        <row r="287">
          <cell r="A287" t="str">
            <v>A0852745</v>
          </cell>
          <cell r="C287" t="str">
            <v>Switch Software</v>
          </cell>
          <cell r="D287" t="str">
            <v>MTX ELECTRONIC SURV PHASE II - CALEA PUNCH</v>
          </cell>
          <cell r="E287">
            <v>267</v>
          </cell>
          <cell r="F287">
            <v>0</v>
          </cell>
        </row>
        <row r="288">
          <cell r="A288" t="str">
            <v>A0852748</v>
          </cell>
          <cell r="C288" t="str">
            <v>Switch Software</v>
          </cell>
          <cell r="D288" t="str">
            <v>LOCAL NUMBER PORTABILITY PHASE 2</v>
          </cell>
          <cell r="E288">
            <v>100</v>
          </cell>
          <cell r="F288">
            <v>0</v>
          </cell>
        </row>
        <row r="289">
          <cell r="A289" t="str">
            <v>A0853768</v>
          </cell>
          <cell r="B289" t="str">
            <v>DS1405007</v>
          </cell>
          <cell r="C289" t="str">
            <v>Services Platforms</v>
          </cell>
          <cell r="D289" t="str">
            <v>8004DC, 850W DC POWER SUPPLY</v>
          </cell>
          <cell r="E289">
            <v>4495</v>
          </cell>
          <cell r="F289">
            <v>1055.6199999999999</v>
          </cell>
        </row>
        <row r="290">
          <cell r="A290" t="str">
            <v>A0861318</v>
          </cell>
          <cell r="C290" t="str">
            <v>Services Platforms</v>
          </cell>
          <cell r="D290" t="str">
            <v>E250 - OAM SERVER BUNDLE</v>
          </cell>
          <cell r="E290">
            <v>45300</v>
          </cell>
          <cell r="F290">
            <v>24269.1</v>
          </cell>
        </row>
        <row r="291">
          <cell r="A291" t="str">
            <v>A0861321</v>
          </cell>
          <cell r="C291" t="str">
            <v>Services Platforms</v>
          </cell>
          <cell r="D291" t="str">
            <v>E250 OAM SERVER BUNDLE</v>
          </cell>
          <cell r="E291">
            <v>95100</v>
          </cell>
          <cell r="F291">
            <v>55437.5</v>
          </cell>
        </row>
        <row r="292">
          <cell r="A292" t="str">
            <v>A0861322</v>
          </cell>
          <cell r="C292" t="str">
            <v>OA&amp;M and Tools</v>
          </cell>
          <cell r="D292" t="str">
            <v>E250 - Tower to Rack Sidegrade Kit for E250 Server Bundle</v>
          </cell>
          <cell r="E292">
            <v>650</v>
          </cell>
          <cell r="F292">
            <v>619.1</v>
          </cell>
        </row>
        <row r="293">
          <cell r="A293" t="str">
            <v>A0861323</v>
          </cell>
          <cell r="C293" t="str">
            <v>Services Platforms</v>
          </cell>
          <cell r="D293" t="str">
            <v>E450 - RACKMOUNTING KIT FOR E450 SERVER BUNDLE</v>
          </cell>
          <cell r="E293">
            <v>825</v>
          </cell>
          <cell r="F293">
            <v>667.75</v>
          </cell>
        </row>
        <row r="294">
          <cell r="A294" t="str">
            <v>A0862455</v>
          </cell>
          <cell r="C294" t="str">
            <v>Controller Software</v>
          </cell>
          <cell r="D294" t="str">
            <v>CDMA TTY/TDD (ESEL/SEL) - PER BSC</v>
          </cell>
          <cell r="E294">
            <v>30000</v>
          </cell>
          <cell r="F294">
            <v>0</v>
          </cell>
        </row>
        <row r="295">
          <cell r="A295" t="str">
            <v>A0865888</v>
          </cell>
          <cell r="C295" t="str">
            <v>Controller Software</v>
          </cell>
          <cell r="D295" t="str">
            <v>CDMA TOOL BOX 2.1</v>
          </cell>
          <cell r="E295">
            <v>20000</v>
          </cell>
          <cell r="F295">
            <v>0</v>
          </cell>
        </row>
        <row r="296">
          <cell r="A296" t="str">
            <v>A0865898</v>
          </cell>
          <cell r="C296" t="str">
            <v>OA&amp;M and Tools</v>
          </cell>
          <cell r="D296" t="str">
            <v>SDMX10 - SOFTWARE UPGRADE FROM SDMX09 TO SDMX10</v>
          </cell>
          <cell r="E296">
            <v>3000</v>
          </cell>
          <cell r="F296">
            <v>0</v>
          </cell>
        </row>
        <row r="297">
          <cell r="A297" t="str">
            <v>A0871997</v>
          </cell>
          <cell r="C297" t="str">
            <v>Controller Hardware</v>
          </cell>
          <cell r="D297" t="str">
            <v>CONN COMPRESSION LUG 6AWG GAUGE 2 HOLE 0.630 SPACING</v>
          </cell>
          <cell r="E297">
            <v>9</v>
          </cell>
          <cell r="F297">
            <v>7.33</v>
          </cell>
        </row>
        <row r="298">
          <cell r="A298" t="str">
            <v>A0897735</v>
          </cell>
          <cell r="B298" t="str">
            <v>DS1410003-3.2.2 </v>
          </cell>
          <cell r="C298" t="str">
            <v>Services Platforms</v>
          </cell>
          <cell r="D298" t="str">
            <v>PASSPORT 8600 RTNG SWITCH SW LIC V3.2.2</v>
          </cell>
          <cell r="E298">
            <v>4995</v>
          </cell>
          <cell r="F298">
            <v>16.97</v>
          </cell>
        </row>
        <row r="299">
          <cell r="A299" t="str">
            <v>A0906564</v>
          </cell>
          <cell r="B299" t="str">
            <v>928A</v>
          </cell>
          <cell r="C299" t="str">
            <v>Switch Hardware</v>
          </cell>
          <cell r="D299" t="str">
            <v>10BASE-T TRANSCEIVER</v>
          </cell>
          <cell r="E299">
            <v>99</v>
          </cell>
          <cell r="F299">
            <v>22.44</v>
          </cell>
        </row>
        <row r="300">
          <cell r="A300" t="str">
            <v>A0916793</v>
          </cell>
          <cell r="C300" t="str">
            <v>Services Platforms</v>
          </cell>
          <cell r="D300" t="str">
            <v>ON LINE DOC V14.00</v>
          </cell>
          <cell r="E300">
            <v>30</v>
          </cell>
          <cell r="F300">
            <v>15.51</v>
          </cell>
        </row>
        <row r="301">
          <cell r="A301" t="str">
            <v>A0916849</v>
          </cell>
          <cell r="C301" t="str">
            <v>Services Platforms</v>
          </cell>
          <cell r="D301" t="str">
            <v>ASN CORP SUITE 16M V14.0</v>
          </cell>
          <cell r="E301">
            <v>2345</v>
          </cell>
          <cell r="F301">
            <v>269.83</v>
          </cell>
        </row>
        <row r="302">
          <cell r="A302" t="str">
            <v>A0916894</v>
          </cell>
          <cell r="C302" t="str">
            <v>Services Platforms</v>
          </cell>
          <cell r="D302" t="str">
            <v>SITE MGR - CD ROM V14.0</v>
          </cell>
          <cell r="E302">
            <v>200</v>
          </cell>
          <cell r="F302">
            <v>31.22</v>
          </cell>
        </row>
        <row r="303">
          <cell r="A303" t="str">
            <v>A0980887</v>
          </cell>
          <cell r="B303" t="str">
            <v>WCP2001C</v>
          </cell>
          <cell r="C303" t="str">
            <v>Controller Hardware</v>
          </cell>
          <cell r="D303" t="str">
            <v>BASE BSC (NO SBS CARDS/NO BSM)</v>
          </cell>
          <cell r="E303">
            <v>215000</v>
          </cell>
          <cell r="F303">
            <v>77184.800000000003</v>
          </cell>
        </row>
        <row r="304">
          <cell r="A304" t="str">
            <v>A0980889</v>
          </cell>
          <cell r="B304" t="str">
            <v>WCP2005A</v>
          </cell>
          <cell r="C304" t="str">
            <v>Controller Hardware</v>
          </cell>
          <cell r="D304" t="str">
            <v>CDMA BSS MGR ENTRY LEVEL - RS422</v>
          </cell>
          <cell r="E304">
            <v>105000</v>
          </cell>
          <cell r="F304">
            <v>69829.7</v>
          </cell>
        </row>
        <row r="305">
          <cell r="A305" t="str">
            <v>A0980890</v>
          </cell>
          <cell r="B305" t="str">
            <v>WCP2007B</v>
          </cell>
          <cell r="C305" t="str">
            <v>Controller Hardware</v>
          </cell>
          <cell r="D305" t="str">
            <v>BASE BSC SPARES</v>
          </cell>
          <cell r="E305">
            <v>95500</v>
          </cell>
          <cell r="F305">
            <v>12749.7</v>
          </cell>
        </row>
        <row r="306">
          <cell r="A306" t="str">
            <v>A0980893</v>
          </cell>
          <cell r="B306" t="str">
            <v>WCP2013B</v>
          </cell>
          <cell r="C306" t="str">
            <v>Controller Hardware</v>
          </cell>
          <cell r="D306" t="str">
            <v>3/4 DISCO SHELF EXPANSION</v>
          </cell>
          <cell r="E306">
            <v>195000</v>
          </cell>
          <cell r="F306">
            <v>51202.6</v>
          </cell>
        </row>
        <row r="307">
          <cell r="A307" t="str">
            <v>A0980894</v>
          </cell>
          <cell r="B307" t="str">
            <v>WCP2014C</v>
          </cell>
          <cell r="C307" t="str">
            <v>Controller Hardware</v>
          </cell>
          <cell r="D307" t="str">
            <v>CDMA BSS MANAGER - HIGH CAPACITY - ATM</v>
          </cell>
          <cell r="E307">
            <v>160000</v>
          </cell>
          <cell r="F307">
            <v>105276</v>
          </cell>
        </row>
        <row r="308">
          <cell r="A308" t="str">
            <v>A0980897</v>
          </cell>
          <cell r="B308" t="str">
            <v>WCP2206A</v>
          </cell>
          <cell r="C308" t="str">
            <v>Services Platforms</v>
          </cell>
          <cell r="D308" t="str">
            <v>ENHANCED BASE STATION CONTROLLER- E1 BITS INPUT</v>
          </cell>
          <cell r="E308">
            <v>545000</v>
          </cell>
          <cell r="F308">
            <v>84964.800000000003</v>
          </cell>
        </row>
        <row r="309">
          <cell r="A309" t="str">
            <v>A0980906</v>
          </cell>
          <cell r="B309" t="str">
            <v>WCP3030D</v>
          </cell>
          <cell r="C309" t="str">
            <v>Cellsite/BTS/RBS Infrastructure</v>
          </cell>
          <cell r="D309" t="str">
            <v>CDMA MINICELL BASE WITH OUTDOOR HARDENING AC POWER</v>
          </cell>
          <cell r="E309">
            <v>70000</v>
          </cell>
          <cell r="F309">
            <v>16418.3</v>
          </cell>
        </row>
        <row r="310">
          <cell r="A310" t="str">
            <v>A0980913</v>
          </cell>
          <cell r="B310" t="str">
            <v>WCP3530A</v>
          </cell>
          <cell r="C310" t="str">
            <v>Cellsite/BTS/RBS Infrastructure</v>
          </cell>
          <cell r="D310" t="str">
            <v>CDMA MINICELL DE AC OUTDOOR</v>
          </cell>
          <cell r="E310">
            <v>53000</v>
          </cell>
          <cell r="F310">
            <v>5647.97</v>
          </cell>
        </row>
        <row r="311">
          <cell r="A311" t="str">
            <v>A0996052</v>
          </cell>
          <cell r="C311" t="str">
            <v>Cellsite/BTS/RBS Infrastructure</v>
          </cell>
          <cell r="D311" t="str">
            <v>Surge Protector, Freq.= 800MHz to 2.5GHz, Surge I = 20kA, INS Loss &amp;lt;= 0.1dB, Power = 50W RMS ave., Turn On:  7.0 VDC &amp;#8364;5, N Connectors, Flange or Bulkhead Mount</v>
          </cell>
          <cell r="E311">
            <v>475</v>
          </cell>
          <cell r="F311">
            <v>55.77</v>
          </cell>
        </row>
        <row r="312">
          <cell r="A312" t="str">
            <v>AA0005009</v>
          </cell>
          <cell r="C312" t="str">
            <v>Services Platforms</v>
          </cell>
          <cell r="D312" t="str">
            <v>BayStack 10 136 W Redundant Power Supply module.  +/-12 V and +5 V DC outputs for use with BayStack 450/410 and BayStack 100 series products which currently use AA0005005.</v>
          </cell>
          <cell r="E312">
            <v>299</v>
          </cell>
          <cell r="F312">
            <v>98.65</v>
          </cell>
        </row>
        <row r="313">
          <cell r="A313" t="str">
            <v>AA0005010</v>
          </cell>
          <cell r="C313" t="str">
            <v>Services Platforms</v>
          </cell>
          <cell r="D313" t="str">
            <v>MODULAR 200 WATT RPS</v>
          </cell>
          <cell r="E313">
            <v>299</v>
          </cell>
          <cell r="F313">
            <v>115.81</v>
          </cell>
        </row>
        <row r="314">
          <cell r="A314" t="str">
            <v>AA0005014</v>
          </cell>
          <cell r="C314" t="str">
            <v>Services Platforms</v>
          </cell>
          <cell r="D314" t="str">
            <v>BayStack 10 SNMP Controller Module.  One required per BayStack 10 system, if UPS/SNMP Controller Module (AA0005011 or AA0005012) will not be used.</v>
          </cell>
          <cell r="E314">
            <v>679</v>
          </cell>
          <cell r="F314">
            <v>204.98</v>
          </cell>
        </row>
        <row r="315">
          <cell r="A315" t="str">
            <v>AA0005E08</v>
          </cell>
          <cell r="C315" t="str">
            <v>Services Platforms</v>
          </cell>
          <cell r="D315" t="str">
            <v>BayStack 10 Power Supply Unit.  Modular power supply chassis, accepting 136 W and 200 W Redundant Power Supply modules, and 1400 VA UPS module.  No power cord.  Requires either AA0005011, AA0005012, or AA0005014.</v>
          </cell>
          <cell r="E315">
            <v>1149</v>
          </cell>
          <cell r="F315">
            <v>223.08</v>
          </cell>
        </row>
        <row r="316">
          <cell r="A316" t="str">
            <v>AF0002A16</v>
          </cell>
          <cell r="B316" t="str">
            <v>A0709795</v>
          </cell>
          <cell r="C316" t="str">
            <v>Services Platforms</v>
          </cell>
          <cell r="D316" t="str">
            <v>ASN2 Base Unit 32M 48V Power.  (No power cord included)</v>
          </cell>
          <cell r="E316">
            <v>4190</v>
          </cell>
          <cell r="F316">
            <v>1623.93</v>
          </cell>
        </row>
        <row r="317">
          <cell r="A317" t="str">
            <v>AF0002E13</v>
          </cell>
          <cell r="B317" t="str">
            <v>A0709827</v>
          </cell>
          <cell r="C317" t="str">
            <v>Services Platforms</v>
          </cell>
          <cell r="D317" t="str">
            <v>ASN2 Base Unit 32M AC Redundant Power  (Includes North American power cord)</v>
          </cell>
          <cell r="E317">
            <v>3990</v>
          </cell>
          <cell r="F317">
            <v>1199.8599999999999</v>
          </cell>
        </row>
        <row r="318">
          <cell r="A318" t="str">
            <v>AF2104004</v>
          </cell>
          <cell r="B318" t="str">
            <v>A0709977</v>
          </cell>
          <cell r="C318" t="str">
            <v>Services Platforms</v>
          </cell>
          <cell r="D318" t="str">
            <v>MCE1 NET MODULE</v>
          </cell>
          <cell r="E318">
            <v>2240</v>
          </cell>
          <cell r="F318">
            <v>409.71</v>
          </cell>
        </row>
        <row r="319">
          <cell r="A319" t="str">
            <v>AG0008113-15.4</v>
          </cell>
          <cell r="B319" t="str">
            <v>A0899778</v>
          </cell>
          <cell r="C319" t="str">
            <v>Services Platforms</v>
          </cell>
          <cell r="D319" t="str">
            <v>BN WAN SUITE 16M</v>
          </cell>
          <cell r="E319">
            <v>5400</v>
          </cell>
          <cell r="F319">
            <v>79.98</v>
          </cell>
        </row>
        <row r="320">
          <cell r="A320" t="str">
            <v>AG1004001</v>
          </cell>
          <cell r="C320" t="str">
            <v>Services Platforms</v>
          </cell>
          <cell r="D320" t="str">
            <v>QENET ILI FRE2-060 16MB</v>
          </cell>
          <cell r="E320">
            <v>12250</v>
          </cell>
          <cell r="F320">
            <v>1478.99</v>
          </cell>
        </row>
        <row r="321">
          <cell r="A321" t="str">
            <v>AG2104003</v>
          </cell>
          <cell r="C321" t="str">
            <v>Services Platforms</v>
          </cell>
          <cell r="D321" t="str">
            <v>QUAD MCT1 32M ILI (BN-060 DB15</v>
          </cell>
          <cell r="E321">
            <v>20850</v>
          </cell>
          <cell r="F321">
            <v>2462.9699999999998</v>
          </cell>
        </row>
        <row r="322">
          <cell r="A322" t="str">
            <v>AG2104015</v>
          </cell>
          <cell r="C322" t="str">
            <v>Services Platforms</v>
          </cell>
          <cell r="D322" t="str">
            <v>120OHM DL PRT MCE1 II 32 FRE06</v>
          </cell>
          <cell r="E322">
            <v>13600</v>
          </cell>
          <cell r="F322">
            <v>1751.17</v>
          </cell>
        </row>
        <row r="323">
          <cell r="A323" t="str">
            <v>AG2104018</v>
          </cell>
          <cell r="C323" t="str">
            <v>Services Platforms</v>
          </cell>
          <cell r="D323" t="str">
            <v>75OHM DL PRT MCE1 II 32 FRE060</v>
          </cell>
          <cell r="E323">
            <v>13600</v>
          </cell>
          <cell r="F323">
            <v>1813.86</v>
          </cell>
        </row>
        <row r="324">
          <cell r="A324" t="str">
            <v>AL1904001</v>
          </cell>
          <cell r="C324" t="str">
            <v>Services Platforms</v>
          </cell>
          <cell r="D324" t="str">
            <v>BPS2000 48V DC/DC PWR SPLY MOD</v>
          </cell>
          <cell r="E324">
            <v>339</v>
          </cell>
          <cell r="F324">
            <v>85.28</v>
          </cell>
        </row>
        <row r="325">
          <cell r="A325" t="str">
            <v>AL2001016</v>
          </cell>
          <cell r="C325" t="str">
            <v>Services Platforms</v>
          </cell>
          <cell r="D325" t="str">
            <v>BPS2000 10/100 PLCY SWITCH -48VDC</v>
          </cell>
          <cell r="E325">
            <v>3995</v>
          </cell>
          <cell r="F325">
            <v>568.79999999999995</v>
          </cell>
        </row>
        <row r="326">
          <cell r="A326" t="str">
            <v>AL2012A14</v>
          </cell>
          <cell r="C326" t="str">
            <v>Services Platforms</v>
          </cell>
          <cell r="D326" t="str">
            <v>BayStack 450-24T Switch (24 10/100BaseTX plus 1 MDA slot and 1 Cascade Slot).  (No power cord included)  Limited Lifetime Warranty: for details see the warranty section of the Services Price Book.</v>
          </cell>
          <cell r="E326">
            <v>2295</v>
          </cell>
          <cell r="F326">
            <v>610.07000000000005</v>
          </cell>
        </row>
        <row r="327">
          <cell r="A327" t="str">
            <v>AL2012B14</v>
          </cell>
          <cell r="B327" t="str">
            <v>A0711418</v>
          </cell>
          <cell r="C327" t="str">
            <v>Services Platforms</v>
          </cell>
          <cell r="D327" t="str">
            <v>BayStack 450-24T Switch (24 10/100BaseTX plus 1 MDA slot and 1 Cascade Slot).  (Includes European Schuko power cord)  Limited Lifetime Warranty: for details see the warranty section of the Services Price Book.</v>
          </cell>
          <cell r="E327">
            <v>2295</v>
          </cell>
          <cell r="F327">
            <v>612.58000000000004</v>
          </cell>
        </row>
        <row r="328">
          <cell r="A328" t="str">
            <v>AL2012E14</v>
          </cell>
          <cell r="C328" t="str">
            <v>Services Platforms</v>
          </cell>
          <cell r="D328" t="str">
            <v>BAYSTACK 450-24: USA</v>
          </cell>
          <cell r="E328">
            <v>2295</v>
          </cell>
          <cell r="F328">
            <v>712.98</v>
          </cell>
        </row>
        <row r="329">
          <cell r="A329" t="str">
            <v>AL2018001</v>
          </cell>
          <cell r="B329" t="str">
            <v>A0765249</v>
          </cell>
          <cell r="C329" t="str">
            <v>Services Platforms</v>
          </cell>
          <cell r="D329" t="str">
            <v>BAYSTACK 400-STACK CABLE,1 METER</v>
          </cell>
          <cell r="E329">
            <v>195</v>
          </cell>
          <cell r="F329">
            <v>30.88</v>
          </cell>
        </row>
        <row r="330">
          <cell r="A330" t="str">
            <v>AL2018003</v>
          </cell>
          <cell r="B330" t="str">
            <v>A0716776</v>
          </cell>
          <cell r="C330" t="str">
            <v>Services Platforms</v>
          </cell>
          <cell r="D330" t="str">
            <v>BayStack 350/450 Wall Mount Kit - Kit includes 2 wall mount brackets and two expansion brackets for stacking units up to two high.</v>
          </cell>
          <cell r="E330">
            <v>140</v>
          </cell>
          <cell r="F330">
            <v>29.77</v>
          </cell>
        </row>
        <row r="331">
          <cell r="A331" t="str">
            <v>AL2018004</v>
          </cell>
          <cell r="B331" t="str">
            <v>A0717742</v>
          </cell>
          <cell r="C331" t="str">
            <v>Services Platforms</v>
          </cell>
          <cell r="D331" t="str">
            <v>BayStack 400-SRC Cascade Return Cable (3 meter) (for BayStack 450 Switches).</v>
          </cell>
          <cell r="E331">
            <v>245</v>
          </cell>
          <cell r="F331">
            <v>47.02</v>
          </cell>
        </row>
        <row r="332">
          <cell r="A332" t="str">
            <v>AL2018007</v>
          </cell>
          <cell r="C332" t="str">
            <v>Services Platforms</v>
          </cell>
          <cell r="D332" t="str">
            <v>WALL MOUNT KIT, BPS2000</v>
          </cell>
          <cell r="E332">
            <v>140</v>
          </cell>
          <cell r="F332">
            <v>8.65</v>
          </cell>
        </row>
        <row r="333">
          <cell r="A333" t="str">
            <v>AL2033010</v>
          </cell>
          <cell r="B333" t="str">
            <v>A0765246</v>
          </cell>
          <cell r="C333" t="str">
            <v>Services Platforms</v>
          </cell>
          <cell r="D333" t="str">
            <v>BayStack 400-ST1 Cascade Module (for BayStack 450, includes cascade cable).</v>
          </cell>
          <cell r="E333">
            <v>395</v>
          </cell>
          <cell r="F333">
            <v>82.02</v>
          </cell>
        </row>
        <row r="334">
          <cell r="A334" t="str">
            <v>B0091448</v>
          </cell>
          <cell r="B334" t="str">
            <v>ED1241-73G4</v>
          </cell>
          <cell r="C334" t="str">
            <v>Switch Hardware</v>
          </cell>
          <cell r="D334" t="str">
            <v>End cap (2),Aux framing, 2x9/1</v>
          </cell>
          <cell r="E334">
            <v>18.91</v>
          </cell>
          <cell r="F334">
            <v>1.42</v>
          </cell>
        </row>
        <row r="335">
          <cell r="A335" t="str">
            <v>B0091449</v>
          </cell>
          <cell r="B335" t="str">
            <v>ED1241-73G5</v>
          </cell>
          <cell r="C335" t="str">
            <v>OEM Equipment</v>
          </cell>
          <cell r="D335" t="str">
            <v>Aux framing, Splicing channel to channel, butt joint (friction splice), ED1241-73G5&amp;quot;</v>
          </cell>
          <cell r="E335">
            <v>35.17</v>
          </cell>
          <cell r="F335">
            <v>11.76</v>
          </cell>
        </row>
        <row r="336">
          <cell r="A336" t="str">
            <v>B0091450</v>
          </cell>
          <cell r="B336" t="str">
            <v>ED1241-73G6</v>
          </cell>
          <cell r="C336" t="str">
            <v>Cellsite/BTS/RBS Infrastructure</v>
          </cell>
          <cell r="D336" t="str">
            <v>Aux framing, &amp;quot;T&amp;quot; Junction inte</v>
          </cell>
          <cell r="E336">
            <v>9</v>
          </cell>
          <cell r="F336">
            <v>12.01</v>
          </cell>
        </row>
        <row r="337">
          <cell r="A337" t="str">
            <v>B0091451</v>
          </cell>
          <cell r="B337" t="str">
            <v>ED1241-73G7</v>
          </cell>
          <cell r="C337" t="str">
            <v>Switch Hardware</v>
          </cell>
          <cell r="D337" t="str">
            <v>Aux framing, &amp;quot;&amp;quot;cross&amp;quot;&amp;quot; intersection junctioning, channel to channel,ED1241-73G7&amp;quot;</v>
          </cell>
          <cell r="E337">
            <v>118.21</v>
          </cell>
          <cell r="F337">
            <v>52.48</v>
          </cell>
        </row>
        <row r="338">
          <cell r="A338" t="str">
            <v>B0091453</v>
          </cell>
          <cell r="B338" t="str">
            <v>ED1241-73G11B</v>
          </cell>
          <cell r="C338" t="str">
            <v>OEM Equipment</v>
          </cell>
          <cell r="D338" t="str">
            <v>Aux framing, pipe stand, 9'1&amp;quot;&amp;quot; brown, ED1241-73G11B</v>
          </cell>
          <cell r="E338">
            <v>309</v>
          </cell>
          <cell r="F338">
            <v>72</v>
          </cell>
        </row>
        <row r="339">
          <cell r="A339" t="str">
            <v>B0091457</v>
          </cell>
          <cell r="C339" t="str">
            <v>OEM Equipment</v>
          </cell>
          <cell r="D339" t="str">
            <v>Aux framing, single level support to ceiling insert, ED1241-73G21&amp;quot;</v>
          </cell>
          <cell r="E339">
            <v>6.18</v>
          </cell>
          <cell r="F339">
            <v>1.75</v>
          </cell>
        </row>
        <row r="340">
          <cell r="A340" t="str">
            <v>B0091459</v>
          </cell>
          <cell r="B340" t="str">
            <v>ED1241-73G22A</v>
          </cell>
          <cell r="C340" t="str">
            <v>OEM Equipment</v>
          </cell>
          <cell r="D340" t="str">
            <v>Aux framing, single level support to wall or partition, drilled type, ED1241-73G22A&amp;quot;</v>
          </cell>
          <cell r="E340">
            <v>8</v>
          </cell>
          <cell r="F340">
            <v>6.73</v>
          </cell>
        </row>
        <row r="341">
          <cell r="A341" t="str">
            <v>B0091461</v>
          </cell>
          <cell r="C341" t="str">
            <v>Switch Hardware</v>
          </cell>
          <cell r="D341" t="str">
            <v>AUX FRAMEWORK</v>
          </cell>
          <cell r="E341">
            <v>10.15</v>
          </cell>
          <cell r="F341">
            <v>6.73</v>
          </cell>
        </row>
        <row r="342">
          <cell r="A342" t="str">
            <v>B0091462</v>
          </cell>
          <cell r="B342" t="str">
            <v>ED1241-73G23</v>
          </cell>
          <cell r="C342" t="str">
            <v>Switch Hardware</v>
          </cell>
          <cell r="D342" t="str">
            <v>AUX FRAMEWORK</v>
          </cell>
          <cell r="E342">
            <v>113</v>
          </cell>
          <cell r="F342">
            <v>14.75</v>
          </cell>
        </row>
        <row r="343">
          <cell r="A343" t="str">
            <v>B0091463</v>
          </cell>
          <cell r="B343" t="str">
            <v>ED1241-73G25</v>
          </cell>
          <cell r="C343" t="str">
            <v>Switch Hardware</v>
          </cell>
          <cell r="D343" t="str">
            <v>Aux framing, double level support, levels directly above each other, ED1241-73G25&amp;quot;</v>
          </cell>
          <cell r="E343">
            <v>5.28</v>
          </cell>
          <cell r="F343">
            <v>1.64</v>
          </cell>
        </row>
        <row r="344">
          <cell r="A344" t="str">
            <v>B0091469</v>
          </cell>
          <cell r="B344" t="str">
            <v>ED1241-73G33A</v>
          </cell>
          <cell r="C344" t="str">
            <v>Switch Hardware</v>
          </cell>
          <cell r="D344" t="str">
            <v>Aux framing, single rod brace, ED1241-73G33A</v>
          </cell>
          <cell r="E344">
            <v>57</v>
          </cell>
          <cell r="F344">
            <v>16.7</v>
          </cell>
        </row>
        <row r="345">
          <cell r="A345" t="str">
            <v>B0091485</v>
          </cell>
          <cell r="B345" t="str">
            <v>ED1241-73G37A</v>
          </cell>
          <cell r="C345" t="str">
            <v>Cellsite/BTS/RBS Infrastructure</v>
          </cell>
          <cell r="D345" t="str">
            <v>AUX FRAMEWORK</v>
          </cell>
          <cell r="E345">
            <v>165</v>
          </cell>
          <cell r="F345">
            <v>42.55</v>
          </cell>
        </row>
        <row r="346">
          <cell r="A346" t="str">
            <v>B0091509</v>
          </cell>
          <cell r="B346" t="str">
            <v>ED1241-73G51E</v>
          </cell>
          <cell r="C346" t="str">
            <v>Cellsite/BTS/RBS Infrastructure</v>
          </cell>
          <cell r="D346" t="str">
            <v>Aux framing, min. clearance 1-11/16, max. 8&amp;quot;&amp;quot; above top of frame, adjustable &amp;quot;&amp;quot;V&amp;quot;&amp;quot; bolt, ED1241-73G51E&amp;quot;</v>
          </cell>
          <cell r="E346">
            <v>22</v>
          </cell>
          <cell r="F346">
            <v>13.61</v>
          </cell>
        </row>
        <row r="347">
          <cell r="A347" t="str">
            <v>B0091570</v>
          </cell>
          <cell r="B347" t="str">
            <v>ED1241-73G82</v>
          </cell>
          <cell r="C347" t="str">
            <v>Switch Hardware</v>
          </cell>
          <cell r="D347" t="str">
            <v>AUX FRAMEWORK</v>
          </cell>
          <cell r="E347">
            <v>46.44</v>
          </cell>
          <cell r="F347">
            <v>5.79</v>
          </cell>
        </row>
        <row r="348">
          <cell r="A348" t="str">
            <v>B0091612</v>
          </cell>
          <cell r="B348" t="str">
            <v>ED1242-71G29</v>
          </cell>
          <cell r="C348" t="str">
            <v>Cellsite/BTS/RBS Infrastructure</v>
          </cell>
          <cell r="D348" t="str">
            <v>CABLE RACK &amp; SUP SL</v>
          </cell>
          <cell r="E348">
            <v>106.93</v>
          </cell>
          <cell r="F348">
            <v>24.09</v>
          </cell>
        </row>
        <row r="349">
          <cell r="A349" t="str">
            <v>B0091613</v>
          </cell>
          <cell r="B349" t="str">
            <v>ED1242-71G30A</v>
          </cell>
          <cell r="C349" t="str">
            <v>OEM Equipment</v>
          </cell>
          <cell r="D349" t="str">
            <v>Cable Rack Supt, cable rack clamp - 2&amp;quot;&amp;quot; stringer, ED1242-71G30A&amp;quot;</v>
          </cell>
          <cell r="E349">
            <v>22</v>
          </cell>
          <cell r="F349">
            <v>4.29</v>
          </cell>
        </row>
        <row r="350">
          <cell r="A350" t="str">
            <v>B0091615</v>
          </cell>
          <cell r="B350" t="str">
            <v>ED1242-71G31</v>
          </cell>
          <cell r="C350" t="str">
            <v>Cellsite/BTS/RBS Infrastructure</v>
          </cell>
          <cell r="D350" t="str">
            <v>Cable Rack Supt, junction corner clamp (2&amp;quot;&amp;quot;), ED1242-71G31&amp;quot;</v>
          </cell>
          <cell r="E350">
            <v>22</v>
          </cell>
          <cell r="F350">
            <v>3.07</v>
          </cell>
        </row>
        <row r="351">
          <cell r="A351" t="str">
            <v>B0091617</v>
          </cell>
          <cell r="C351" t="str">
            <v>Switch Hardware</v>
          </cell>
          <cell r="D351" t="str">
            <v>Cable Rack Supt, 45 degree edge clamp, ED1242-71G33&amp;quot;</v>
          </cell>
          <cell r="E351">
            <v>72.239999999999995</v>
          </cell>
          <cell r="F351">
            <v>7.88</v>
          </cell>
        </row>
        <row r="352">
          <cell r="A352" t="str">
            <v>B0091627</v>
          </cell>
          <cell r="C352" t="str">
            <v>Cellsite/BTS/RBS Infrastructure</v>
          </cell>
          <cell r="D352" t="str">
            <v>Cable Rack Supt, plain &amp;quot;J&amp;quot; bol</v>
          </cell>
          <cell r="E352">
            <v>16</v>
          </cell>
          <cell r="F352">
            <v>3.45</v>
          </cell>
        </row>
        <row r="353">
          <cell r="A353" t="str">
            <v>B0091628</v>
          </cell>
          <cell r="B353" t="str">
            <v>ED1242-71G37B</v>
          </cell>
          <cell r="C353" t="str">
            <v>Switch Hardware</v>
          </cell>
          <cell r="D353" t="str">
            <v>CBLE RACK &amp; SUP SL</v>
          </cell>
          <cell r="E353">
            <v>20.64</v>
          </cell>
          <cell r="F353">
            <v>8.74</v>
          </cell>
        </row>
        <row r="354">
          <cell r="A354" t="str">
            <v>B0091629</v>
          </cell>
          <cell r="B354" t="str">
            <v>ED1242-71G38A</v>
          </cell>
          <cell r="C354" t="str">
            <v>Cellsite/BTS/RBS Infrastructure</v>
          </cell>
          <cell r="D354" t="str">
            <v>Cable Rack Supt, cable rack support clip, ED1242-71G38A&amp;quot;</v>
          </cell>
          <cell r="E354">
            <v>15</v>
          </cell>
          <cell r="F354">
            <v>1.41</v>
          </cell>
        </row>
        <row r="355">
          <cell r="A355" t="str">
            <v>B0091631</v>
          </cell>
          <cell r="B355" t="str">
            <v>ED1242-71G39</v>
          </cell>
          <cell r="C355" t="str">
            <v>Cellsite/BTS/RBS Infrastructure</v>
          </cell>
          <cell r="D355" t="str">
            <v>CABLE RK &amp;amp; SUP SL</v>
          </cell>
          <cell r="E355">
            <v>7</v>
          </cell>
          <cell r="F355">
            <v>1.36</v>
          </cell>
        </row>
        <row r="356">
          <cell r="A356" t="str">
            <v>B0091643</v>
          </cell>
          <cell r="B356" t="str">
            <v>ED1242-71G48A</v>
          </cell>
          <cell r="C356" t="str">
            <v>Switch Hardware</v>
          </cell>
          <cell r="D356" t="str">
            <v>CABLE RK &amp;amp; SUP SL</v>
          </cell>
          <cell r="E356">
            <v>346</v>
          </cell>
          <cell r="F356">
            <v>38.75</v>
          </cell>
        </row>
        <row r="357">
          <cell r="A357" t="str">
            <v>B0091647</v>
          </cell>
          <cell r="B357" t="str">
            <v>ED1242-71G69</v>
          </cell>
          <cell r="C357" t="str">
            <v>Cellsite/BTS/RBS Infrastructure</v>
          </cell>
          <cell r="D357" t="str">
            <v>Cable Rack Supt cable secure to wall (brown), ED1242-71G69&amp;quot;</v>
          </cell>
          <cell r="E357">
            <v>55.02</v>
          </cell>
          <cell r="F357">
            <v>8.66</v>
          </cell>
        </row>
        <row r="358">
          <cell r="A358" t="str">
            <v>B0091655</v>
          </cell>
          <cell r="B358" t="str">
            <v>ED1242-71G88</v>
          </cell>
          <cell r="C358" t="str">
            <v>Switch Hardware</v>
          </cell>
          <cell r="D358" t="str">
            <v>CABLE RK &amp;amp; SUP SL</v>
          </cell>
          <cell r="E358">
            <v>45</v>
          </cell>
          <cell r="F358">
            <v>24.99</v>
          </cell>
        </row>
        <row r="359">
          <cell r="A359" t="str">
            <v>B0091670</v>
          </cell>
          <cell r="B359" t="str">
            <v>ED1242-71G94</v>
          </cell>
          <cell r="C359" t="str">
            <v>Cellsite/BTS/RBS Infrastructure</v>
          </cell>
          <cell r="D359" t="str">
            <v>Cable Rack Supt, hanger rod supported cable rack, with rod angle type bracing, ED1242-71G94&amp;quot;</v>
          </cell>
          <cell r="E359">
            <v>96</v>
          </cell>
          <cell r="F359">
            <v>5.67</v>
          </cell>
        </row>
        <row r="360">
          <cell r="A360" t="str">
            <v>B0093681</v>
          </cell>
          <cell r="C360" t="str">
            <v>Switch Hardware</v>
          </cell>
          <cell r="D360" t="str">
            <v>Cap Screw Assy, 1/4&amp;quot;&amp;quot; bolt, 3/8&amp;quot;&amp;quot; grip, ED2227-30G1</v>
          </cell>
          <cell r="E360">
            <v>10.15</v>
          </cell>
          <cell r="F360">
            <v>0.69</v>
          </cell>
        </row>
        <row r="361">
          <cell r="A361" t="str">
            <v>B0093683</v>
          </cell>
          <cell r="C361" t="str">
            <v>Cellsite/BTS/RBS Infrastructure</v>
          </cell>
          <cell r="D361" t="str">
            <v>Cap Screw Assy, 1/4&amp;quot;&amp;quot; bolt, 5/8&amp;quot;&amp;quot; grip, ED2227-30G3</v>
          </cell>
          <cell r="E361">
            <v>4</v>
          </cell>
          <cell r="F361">
            <v>0.56999999999999995</v>
          </cell>
        </row>
        <row r="362">
          <cell r="A362" t="str">
            <v>B0093696</v>
          </cell>
          <cell r="C362" t="str">
            <v>OEM Equipment</v>
          </cell>
          <cell r="D362" t="str">
            <v>Cap Screw Assy, 3/8&amp;quot;&amp;quot; bolt, 3/8&amp;quot;&amp;quot; grip, ED2227-30G20</v>
          </cell>
          <cell r="E362">
            <v>1</v>
          </cell>
          <cell r="F362">
            <v>0.59</v>
          </cell>
        </row>
        <row r="363">
          <cell r="A363" t="str">
            <v>B0093697</v>
          </cell>
          <cell r="C363" t="str">
            <v>OEM Equipment</v>
          </cell>
          <cell r="D363" t="str">
            <v>Cap Screw Assy, 3/8&amp;quot; bolt, 1/2</v>
          </cell>
          <cell r="E363">
            <v>3.54</v>
          </cell>
          <cell r="F363">
            <v>0.81</v>
          </cell>
        </row>
        <row r="364">
          <cell r="A364" t="str">
            <v>B0093698</v>
          </cell>
          <cell r="C364" t="str">
            <v>OEM Equipment</v>
          </cell>
          <cell r="D364" t="str">
            <v>CAP SCREW ASSY, 3/8"" BOLT, 3/4""-7/8"" GRIP,</v>
          </cell>
          <cell r="E364">
            <v>3.2</v>
          </cell>
          <cell r="F364">
            <v>0.24</v>
          </cell>
        </row>
        <row r="365">
          <cell r="A365" t="str">
            <v>B0093716</v>
          </cell>
          <cell r="C365" t="str">
            <v>OEM Equipment</v>
          </cell>
          <cell r="D365" t="str">
            <v>Cap Screw Assy, 1/2&amp;quot;&amp;quot; bolt, 5/8&amp;quot;&amp;quot;-3/4&amp;quot;&amp;quot; grip, ED2227-30G44&amp;quot;</v>
          </cell>
          <cell r="E365">
            <v>3</v>
          </cell>
          <cell r="F365">
            <v>2.61</v>
          </cell>
        </row>
        <row r="366">
          <cell r="A366" t="str">
            <v>B0107531</v>
          </cell>
          <cell r="B366" t="str">
            <v>ED1242-71G68</v>
          </cell>
          <cell r="C366" t="str">
            <v>OEM Equipment</v>
          </cell>
          <cell r="D366" t="str">
            <v>Cable Rack Supt, end cap for 2&amp;quot;&amp;quot; stringer cable rack (qty 2), ED1242-71G68&amp;quot;</v>
          </cell>
          <cell r="E366">
            <v>4</v>
          </cell>
          <cell r="F366">
            <v>1.1200000000000001</v>
          </cell>
        </row>
        <row r="367">
          <cell r="A367" t="str">
            <v>B0180563</v>
          </cell>
          <cell r="B367" t="str">
            <v>ED1242-71G23C</v>
          </cell>
          <cell r="C367" t="str">
            <v>OEM Equipment</v>
          </cell>
          <cell r="D367" t="str">
            <v>Cable Rack Supt, cable retaini</v>
          </cell>
          <cell r="E367">
            <v>31</v>
          </cell>
          <cell r="F367">
            <v>2.33</v>
          </cell>
        </row>
        <row r="368">
          <cell r="A368" t="str">
            <v>B0187368</v>
          </cell>
          <cell r="B368" t="str">
            <v>ED12-4271G119</v>
          </cell>
          <cell r="C368" t="str">
            <v>Switch Hardware</v>
          </cell>
          <cell r="D368" t="str">
            <v>Cable Rack Supt, wall support</v>
          </cell>
          <cell r="E368">
            <v>206</v>
          </cell>
          <cell r="F368">
            <v>10.89</v>
          </cell>
        </row>
        <row r="369">
          <cell r="A369" t="str">
            <v>B0225100</v>
          </cell>
          <cell r="C369" t="str">
            <v>Switch Hardware</v>
          </cell>
          <cell r="D369" t="str">
            <v>EDGE GUARD INSULATOR MAT'L 22</v>
          </cell>
          <cell r="E369">
            <v>6.62</v>
          </cell>
          <cell r="F369">
            <v>1.17</v>
          </cell>
        </row>
        <row r="370">
          <cell r="A370" t="str">
            <v>B0237675</v>
          </cell>
          <cell r="B370" t="str">
            <v>NTNX16DB</v>
          </cell>
          <cell r="C370" t="str">
            <v>Switch Hardware</v>
          </cell>
          <cell r="D370" t="str">
            <v>350 MCM CBLE HARDWARE KIT</v>
          </cell>
          <cell r="E370">
            <v>35</v>
          </cell>
          <cell r="F370">
            <v>10.57</v>
          </cell>
        </row>
        <row r="371">
          <cell r="A371" t="str">
            <v>B0238925</v>
          </cell>
          <cell r="B371" t="str">
            <v>ED1242-71G103</v>
          </cell>
          <cell r="C371" t="str">
            <v>Switch Hardware</v>
          </cell>
          <cell r="D371" t="str">
            <v>CABLE RACK GROUNDING CLAMP ASS</v>
          </cell>
          <cell r="E371">
            <v>264.69</v>
          </cell>
          <cell r="F371">
            <v>26.38</v>
          </cell>
        </row>
        <row r="372">
          <cell r="A372" t="str">
            <v>B0239596</v>
          </cell>
          <cell r="B372" t="str">
            <v>ED1241-73G1A</v>
          </cell>
          <cell r="C372" t="str">
            <v>Switch Hardware</v>
          </cell>
          <cell r="D372" t="str">
            <v>Aux framing, hanger rod to cei</v>
          </cell>
          <cell r="E372">
            <v>8.4600000000000009</v>
          </cell>
          <cell r="F372">
            <v>0.73</v>
          </cell>
        </row>
        <row r="373">
          <cell r="A373" t="str">
            <v>B0239604</v>
          </cell>
          <cell r="B373" t="str">
            <v>ED1241-73G5A</v>
          </cell>
          <cell r="C373" t="str">
            <v>Switch Hardware</v>
          </cell>
          <cell r="D373" t="str">
            <v>AUX FRAMEWORK</v>
          </cell>
          <cell r="E373">
            <v>55</v>
          </cell>
          <cell r="F373">
            <v>17.04</v>
          </cell>
        </row>
        <row r="374">
          <cell r="A374" t="str">
            <v>B0262956</v>
          </cell>
          <cell r="B374" t="str">
            <v>WMP1121B</v>
          </cell>
          <cell r="C374" t="str">
            <v>Switch Hardware</v>
          </cell>
          <cell r="D374" t="str">
            <v>SDM-FT HARDWARE BASELINE FOR MTX11</v>
          </cell>
          <cell r="E374">
            <v>106000</v>
          </cell>
          <cell r="F374">
            <v>53203.5</v>
          </cell>
        </row>
        <row r="375">
          <cell r="A375" t="str">
            <v>B0263005</v>
          </cell>
          <cell r="B375" t="str">
            <v>WCP2009D</v>
          </cell>
          <cell r="C375" t="str">
            <v>OEM Equipment</v>
          </cell>
          <cell r="D375" t="str">
            <v>CDMA BSS MANAGER SPARES</v>
          </cell>
          <cell r="E375">
            <v>14337.6</v>
          </cell>
          <cell r="F375">
            <v>6625.95</v>
          </cell>
        </row>
        <row r="376">
          <cell r="A376" t="str">
            <v>B0263145</v>
          </cell>
          <cell r="B376" t="str">
            <v>PDSNSWFA2.2</v>
          </cell>
          <cell r="C376" t="str">
            <v>Services Platforms</v>
          </cell>
          <cell r="D376" t="str">
            <v>PDSN Foreign Agent S/W Model 2.2</v>
          </cell>
          <cell r="E376">
            <v>416000</v>
          </cell>
          <cell r="F376">
            <v>0</v>
          </cell>
        </row>
        <row r="377">
          <cell r="A377" t="str">
            <v>CDOE0020</v>
          </cell>
          <cell r="C377" t="str">
            <v>Controller Software</v>
          </cell>
          <cell r="D377" t="str">
            <v>CDMA 1xEV-DO Elmt Mgmt Sys App 2.0</v>
          </cell>
          <cell r="E377">
            <v>464800</v>
          </cell>
          <cell r="F377">
            <v>66400</v>
          </cell>
        </row>
        <row r="378">
          <cell r="A378" t="str">
            <v>CDOR0020</v>
          </cell>
          <cell r="C378" t="str">
            <v>Controller Hardware</v>
          </cell>
          <cell r="D378" t="str">
            <v>CDMA 1xEV-DO RNC App 2.0</v>
          </cell>
          <cell r="E378">
            <v>121210</v>
          </cell>
          <cell r="F378">
            <v>19550</v>
          </cell>
        </row>
        <row r="379">
          <cell r="A379" t="str">
            <v>CHA00022</v>
          </cell>
          <cell r="C379" t="str">
            <v>Services Platforms</v>
          </cell>
          <cell r="D379" t="str">
            <v>MOBILEIP HOME AGENT 2.2-1000 SUBS</v>
          </cell>
          <cell r="E379">
            <v>13000</v>
          </cell>
          <cell r="F379">
            <v>0</v>
          </cell>
        </row>
        <row r="380">
          <cell r="A380" t="str">
            <v>CHAS0002</v>
          </cell>
          <cell r="B380" t="str">
            <v>P0994421</v>
          </cell>
          <cell r="C380" t="str">
            <v>Services Platforms</v>
          </cell>
          <cell r="D380" t="str">
            <v>CDMA HA Right-To-Use 1000 Sessions</v>
          </cell>
          <cell r="E380">
            <v>13000</v>
          </cell>
          <cell r="F380">
            <v>0</v>
          </cell>
        </row>
        <row r="381">
          <cell r="A381" t="str">
            <v>CSCS0022</v>
          </cell>
          <cell r="B381" t="str">
            <v>P0604830</v>
          </cell>
          <cell r="C381" t="str">
            <v>Services Platforms</v>
          </cell>
          <cell r="D381" t="str">
            <v>CDMA PDN SCS 2.2</v>
          </cell>
          <cell r="E381">
            <v>20000</v>
          </cell>
          <cell r="F381">
            <v>0</v>
          </cell>
        </row>
        <row r="382">
          <cell r="A382" t="str">
            <v>CTBX0030</v>
          </cell>
          <cell r="B382" t="str">
            <v>P0991743</v>
          </cell>
          <cell r="C382" t="str">
            <v>Controller Software</v>
          </cell>
          <cell r="D382" t="str">
            <v>CDMA TOOL BOX 3.0</v>
          </cell>
          <cell r="E382">
            <v>20000</v>
          </cell>
          <cell r="F382">
            <v>0</v>
          </cell>
        </row>
        <row r="383">
          <cell r="A383" t="str">
            <v>DM0021009-2.0</v>
          </cell>
          <cell r="B383" t="str">
            <v>A0501860</v>
          </cell>
          <cell r="C383" t="str">
            <v>Services Platforms</v>
          </cell>
          <cell r="D383" t="str">
            <v>CVC SW FOR MAC 2.0 SGLE LIC KIT (3 DES)</v>
          </cell>
          <cell r="E383">
            <v>100</v>
          </cell>
          <cell r="F383">
            <v>15.61</v>
          </cell>
        </row>
        <row r="384">
          <cell r="A384" t="str">
            <v>DM0021013-1.2</v>
          </cell>
          <cell r="C384" t="str">
            <v>Services Platforms</v>
          </cell>
          <cell r="D384" t="str">
            <v>CVC UNIX VER 1.2 SGL USER LIC (3 DES)</v>
          </cell>
          <cell r="E384">
            <v>100</v>
          </cell>
          <cell r="F384">
            <v>15.95</v>
          </cell>
        </row>
        <row r="385">
          <cell r="A385" t="str">
            <v>DM1011002</v>
          </cell>
          <cell r="B385" t="str">
            <v>A0717455</v>
          </cell>
          <cell r="C385" t="str">
            <v>Services Platforms</v>
          </cell>
          <cell r="D385" t="str">
            <v>10/100 ENET FLD 6/16/17/25/26/27/45/4600</v>
          </cell>
          <cell r="E385">
            <v>300</v>
          </cell>
          <cell r="F385">
            <v>46.93</v>
          </cell>
        </row>
        <row r="386">
          <cell r="A386" t="str">
            <v>DM1401088</v>
          </cell>
          <cell r="B386" t="str">
            <v>A0863258</v>
          </cell>
          <cell r="C386" t="str">
            <v>Services Platforms</v>
          </cell>
          <cell r="D386" t="str">
            <v>CONTIVITY 600 WITH AR AND FW (128 BIT)</v>
          </cell>
          <cell r="E386">
            <v>3400</v>
          </cell>
          <cell r="F386">
            <v>811.5</v>
          </cell>
        </row>
        <row r="387">
          <cell r="A387" t="str">
            <v>DS1304006</v>
          </cell>
          <cell r="C387" t="str">
            <v>Services Platforms</v>
          </cell>
          <cell r="D387" t="str">
            <v>OC-3C 4 PORT MMF ATM MDA</v>
          </cell>
          <cell r="E387">
            <v>6995</v>
          </cell>
          <cell r="F387">
            <v>471.08</v>
          </cell>
        </row>
        <row r="388">
          <cell r="A388" t="str">
            <v>DS1304007</v>
          </cell>
          <cell r="B388" t="str">
            <v>A0916972</v>
          </cell>
          <cell r="C388" t="str">
            <v>Services Platforms</v>
          </cell>
          <cell r="D388" t="str">
            <v>OC-3C 4 PORT ATM SMF MDA</v>
          </cell>
          <cell r="E388">
            <v>8495</v>
          </cell>
          <cell r="F388">
            <v>1234.81</v>
          </cell>
        </row>
        <row r="389">
          <cell r="A389" t="str">
            <v>DS1304008</v>
          </cell>
          <cell r="B389" t="str">
            <v>A0852829</v>
          </cell>
          <cell r="C389" t="str">
            <v>Services Platforms</v>
          </cell>
          <cell r="D389" t="str">
            <v>Passport 8672 ATME 2 Slot MDA Baseboard. Accepts two MDAs, supports up to 8 OC-3 or 2 OC-12 ports.</v>
          </cell>
          <cell r="E389">
            <v>19995</v>
          </cell>
          <cell r="F389">
            <v>2440.1</v>
          </cell>
        </row>
        <row r="390">
          <cell r="A390" t="str">
            <v>DS1400001</v>
          </cell>
          <cell r="B390" t="str">
            <v>A0846436</v>
          </cell>
          <cell r="C390" t="str">
            <v>Services Platforms</v>
          </cell>
          <cell r="D390" t="str">
            <v>8010CO BREAKER INTERFACE PANEL</v>
          </cell>
          <cell r="E390">
            <v>2995</v>
          </cell>
          <cell r="F390">
            <v>651.4</v>
          </cell>
        </row>
        <row r="391">
          <cell r="A391" t="str">
            <v>DS1402001</v>
          </cell>
          <cell r="C391" t="str">
            <v>Services Platforms</v>
          </cell>
          <cell r="D391" t="str">
            <v>8010 10 SLOT CHASSIS</v>
          </cell>
          <cell r="E391">
            <v>7995</v>
          </cell>
          <cell r="F391">
            <v>2546.7399999999998</v>
          </cell>
        </row>
        <row r="392">
          <cell r="A392" t="str">
            <v>DS1402002</v>
          </cell>
          <cell r="C392" t="str">
            <v>Services Platforms</v>
          </cell>
          <cell r="D392" t="str">
            <v>8006 6 slot chassis. Includes chassis, dual backplane,fan tray,RS232 cable for management console,rack mount kit,and cable guide kit. Requires at least one power supply,up to three power supplies supported.</v>
          </cell>
          <cell r="E392">
            <v>5995</v>
          </cell>
          <cell r="F392">
            <v>2405.13</v>
          </cell>
        </row>
        <row r="393">
          <cell r="A393" t="str">
            <v>DS1402004</v>
          </cell>
          <cell r="B393" t="str">
            <v>A0846437</v>
          </cell>
          <cell r="C393" t="str">
            <v>Services Platforms</v>
          </cell>
          <cell r="D393" t="str">
            <v>8010CO CENTRAL OFFICE CHASSIS</v>
          </cell>
          <cell r="E393">
            <v>13995</v>
          </cell>
          <cell r="F393">
            <v>5747.64</v>
          </cell>
        </row>
        <row r="394">
          <cell r="A394" t="str">
            <v>DS1404024</v>
          </cell>
          <cell r="C394" t="str">
            <v>Services Platforms</v>
          </cell>
          <cell r="D394" t="str">
            <v>PASSPORT 8632TXE  ROUTING SWITCH MODULE</v>
          </cell>
          <cell r="E394">
            <v>15495</v>
          </cell>
          <cell r="F394">
            <v>1454.05</v>
          </cell>
        </row>
        <row r="395">
          <cell r="A395" t="str">
            <v>DS1404025</v>
          </cell>
          <cell r="C395" t="str">
            <v>Services Platforms</v>
          </cell>
          <cell r="D395" t="str">
            <v>PASSPORT 8691SF CPU MODULE</v>
          </cell>
          <cell r="E395">
            <v>14995</v>
          </cell>
          <cell r="F395">
            <v>1722.66</v>
          </cell>
        </row>
        <row r="396">
          <cell r="A396" t="str">
            <v>DS1404035</v>
          </cell>
          <cell r="B396" t="str">
            <v>A0850906</v>
          </cell>
          <cell r="C396" t="str">
            <v>Services Platforms</v>
          </cell>
          <cell r="D396" t="str">
            <v>PASSPORT 8648TXE ROUTING SWITCH MODULE</v>
          </cell>
          <cell r="E396">
            <v>15995</v>
          </cell>
          <cell r="F396">
            <v>1750.92</v>
          </cell>
        </row>
        <row r="397">
          <cell r="A397" t="str">
            <v>DS1410003-3.1.2</v>
          </cell>
          <cell r="C397" t="str">
            <v>Services Platforms</v>
          </cell>
          <cell r="D397" t="str">
            <v>PASSPORT 8600 RTNG SWITCH SW LIC V3.1.2</v>
          </cell>
          <cell r="E397">
            <v>4995</v>
          </cell>
          <cell r="F397">
            <v>33.65</v>
          </cell>
        </row>
        <row r="398">
          <cell r="A398" t="str">
            <v>MAFB0001</v>
          </cell>
          <cell r="C398" t="str">
            <v>Switch Software</v>
          </cell>
          <cell r="D398" t="str">
            <v>Abbreviated &amp;amp; Service Code Dialing</v>
          </cell>
          <cell r="E398">
            <v>40</v>
          </cell>
          <cell r="F398">
            <v>0</v>
          </cell>
        </row>
        <row r="399">
          <cell r="A399" t="str">
            <v>MAFB0003</v>
          </cell>
          <cell r="C399" t="str">
            <v>Switch Software</v>
          </cell>
          <cell r="D399" t="str">
            <v>Group Ringing with FlexAlert</v>
          </cell>
          <cell r="E399">
            <v>500</v>
          </cell>
          <cell r="F399">
            <v>0</v>
          </cell>
        </row>
        <row r="400">
          <cell r="A400" t="str">
            <v>MAFB0004</v>
          </cell>
          <cell r="C400" t="str">
            <v>Switch Software</v>
          </cell>
          <cell r="D400" t="str">
            <v>Border Cell &amp;amp; Intelligent Paging</v>
          </cell>
          <cell r="E400">
            <v>275</v>
          </cell>
          <cell r="F400">
            <v>0</v>
          </cell>
        </row>
        <row r="401">
          <cell r="A401" t="str">
            <v>MAFB0006</v>
          </cell>
          <cell r="C401" t="str">
            <v>Switch Software</v>
          </cell>
          <cell r="D401" t="str">
            <v>Flex IS41 Orig Ind wMulti MSC IDs per Switch</v>
          </cell>
          <cell r="E401">
            <v>35</v>
          </cell>
          <cell r="F401">
            <v>0</v>
          </cell>
        </row>
        <row r="402">
          <cell r="A402" t="str">
            <v>MAFB0007</v>
          </cell>
          <cell r="C402" t="str">
            <v>Switch Software</v>
          </cell>
          <cell r="D402" t="str">
            <v>Circuit Switch Data with Fast Connect</v>
          </cell>
          <cell r="E402">
            <v>1700</v>
          </cell>
          <cell r="F402">
            <v>0</v>
          </cell>
        </row>
        <row r="403">
          <cell r="A403" t="str">
            <v>MAFB0008</v>
          </cell>
          <cell r="C403" t="str">
            <v>Switch Software</v>
          </cell>
          <cell r="D403" t="str">
            <v>Short Message Service [SMS]</v>
          </cell>
          <cell r="E403">
            <v>220</v>
          </cell>
          <cell r="F403">
            <v>0</v>
          </cell>
        </row>
        <row r="404">
          <cell r="A404" t="str">
            <v>MAFB0009</v>
          </cell>
          <cell r="B404" t="str">
            <v>P0993539</v>
          </cell>
          <cell r="C404" t="str">
            <v>Switch Software</v>
          </cell>
          <cell r="D404" t="str">
            <v>E911</v>
          </cell>
          <cell r="E404">
            <v>100</v>
          </cell>
          <cell r="F404">
            <v>0</v>
          </cell>
        </row>
        <row r="405">
          <cell r="A405" t="str">
            <v>MAFB0010</v>
          </cell>
          <cell r="C405" t="str">
            <v>Switch Software</v>
          </cell>
          <cell r="D405" t="str">
            <v>Local Number Portability</v>
          </cell>
          <cell r="E405">
            <v>140</v>
          </cell>
          <cell r="F405">
            <v>0</v>
          </cell>
        </row>
        <row r="406">
          <cell r="A406" t="str">
            <v>MAFB0011</v>
          </cell>
          <cell r="C406" t="str">
            <v>Switch Software</v>
          </cell>
          <cell r="D406" t="str">
            <v>CALEA</v>
          </cell>
          <cell r="E406">
            <v>267</v>
          </cell>
          <cell r="F406">
            <v>0</v>
          </cell>
        </row>
        <row r="407">
          <cell r="A407" t="str">
            <v>NT0459AA</v>
          </cell>
          <cell r="C407" t="str">
            <v>Services Platforms</v>
          </cell>
          <cell r="D407" t="str">
            <v>ETHERNET CROSSOVER CABLE</v>
          </cell>
          <cell r="E407">
            <v>5.76</v>
          </cell>
          <cell r="F407">
            <v>3.14</v>
          </cell>
        </row>
        <row r="408">
          <cell r="A408" t="str">
            <v>NT0X0018</v>
          </cell>
          <cell r="B408" t="str">
            <v>B0226161</v>
          </cell>
          <cell r="C408" t="str">
            <v>Switch Hardware</v>
          </cell>
          <cell r="D408" t="str">
            <v>CABLE TERMINATION HARDWARE</v>
          </cell>
          <cell r="E408">
            <v>30</v>
          </cell>
          <cell r="F408">
            <v>3.59</v>
          </cell>
        </row>
        <row r="409">
          <cell r="A409" t="str">
            <v>NT0X0020</v>
          </cell>
          <cell r="B409" t="str">
            <v>B0226182</v>
          </cell>
          <cell r="C409" t="str">
            <v>Switch Hardware</v>
          </cell>
          <cell r="D409" t="str">
            <v>CABLE TERMINATION HARDWARE</v>
          </cell>
          <cell r="E409">
            <v>33</v>
          </cell>
          <cell r="F409">
            <v>6.98</v>
          </cell>
        </row>
        <row r="410">
          <cell r="A410" t="str">
            <v>NT0X0021</v>
          </cell>
          <cell r="C410" t="str">
            <v>OEM Equipment</v>
          </cell>
          <cell r="D410" t="str">
            <v>SPLICE PLATE ASSY (FGE-REMOTES)</v>
          </cell>
          <cell r="E410">
            <v>441</v>
          </cell>
          <cell r="F410">
            <v>173.07</v>
          </cell>
        </row>
        <row r="411">
          <cell r="A411" t="str">
            <v>NT0X0041</v>
          </cell>
          <cell r="B411" t="str">
            <v>B0232966</v>
          </cell>
          <cell r="C411" t="str">
            <v>Switch Hardware</v>
          </cell>
          <cell r="D411" t="str">
            <v>CABLE TERMINATION HARDWARE</v>
          </cell>
          <cell r="E411">
            <v>44.72</v>
          </cell>
          <cell r="F411">
            <v>8.0500000000000007</v>
          </cell>
        </row>
        <row r="412">
          <cell r="A412" t="str">
            <v>NT0X0042</v>
          </cell>
          <cell r="B412" t="str">
            <v>B0232967</v>
          </cell>
          <cell r="C412" t="str">
            <v>Switch Hardware</v>
          </cell>
          <cell r="D412" t="str">
            <v>CABLE TERMINATION HARDWARE</v>
          </cell>
          <cell r="E412">
            <v>65</v>
          </cell>
          <cell r="F412">
            <v>5.24</v>
          </cell>
        </row>
        <row r="413">
          <cell r="A413" t="str">
            <v>NT0X0043</v>
          </cell>
          <cell r="B413" t="str">
            <v>B0234369</v>
          </cell>
          <cell r="C413" t="str">
            <v>Switch Hardware</v>
          </cell>
          <cell r="D413" t="str">
            <v>CABLE TERMINATION HW</v>
          </cell>
          <cell r="E413">
            <v>46</v>
          </cell>
          <cell r="F413">
            <v>7.71</v>
          </cell>
        </row>
        <row r="414">
          <cell r="A414" t="str">
            <v>NT0X00BB</v>
          </cell>
          <cell r="C414" t="str">
            <v>Switch Hardware</v>
          </cell>
          <cell r="D414" t="str">
            <v>ISOLATED SYSTEM GROUNDING (ISG</v>
          </cell>
          <cell r="E414">
            <v>19</v>
          </cell>
          <cell r="F414">
            <v>2.2799999999999998</v>
          </cell>
        </row>
        <row r="415">
          <cell r="A415" t="str">
            <v>NT0X07SA</v>
          </cell>
          <cell r="C415" t="str">
            <v>Switch Hardware</v>
          </cell>
          <cell r="D415" t="str">
            <v>INTEGRATED COLLECTION BAR (ICB</v>
          </cell>
          <cell r="E415">
            <v>1176</v>
          </cell>
          <cell r="F415">
            <v>218.93</v>
          </cell>
        </row>
        <row r="416">
          <cell r="A416" t="str">
            <v>NT0X07SB</v>
          </cell>
          <cell r="C416" t="str">
            <v>Switch Hardware</v>
          </cell>
          <cell r="D416" t="str">
            <v>BONDING HARDWARE (SEVEN FOOT RULE, 6AWG, 3/8 IN. BOLTS)</v>
          </cell>
          <cell r="E416">
            <v>809</v>
          </cell>
          <cell r="F416">
            <v>210.72</v>
          </cell>
        </row>
        <row r="417">
          <cell r="A417" t="str">
            <v>NT0X07SC</v>
          </cell>
          <cell r="C417" t="str">
            <v>Switch Hardware</v>
          </cell>
          <cell r="D417" t="str">
            <v>BONDING HARDWARE (SEVEN FOOT R</v>
          </cell>
          <cell r="E417">
            <v>47</v>
          </cell>
          <cell r="F417">
            <v>15.61</v>
          </cell>
        </row>
        <row r="418">
          <cell r="A418" t="str">
            <v>NT0X08DA</v>
          </cell>
          <cell r="C418" t="str">
            <v>Switch Hardware</v>
          </cell>
          <cell r="D418" t="str">
            <v>METHOD OF SECURING ISOLATED PAC POLE TO A LADDER RACK</v>
          </cell>
          <cell r="E418">
            <v>113</v>
          </cell>
          <cell r="F418">
            <v>28.31</v>
          </cell>
        </row>
        <row r="419">
          <cell r="A419" t="str">
            <v>NT0X08DB</v>
          </cell>
          <cell r="C419" t="str">
            <v>Switch Hardware</v>
          </cell>
          <cell r="D419" t="str">
            <v>METHOD OF SECURING PACPOLETO F</v>
          </cell>
          <cell r="E419">
            <v>24</v>
          </cell>
          <cell r="F419">
            <v>23.98</v>
          </cell>
        </row>
        <row r="420">
          <cell r="A420" t="str">
            <v>NT0X08DZ</v>
          </cell>
          <cell r="C420" t="str">
            <v>Switch Hardware</v>
          </cell>
          <cell r="D420" t="str">
            <v>BRKT ASSY FOR MOUNTING ISOLATE</v>
          </cell>
          <cell r="E420">
            <v>38</v>
          </cell>
          <cell r="F420">
            <v>23.1</v>
          </cell>
        </row>
        <row r="421">
          <cell r="A421" t="str">
            <v>NT0X10AA</v>
          </cell>
          <cell r="C421" t="str">
            <v>Switch Hardware</v>
          </cell>
          <cell r="D421" t="str">
            <v>MISC SCAN CARD CIRCUIT PACK</v>
          </cell>
          <cell r="E421">
            <v>620</v>
          </cell>
          <cell r="F421">
            <v>121.03</v>
          </cell>
        </row>
        <row r="422">
          <cell r="A422" t="str">
            <v>NT0X21AH</v>
          </cell>
          <cell r="C422" t="str">
            <v>Switch Hardware</v>
          </cell>
          <cell r="D422" t="str">
            <v>EARTHQUAKE PROTECTION FRAME LEVELLING</v>
          </cell>
          <cell r="E422">
            <v>185</v>
          </cell>
          <cell r="F422">
            <v>57.09</v>
          </cell>
        </row>
        <row r="423">
          <cell r="A423" t="str">
            <v>NT0X21AV</v>
          </cell>
          <cell r="B423" t="str">
            <v>B0221794</v>
          </cell>
          <cell r="C423" t="str">
            <v>OEM Equipment</v>
          </cell>
          <cell r="D423" t="str">
            <v>System 600/48 &amp;amp; MPP 600 Seismic Anchor</v>
          </cell>
          <cell r="E423">
            <v>61.11</v>
          </cell>
          <cell r="F423">
            <v>7.05</v>
          </cell>
        </row>
        <row r="424">
          <cell r="A424" t="str">
            <v>NT0X24BD</v>
          </cell>
          <cell r="C424" t="str">
            <v>Switch Hardware</v>
          </cell>
          <cell r="D424" t="str">
            <v>BLANK SHELF ASSEMBLY</v>
          </cell>
          <cell r="E424">
            <v>3759</v>
          </cell>
          <cell r="F424">
            <v>154.77000000000001</v>
          </cell>
        </row>
        <row r="425">
          <cell r="A425" t="str">
            <v>NT0X24BJ</v>
          </cell>
          <cell r="B425" t="str">
            <v>B0225025</v>
          </cell>
          <cell r="C425" t="str">
            <v>Switch Hardware</v>
          </cell>
          <cell r="D425" t="str">
            <v>CA TROUGH JUNCTION EQUIP.</v>
          </cell>
          <cell r="E425">
            <v>71</v>
          </cell>
          <cell r="F425">
            <v>70</v>
          </cell>
        </row>
        <row r="426">
          <cell r="A426" t="str">
            <v>NT0X31BA</v>
          </cell>
          <cell r="C426" t="str">
            <v>Switch Hardware</v>
          </cell>
          <cell r="D426" t="str">
            <v>CABLE DUCT SUPPORT</v>
          </cell>
          <cell r="E426">
            <v>488</v>
          </cell>
          <cell r="F426">
            <v>44.15</v>
          </cell>
        </row>
        <row r="427">
          <cell r="A427" t="str">
            <v>NT0X31BB</v>
          </cell>
          <cell r="C427" t="str">
            <v>Switch Hardware</v>
          </cell>
          <cell r="D427" t="str">
            <v>CABLE DUCT SUPPORT ASSEMBLY</v>
          </cell>
          <cell r="E427">
            <v>112</v>
          </cell>
          <cell r="F427">
            <v>20.93</v>
          </cell>
        </row>
        <row r="428">
          <cell r="A428" t="str">
            <v>NT0X31BC</v>
          </cell>
          <cell r="C428" t="str">
            <v>Switch Hardware</v>
          </cell>
          <cell r="D428" t="str">
            <v>CABLE DUCT SUPPORT ASSEMBLY</v>
          </cell>
          <cell r="E428">
            <v>216</v>
          </cell>
          <cell r="F428">
            <v>21.72</v>
          </cell>
        </row>
        <row r="429">
          <cell r="A429" t="str">
            <v>NT0X31BD</v>
          </cell>
          <cell r="C429" t="str">
            <v>Switch Hardware</v>
          </cell>
          <cell r="D429" t="str">
            <v>CABLE DUCT SUPLY ASSEMBLY</v>
          </cell>
          <cell r="E429">
            <v>216</v>
          </cell>
          <cell r="F429">
            <v>36.65</v>
          </cell>
        </row>
        <row r="430">
          <cell r="A430" t="str">
            <v>NT0X42AS</v>
          </cell>
          <cell r="C430" t="str">
            <v>Switch Hardware</v>
          </cell>
          <cell r="D430" t="str">
            <v>30 AMP DISTRIBUTION FUSINGKIT</v>
          </cell>
          <cell r="E430">
            <v>10</v>
          </cell>
          <cell r="F430">
            <v>0.99</v>
          </cell>
        </row>
        <row r="431">
          <cell r="A431" t="str">
            <v>NT0X42UB</v>
          </cell>
          <cell r="C431" t="str">
            <v>Switch Hardware</v>
          </cell>
          <cell r="D431" t="str">
            <v>FUSE DISTRIBUTING PANEL (A FEED - UL)</v>
          </cell>
          <cell r="E431">
            <v>221</v>
          </cell>
          <cell r="F431">
            <v>162.81</v>
          </cell>
        </row>
        <row r="432">
          <cell r="A432" t="str">
            <v>NT0X50AA</v>
          </cell>
          <cell r="C432" t="str">
            <v>Switch Hardware</v>
          </cell>
          <cell r="D432" t="str">
            <v>FILTER FP .875</v>
          </cell>
          <cell r="E432">
            <v>8</v>
          </cell>
          <cell r="F432">
            <v>7.97</v>
          </cell>
        </row>
        <row r="433">
          <cell r="A433" t="str">
            <v>NT0X72AB</v>
          </cell>
          <cell r="B433" t="str">
            <v>B0209696</v>
          </cell>
          <cell r="C433" t="str">
            <v>Switch Hardware</v>
          </cell>
          <cell r="D433" t="str">
            <v>TRIM PANEL ASSEMBLY FOR LINE F</v>
          </cell>
          <cell r="E433">
            <v>210</v>
          </cell>
          <cell r="F433">
            <v>16.59</v>
          </cell>
        </row>
        <row r="434">
          <cell r="A434" t="str">
            <v>NT0X9599</v>
          </cell>
          <cell r="B434" t="str">
            <v>B0238927</v>
          </cell>
          <cell r="C434" t="str">
            <v>Switch Hardware</v>
          </cell>
          <cell r="D434" t="str">
            <v>Grounding Strap Kit with lug n</v>
          </cell>
          <cell r="E434">
            <v>24</v>
          </cell>
          <cell r="F434">
            <v>12.91</v>
          </cell>
        </row>
        <row r="435">
          <cell r="A435" t="str">
            <v>NT0X96AP</v>
          </cell>
          <cell r="C435" t="str">
            <v>Switch Hardware</v>
          </cell>
          <cell r="D435" t="str">
            <v>CONNECTORIZED PTL 10P 26 CABLE E/W TWO 25PIN CONN (PLUG)</v>
          </cell>
          <cell r="E435">
            <v>195.15</v>
          </cell>
          <cell r="F435">
            <v>40.94</v>
          </cell>
        </row>
        <row r="436">
          <cell r="A436" t="str">
            <v>NT0X96CA</v>
          </cell>
          <cell r="C436" t="str">
            <v>Switch Hardware</v>
          </cell>
          <cell r="D436" t="str">
            <v>CONN PTL 10P 26CA E/W ONE 34 P</v>
          </cell>
          <cell r="E436">
            <v>223</v>
          </cell>
          <cell r="F436">
            <v>29.21</v>
          </cell>
        </row>
        <row r="437">
          <cell r="A437" t="str">
            <v>NT0X96CC</v>
          </cell>
          <cell r="C437" t="str">
            <v>Switch Hardware</v>
          </cell>
          <cell r="D437" t="str">
            <v>CONN PTL 10P 26CA E/W TWO 25 P</v>
          </cell>
          <cell r="E437">
            <v>290</v>
          </cell>
          <cell r="F437">
            <v>14.9</v>
          </cell>
        </row>
        <row r="438">
          <cell r="A438" t="str">
            <v>NT0X96CR</v>
          </cell>
          <cell r="C438" t="str">
            <v>Switch Hardware</v>
          </cell>
          <cell r="D438" t="str">
            <v>CONNECTORIZED PTL 5P 26 CABLE E/W ONE 25PIN</v>
          </cell>
          <cell r="E438">
            <v>95</v>
          </cell>
          <cell r="F438">
            <v>12.07</v>
          </cell>
        </row>
        <row r="439">
          <cell r="A439" t="str">
            <v>NT0X96KN</v>
          </cell>
          <cell r="B439" t="str">
            <v>B0240808</v>
          </cell>
          <cell r="C439" t="str">
            <v>Switch Hardware</v>
          </cell>
          <cell r="D439" t="str">
            <v>FRS CABLE ASSEMBLY</v>
          </cell>
          <cell r="E439">
            <v>382</v>
          </cell>
          <cell r="F439">
            <v>34.049999999999997</v>
          </cell>
        </row>
        <row r="440">
          <cell r="A440" t="str">
            <v>NT0X97AE</v>
          </cell>
          <cell r="C440" t="str">
            <v>Switch Hardware</v>
          </cell>
          <cell r="D440" t="str">
            <v>DUAL FIBER OPTICS CABLE ASSY E/W 4 ST CONNECTORS</v>
          </cell>
          <cell r="E440">
            <v>708</v>
          </cell>
          <cell r="F440">
            <v>35.56</v>
          </cell>
        </row>
        <row r="441">
          <cell r="A441" t="str">
            <v>NT0X97AX</v>
          </cell>
          <cell r="C441" t="str">
            <v>Switch Hardware</v>
          </cell>
          <cell r="D441" t="str">
            <v>XA-CORE CMIC FIBER CABLE</v>
          </cell>
          <cell r="E441">
            <v>1613</v>
          </cell>
          <cell r="F441">
            <v>30.82</v>
          </cell>
        </row>
        <row r="442">
          <cell r="A442" t="str">
            <v>NT0X97AY</v>
          </cell>
          <cell r="C442" t="str">
            <v>Switch Hardware</v>
          </cell>
          <cell r="D442" t="str">
            <v>XA-PORTABLE CMIC FIBER CABLE</v>
          </cell>
          <cell r="E442">
            <v>768</v>
          </cell>
          <cell r="F442">
            <v>56.56</v>
          </cell>
        </row>
        <row r="443">
          <cell r="A443" t="str">
            <v>NT1X54AA</v>
          </cell>
          <cell r="C443" t="str">
            <v>Switch Hardware</v>
          </cell>
          <cell r="D443" t="str">
            <v>JACK ENDED TRUNK CIRCUIT PACK</v>
          </cell>
          <cell r="E443">
            <v>629</v>
          </cell>
          <cell r="F443">
            <v>161.28</v>
          </cell>
        </row>
        <row r="444">
          <cell r="A444" t="str">
            <v>NT1X68BC</v>
          </cell>
          <cell r="C444" t="str">
            <v>Switch Hardware</v>
          </cell>
          <cell r="D444" t="str">
            <v>COOK 9-TRACK TAPE CONTROL-LER</v>
          </cell>
          <cell r="E444">
            <v>473</v>
          </cell>
          <cell r="F444">
            <v>140.91999999999999</v>
          </cell>
        </row>
        <row r="445">
          <cell r="A445" t="str">
            <v>NT1X80AA</v>
          </cell>
          <cell r="C445" t="str">
            <v>Switch Hardware</v>
          </cell>
          <cell r="D445" t="str">
            <v>ENHANCED DIGITAL RECORDED ANNS</v>
          </cell>
          <cell r="E445">
            <v>35000</v>
          </cell>
          <cell r="F445">
            <v>199.41</v>
          </cell>
        </row>
        <row r="446">
          <cell r="A446" t="str">
            <v>NT1X80BA</v>
          </cell>
          <cell r="C446" t="str">
            <v>Switch Hardware</v>
          </cell>
          <cell r="D446" t="str">
            <v>ENHANCED DIGITALLY RECORDED ANN. MEMORY CARD CP</v>
          </cell>
          <cell r="E446">
            <v>70000</v>
          </cell>
          <cell r="F446">
            <v>305.39999999999998</v>
          </cell>
        </row>
        <row r="447">
          <cell r="A447" t="str">
            <v>NT1X81AA</v>
          </cell>
          <cell r="C447" t="str">
            <v>Switch Hardware</v>
          </cell>
          <cell r="D447" t="str">
            <v>COMPACT CONFERENCE CP (DOMESTI</v>
          </cell>
          <cell r="E447">
            <v>12000</v>
          </cell>
          <cell r="F447">
            <v>149.63999999999999</v>
          </cell>
        </row>
        <row r="448">
          <cell r="A448" t="str">
            <v>NT2J11AA</v>
          </cell>
          <cell r="C448" t="str">
            <v>Radio/PA</v>
          </cell>
          <cell r="D448" t="str">
            <v>CCDS KRS ADDITIONAL_MFRM_CARRIER Option to enable hardware for 2nd or 3rd carriers per MFRM beyond the factory deployed single carrier</v>
          </cell>
          <cell r="E448">
            <v>37900</v>
          </cell>
          <cell r="F448">
            <v>0</v>
          </cell>
        </row>
        <row r="449">
          <cell r="A449" t="str">
            <v>NT2J11AB</v>
          </cell>
          <cell r="C449" t="str">
            <v>Radio/PA</v>
          </cell>
          <cell r="D449" t="str">
            <v>CFDS KRS HIGH_COVERAGE_MFRM Option to enable MFRM hardware for use at 1 carrier with full power for rural and highway applications.</v>
          </cell>
          <cell r="E449">
            <v>24000</v>
          </cell>
          <cell r="F449">
            <v>0</v>
          </cell>
        </row>
        <row r="450">
          <cell r="A450" t="str">
            <v>NT2J11AC</v>
          </cell>
          <cell r="C450" t="str">
            <v>Radio/PA</v>
          </cell>
          <cell r="D450" t="str">
            <v>CFDS KRS EXTENDED_FIBER (1km) Option to enable deployment of the MFRM/FRM over fiber between 200 to 1000 meters from digital frame.</v>
          </cell>
          <cell r="E450">
            <v>12600</v>
          </cell>
          <cell r="F450">
            <v>0</v>
          </cell>
        </row>
        <row r="451">
          <cell r="A451" t="str">
            <v>NT2J11AD</v>
          </cell>
          <cell r="C451" t="str">
            <v>Controller Software</v>
          </cell>
          <cell r="D451" t="str">
            <v>CCDS KRS 3G_VOICE_ENABLER 1XRTT Voice Software functionality. 2G</v>
          </cell>
          <cell r="E451">
            <v>9000</v>
          </cell>
          <cell r="F451">
            <v>0</v>
          </cell>
        </row>
        <row r="452">
          <cell r="A452" t="str">
            <v>NT2J11AE</v>
          </cell>
          <cell r="C452" t="str">
            <v>Controller Software</v>
          </cell>
          <cell r="D452" t="str">
            <v>CFDS KRS 1xRTT_RADIO_RESOURCE_MGMT Software tool to allocate radio resources to values other than default for specific voice and data usage requirements - to ensure service levels.</v>
          </cell>
          <cell r="E452">
            <v>1000</v>
          </cell>
          <cell r="F452">
            <v>0</v>
          </cell>
        </row>
        <row r="453">
          <cell r="A453" t="str">
            <v>NT2J11AF</v>
          </cell>
          <cell r="C453" t="str">
            <v>Controller Software</v>
          </cell>
          <cell r="D453" t="str">
            <v>CFDS KRS QUICK_PAGING_CHANNEL_CONTROL Software capability extends mobile battery life in idle state by approx. 40 (avg). Reduces paging channel scanning activity</v>
          </cell>
          <cell r="E453">
            <v>1500</v>
          </cell>
          <cell r="F453">
            <v>0</v>
          </cell>
        </row>
        <row r="454">
          <cell r="A454" t="str">
            <v>NT2J11AG</v>
          </cell>
          <cell r="C454" t="str">
            <v>Controller Software</v>
          </cell>
          <cell r="D454" t="str">
            <v>CFDS KRS RURAL_CELL Capability to extend access range to 150km (eventually 200 km). Also requires MFRM &amp;#8364;flexible power&amp;#8364; feature.</v>
          </cell>
          <cell r="E454">
            <v>5000</v>
          </cell>
          <cell r="F454">
            <v>0</v>
          </cell>
        </row>
        <row r="455">
          <cell r="A455" t="str">
            <v>NT2J11AH</v>
          </cell>
          <cell r="C455" t="str">
            <v>Controller Software</v>
          </cell>
          <cell r="D455" t="str">
            <v>CCDS KRS 3G_PACKET_DATA_ENABLER 1XRTT Data Software functionality. Enabling data from a Coverage standpoint.</v>
          </cell>
          <cell r="E455">
            <v>6000</v>
          </cell>
          <cell r="F455">
            <v>0</v>
          </cell>
        </row>
        <row r="456">
          <cell r="A456" t="str">
            <v>NT2J11AI</v>
          </cell>
          <cell r="C456" t="str">
            <v>Controller Software</v>
          </cell>
          <cell r="D456" t="str">
            <v>CCDS KRS ESEL_PACKET_DATA_CAPABILITY Software enables Data user support on ESEL. Enabling data from a capacity standpoint.</v>
          </cell>
          <cell r="E456">
            <v>8000</v>
          </cell>
          <cell r="F456">
            <v>0</v>
          </cell>
        </row>
        <row r="457">
          <cell r="A457" t="str">
            <v>NT2J11AJ</v>
          </cell>
          <cell r="C457" t="str">
            <v>Controller Software</v>
          </cell>
          <cell r="D457" t="str">
            <v>CCDS KRS REVERSE_SUPPLEMENT_CHANNEL_CTRL Software to enable &amp;gt;9.6kbs on the Reverse SCH for high speed data upload capability.</v>
          </cell>
          <cell r="E457">
            <v>2000</v>
          </cell>
          <cell r="F457">
            <v>0</v>
          </cell>
        </row>
        <row r="458">
          <cell r="A458" t="str">
            <v>NT2J11BA</v>
          </cell>
          <cell r="C458" t="str">
            <v>Controller Hardware</v>
          </cell>
          <cell r="D458" t="str">
            <v>CDMA 11PMSW FP ACTIVATION FEE (PER REDUND FP PR)</v>
          </cell>
          <cell r="E458">
            <v>386400</v>
          </cell>
          <cell r="F458">
            <v>0</v>
          </cell>
        </row>
        <row r="459">
          <cell r="A459" t="str">
            <v>NT2J11BB</v>
          </cell>
          <cell r="C459" t="str">
            <v>Controller Hardware</v>
          </cell>
          <cell r="D459" t="str">
            <v>CDMA 24PBCNW FP ACTIVATION FEE (PER REDUND FP PR)</v>
          </cell>
          <cell r="E459">
            <v>100800</v>
          </cell>
          <cell r="F459">
            <v>0</v>
          </cell>
        </row>
        <row r="460">
          <cell r="A460" t="str">
            <v>NT2J11CA</v>
          </cell>
          <cell r="C460" t="str">
            <v>Controller Software</v>
          </cell>
          <cell r="D460" t="str">
            <v>CCDS 1xEV-DO KRS_1XEV_DO_CARRIER_ENABLER</v>
          </cell>
          <cell r="E460">
            <v>0</v>
          </cell>
          <cell r="F460">
            <v>0</v>
          </cell>
        </row>
        <row r="461">
          <cell r="A461" t="str">
            <v>NT2J11CD</v>
          </cell>
          <cell r="B461" t="str">
            <v>A0893509</v>
          </cell>
          <cell r="C461" t="str">
            <v>Controller Software</v>
          </cell>
          <cell r="D461" t="str">
            <v>CCDS 800/1900 MHZ MM TRAFFIC ALLOC PER CARRIER</v>
          </cell>
          <cell r="E461">
            <v>30000</v>
          </cell>
          <cell r="F461">
            <v>0</v>
          </cell>
        </row>
        <row r="462">
          <cell r="A462" t="str">
            <v>NT2J11CE</v>
          </cell>
          <cell r="B462" t="str">
            <v>A0505389</v>
          </cell>
          <cell r="C462" t="str">
            <v>Services Platforms</v>
          </cell>
          <cell r="D462" t="str">
            <v>KRS DSFP 100FCH CAPACITY ENABLER</v>
          </cell>
          <cell r="E462">
            <v>85000</v>
          </cell>
          <cell r="F462">
            <v>0</v>
          </cell>
        </row>
        <row r="463">
          <cell r="A463" t="str">
            <v>NT2U1200AA</v>
          </cell>
          <cell r="C463" t="str">
            <v>Switch Hardware</v>
          </cell>
          <cell r="D463" t="str">
            <v>DPCX XA-Core (no PE)</v>
          </cell>
          <cell r="E463">
            <v>478239</v>
          </cell>
          <cell r="F463">
            <v>36859.5</v>
          </cell>
        </row>
        <row r="464">
          <cell r="A464" t="str">
            <v>NT2U1240AA</v>
          </cell>
          <cell r="C464" t="str">
            <v>Switch Hardware</v>
          </cell>
          <cell r="D464" t="str">
            <v>ENET 64K Cabinet</v>
          </cell>
          <cell r="E464">
            <v>245035</v>
          </cell>
          <cell r="F464">
            <v>17977.099999999999</v>
          </cell>
        </row>
        <row r="465">
          <cell r="A465" t="str">
            <v>NT2U1310AA</v>
          </cell>
          <cell r="C465" t="str">
            <v>Switch Hardware</v>
          </cell>
          <cell r="D465" t="str">
            <v>SPM Module (OC3)</v>
          </cell>
          <cell r="E465">
            <v>655000</v>
          </cell>
          <cell r="F465">
            <v>14567.3</v>
          </cell>
        </row>
        <row r="466">
          <cell r="A466" t="str">
            <v>NT2U1330AA</v>
          </cell>
          <cell r="B466" t="str">
            <v>B0263119</v>
          </cell>
          <cell r="C466" t="str">
            <v>Switch Hardware</v>
          </cell>
          <cell r="D466" t="str">
            <v>DTC Packfill (T1)</v>
          </cell>
          <cell r="E466">
            <v>121277</v>
          </cell>
          <cell r="F466">
            <v>2453.08</v>
          </cell>
        </row>
        <row r="467">
          <cell r="A467" t="str">
            <v>NT2X48BA</v>
          </cell>
          <cell r="C467" t="str">
            <v>Switch Hardware</v>
          </cell>
          <cell r="D467" t="str">
            <v>DIGITAL 4 CHANNEL MF RECEIVER CP</v>
          </cell>
          <cell r="E467">
            <v>1011</v>
          </cell>
          <cell r="F467">
            <v>165.98</v>
          </cell>
        </row>
        <row r="468">
          <cell r="A468" t="str">
            <v>NT2X48BB</v>
          </cell>
          <cell r="C468" t="str">
            <v>Switch Hardware</v>
          </cell>
          <cell r="D468" t="str">
            <v>DIGITAL 4 CHANNEL DTMF RECEIVER CP</v>
          </cell>
          <cell r="E468">
            <v>1011</v>
          </cell>
          <cell r="F468">
            <v>163.87</v>
          </cell>
        </row>
        <row r="469">
          <cell r="A469" t="str">
            <v>NT2X48CA</v>
          </cell>
          <cell r="C469" t="str">
            <v>Switch Hardware</v>
          </cell>
          <cell r="D469" t="str">
            <v>A-LAW MF RCVR (INTL TURKEY)</v>
          </cell>
          <cell r="E469">
            <v>1008</v>
          </cell>
          <cell r="F469">
            <v>200.9</v>
          </cell>
        </row>
        <row r="470">
          <cell r="A470" t="str">
            <v>NT2X48CC</v>
          </cell>
          <cell r="C470" t="str">
            <v>Switch Hardware</v>
          </cell>
          <cell r="D470" t="str">
            <v>A-LAW DTMF RECEIVER (FOR UK)</v>
          </cell>
          <cell r="E470">
            <v>963</v>
          </cell>
          <cell r="F470">
            <v>154.04</v>
          </cell>
        </row>
        <row r="471">
          <cell r="A471" t="str">
            <v>NT2X56BA</v>
          </cell>
          <cell r="C471" t="str">
            <v>Switch Hardware</v>
          </cell>
          <cell r="D471" t="str">
            <v>DIGITAL FILTER (A-LAW TTU)</v>
          </cell>
          <cell r="E471">
            <v>126</v>
          </cell>
          <cell r="F471">
            <v>135.13</v>
          </cell>
        </row>
        <row r="472">
          <cell r="A472" t="str">
            <v>NT2X57AA</v>
          </cell>
          <cell r="C472" t="str">
            <v>Switch Hardware</v>
          </cell>
          <cell r="D472" t="str">
            <v>SIGNAL DISTRIBUTION CARD NO.1,</v>
          </cell>
          <cell r="E472">
            <v>646</v>
          </cell>
          <cell r="F472">
            <v>93.26</v>
          </cell>
        </row>
        <row r="473">
          <cell r="A473" t="str">
            <v>NT2X70AF</v>
          </cell>
          <cell r="C473" t="str">
            <v>Switch Hardware</v>
          </cell>
          <cell r="D473" t="str">
            <v>NT2X70AF +-5V +-12V POWER CONV</v>
          </cell>
          <cell r="E473">
            <v>3103</v>
          </cell>
          <cell r="F473">
            <v>102.76</v>
          </cell>
        </row>
        <row r="474">
          <cell r="A474" t="str">
            <v>NT2X75AA</v>
          </cell>
          <cell r="C474" t="str">
            <v>Switch Hardware</v>
          </cell>
          <cell r="D474" t="str">
            <v>LOOP GROUND TEST LINE</v>
          </cell>
          <cell r="E474">
            <v>320</v>
          </cell>
          <cell r="F474">
            <v>84.8</v>
          </cell>
        </row>
        <row r="475">
          <cell r="A475" t="str">
            <v>NT2X75BA</v>
          </cell>
          <cell r="C475" t="str">
            <v>Switch Hardware</v>
          </cell>
          <cell r="D475" t="str">
            <v>PCP</v>
          </cell>
          <cell r="E475">
            <v>510</v>
          </cell>
          <cell r="F475">
            <v>88.4</v>
          </cell>
        </row>
        <row r="476">
          <cell r="A476" t="str">
            <v>NT2X77AA</v>
          </cell>
          <cell r="C476" t="str">
            <v>Switch Hardware</v>
          </cell>
          <cell r="D476" t="str">
            <v>COMPROMISE BALANCE NETWORK 900 OHM, 5.1V Vout1, 5.15WV Vout2, 24RLY Vout3, 15V Vout4, 15SWV Vout5, -15V Vout6, -15SWV Vout7, -28SWV Vout8, 8 outputs, Dimension: LxWxH = 2.75&amp;quot; x 2.65&amp;quot; x 0.5&amp;quot;.</v>
          </cell>
          <cell r="E476">
            <v>57</v>
          </cell>
          <cell r="F476">
            <v>23.58</v>
          </cell>
        </row>
        <row r="477">
          <cell r="A477" t="str">
            <v>NT3P81CC</v>
          </cell>
          <cell r="B477" t="str">
            <v>A0736348</v>
          </cell>
          <cell r="C477" t="str">
            <v>OEM Equipment</v>
          </cell>
          <cell r="D477" t="str">
            <v>ANTENNA, PCS, 0 DEG. DT, 7/16TH - CELLULAR</v>
          </cell>
          <cell r="E477">
            <v>693</v>
          </cell>
          <cell r="F477">
            <v>438.9</v>
          </cell>
        </row>
        <row r="478">
          <cell r="A478" t="str">
            <v>NT3X82BA</v>
          </cell>
          <cell r="C478" t="str">
            <v>Switch Hardware</v>
          </cell>
          <cell r="D478" t="str">
            <v>LP ALARM DEAD SYSTEM W/AUDIBLE</v>
          </cell>
          <cell r="E478">
            <v>2200</v>
          </cell>
          <cell r="F478">
            <v>395.2</v>
          </cell>
        </row>
        <row r="479">
          <cell r="A479" t="str">
            <v>NT3X83AC</v>
          </cell>
          <cell r="C479" t="str">
            <v>Switch Hardware</v>
          </cell>
          <cell r="D479" t="str">
            <v>OAU ALARM TRANSFER CP</v>
          </cell>
          <cell r="E479">
            <v>700</v>
          </cell>
          <cell r="F479">
            <v>186.3</v>
          </cell>
        </row>
        <row r="480">
          <cell r="A480" t="str">
            <v>NT3X83BA</v>
          </cell>
          <cell r="C480" t="str">
            <v>Switch Hardware</v>
          </cell>
          <cell r="D480" t="str">
            <v>LP ALARM TRANSFER &amp;amp; SENDING CP</v>
          </cell>
          <cell r="E480">
            <v>820</v>
          </cell>
          <cell r="F480">
            <v>98.46</v>
          </cell>
        </row>
        <row r="481">
          <cell r="A481" t="str">
            <v>NT4X45AA</v>
          </cell>
          <cell r="C481" t="str">
            <v>Switch Hardware</v>
          </cell>
          <cell r="D481" t="str">
            <v>dtu digital test unit circuit</v>
          </cell>
          <cell r="E481">
            <v>10479.5</v>
          </cell>
          <cell r="F481">
            <v>198.21</v>
          </cell>
        </row>
        <row r="482">
          <cell r="A482" t="str">
            <v>NT5C15BC</v>
          </cell>
          <cell r="C482" t="str">
            <v>Cellsite/BTS/RBS Infrastructure</v>
          </cell>
          <cell r="D482" t="str">
            <v>RECTIFIER 500W 220V FORCED COOLING MINI 48</v>
          </cell>
          <cell r="E482">
            <v>1000</v>
          </cell>
          <cell r="F482">
            <v>197.89</v>
          </cell>
        </row>
        <row r="483">
          <cell r="A483" t="str">
            <v>NT5X30AA</v>
          </cell>
          <cell r="C483" t="str">
            <v>Switch Hardware</v>
          </cell>
          <cell r="D483" t="str">
            <v>101 COMMUNICATION TEST LINE CP</v>
          </cell>
          <cell r="E483">
            <v>571</v>
          </cell>
          <cell r="F483">
            <v>238.67</v>
          </cell>
        </row>
        <row r="484">
          <cell r="A484" t="str">
            <v>NT6C34DO</v>
          </cell>
          <cell r="C484" t="str">
            <v>Cellsite/BTS/RBS Infrastructure</v>
          </cell>
          <cell r="D484" t="str">
            <v>DISTRIBUTION MODULE, SYS 3500/48 METROCELL</v>
          </cell>
          <cell r="E484">
            <v>700</v>
          </cell>
          <cell r="F484">
            <v>237.71</v>
          </cell>
        </row>
        <row r="485">
          <cell r="A485" t="str">
            <v>NT6C34DP</v>
          </cell>
          <cell r="C485" t="str">
            <v>Cellsite/BTS/RBS Infrastructure</v>
          </cell>
          <cell r="D485" t="str">
            <v>DISTRIBUTION MODULE SYS 3500/48 METROCELL (EXPA</v>
          </cell>
          <cell r="E485">
            <v>650</v>
          </cell>
          <cell r="F485">
            <v>237.71</v>
          </cell>
        </row>
        <row r="486">
          <cell r="A486" t="str">
            <v>NT6X27BB</v>
          </cell>
          <cell r="C486" t="str">
            <v>Switch Hardware</v>
          </cell>
          <cell r="D486" t="str">
            <v>ENHANCED PCM30 INTERFACE CARD CP</v>
          </cell>
          <cell r="E486">
            <v>8531</v>
          </cell>
          <cell r="F486">
            <v>94.18</v>
          </cell>
        </row>
        <row r="487">
          <cell r="A487" t="str">
            <v>NT6X28AC</v>
          </cell>
          <cell r="C487" t="str">
            <v>Switch Hardware</v>
          </cell>
          <cell r="D487" t="str">
            <v>PCM30 CAS SIGNALLING CONTROL C</v>
          </cell>
          <cell r="E487">
            <v>1401</v>
          </cell>
          <cell r="F487">
            <v>94.4</v>
          </cell>
        </row>
        <row r="488">
          <cell r="A488" t="str">
            <v>NT6X40FB</v>
          </cell>
          <cell r="C488" t="str">
            <v>Switch Hardware</v>
          </cell>
          <cell r="D488" t="str">
            <v>LINK CONTROL CIRCUIT PACK</v>
          </cell>
          <cell r="E488">
            <v>4000</v>
          </cell>
          <cell r="F488">
            <v>105.9</v>
          </cell>
        </row>
        <row r="489">
          <cell r="A489" t="str">
            <v>NT6X40GA</v>
          </cell>
          <cell r="C489" t="str">
            <v>Switch Hardware</v>
          </cell>
          <cell r="D489" t="str">
            <v>DS-512 LINK CONTROL</v>
          </cell>
          <cell r="E489">
            <v>2000</v>
          </cell>
          <cell r="F489">
            <v>121.74</v>
          </cell>
        </row>
        <row r="490">
          <cell r="A490" t="str">
            <v>NT6X41AC</v>
          </cell>
          <cell r="C490" t="str">
            <v>Switch Hardware</v>
          </cell>
          <cell r="D490" t="str">
            <v>XPM FORMATTER/CLOCK CP</v>
          </cell>
          <cell r="E490">
            <v>2100</v>
          </cell>
          <cell r="F490">
            <v>103.26</v>
          </cell>
        </row>
        <row r="491">
          <cell r="A491" t="str">
            <v>NT6X42AA</v>
          </cell>
          <cell r="C491" t="str">
            <v>Switch Hardware</v>
          </cell>
          <cell r="D491" t="str">
            <v>CHANNEL SUPERVISION MSG CP</v>
          </cell>
          <cell r="E491">
            <v>2100</v>
          </cell>
          <cell r="F491">
            <v>54.56</v>
          </cell>
        </row>
        <row r="492">
          <cell r="A492" t="str">
            <v>NT6X44AA</v>
          </cell>
          <cell r="C492" t="str">
            <v>Switch Hardware</v>
          </cell>
          <cell r="D492" t="str">
            <v>TIME SWITCH CP</v>
          </cell>
          <cell r="E492">
            <v>4200</v>
          </cell>
          <cell r="F492">
            <v>156.15</v>
          </cell>
        </row>
        <row r="493">
          <cell r="A493" t="str">
            <v>NT6X44EA</v>
          </cell>
          <cell r="C493" t="str">
            <v>Switch Hardware</v>
          </cell>
          <cell r="D493" t="str">
            <v>UNIVERSAL TIME SWITCH CP</v>
          </cell>
          <cell r="E493">
            <v>1156</v>
          </cell>
          <cell r="F493">
            <v>154.37</v>
          </cell>
        </row>
        <row r="494">
          <cell r="A494" t="str">
            <v>NT6X48AA</v>
          </cell>
          <cell r="C494" t="str">
            <v>Switch Hardware</v>
          </cell>
          <cell r="D494" t="str">
            <v>DS30A LCM INTERFACE CP</v>
          </cell>
          <cell r="E494">
            <v>4200</v>
          </cell>
          <cell r="F494">
            <v>31.29</v>
          </cell>
        </row>
        <row r="495">
          <cell r="A495" t="str">
            <v>NT6X50AB</v>
          </cell>
          <cell r="C495" t="str">
            <v>Switch Hardware</v>
          </cell>
          <cell r="D495" t="str">
            <v>DS1 EFF CARD CP</v>
          </cell>
          <cell r="E495">
            <v>6825</v>
          </cell>
          <cell r="F495">
            <v>68.19</v>
          </cell>
        </row>
        <row r="496">
          <cell r="A496" t="str">
            <v>NT6X69AC</v>
          </cell>
          <cell r="C496" t="str">
            <v>Switch Hardware</v>
          </cell>
          <cell r="D496" t="str">
            <v>MESSAGE PROTOCOL &amp;amp; TONE GENERA</v>
          </cell>
          <cell r="E496">
            <v>3675</v>
          </cell>
          <cell r="F496">
            <v>70.73</v>
          </cell>
        </row>
        <row r="497">
          <cell r="A497" t="str">
            <v>NT6X69LB</v>
          </cell>
          <cell r="C497" t="str">
            <v>Switch Hardware</v>
          </cell>
          <cell r="D497" t="str">
            <v>MESSAGE PROTOCOL AND DOWNLOADABLE TONES CP (50 MSEC TIMEOUT)</v>
          </cell>
          <cell r="E497">
            <v>3700</v>
          </cell>
          <cell r="F497">
            <v>63.07</v>
          </cell>
        </row>
        <row r="498">
          <cell r="A498" t="str">
            <v>NT6X70AA</v>
          </cell>
          <cell r="C498" t="str">
            <v>Switch Hardware</v>
          </cell>
          <cell r="D498" t="str">
            <v>CONTINUITY TONE DETECTOR CP</v>
          </cell>
          <cell r="E498">
            <v>1064</v>
          </cell>
          <cell r="F498">
            <v>88.34</v>
          </cell>
        </row>
        <row r="499">
          <cell r="A499" t="str">
            <v>NT6X70CA</v>
          </cell>
          <cell r="C499" t="str">
            <v>Switch Hardware</v>
          </cell>
          <cell r="D499" t="str">
            <v>CONTINUITY TONE DETECTOR CP</v>
          </cell>
          <cell r="E499">
            <v>1064</v>
          </cell>
          <cell r="F499">
            <v>85.85</v>
          </cell>
        </row>
        <row r="500">
          <cell r="A500" t="str">
            <v>NT6X92EA</v>
          </cell>
          <cell r="C500" t="str">
            <v>Switch Hardware</v>
          </cell>
          <cell r="D500" t="str">
            <v>GLOBAL TONE RECEIVER</v>
          </cell>
          <cell r="E500">
            <v>3700</v>
          </cell>
          <cell r="F500">
            <v>113.3</v>
          </cell>
        </row>
        <row r="501">
          <cell r="A501" t="str">
            <v>NT7C25BA</v>
          </cell>
          <cell r="C501" t="str">
            <v>Cellsite/BTS/RBS Infrastructure</v>
          </cell>
          <cell r="D501" t="str">
            <v>ENHANCED CONTROLLER MODULE (ECM)</v>
          </cell>
          <cell r="E501">
            <v>6000</v>
          </cell>
          <cell r="F501">
            <v>615.23</v>
          </cell>
        </row>
        <row r="502">
          <cell r="A502" t="str">
            <v>NT7C25CB</v>
          </cell>
          <cell r="C502" t="str">
            <v>Cellsite/BTS/RBS Infrastructure</v>
          </cell>
          <cell r="D502" t="str">
            <v>BATTERY INTERFACE MODULE / BIM</v>
          </cell>
          <cell r="E502">
            <v>600</v>
          </cell>
          <cell r="F502">
            <v>169.47</v>
          </cell>
        </row>
        <row r="503">
          <cell r="A503" t="str">
            <v>NT7C25DA</v>
          </cell>
          <cell r="C503" t="str">
            <v>Cellsite/BTS/RBS Infrastructure</v>
          </cell>
          <cell r="D503" t="str">
            <v>EXTENSION ENHANCED CONTROLLER MODULE</v>
          </cell>
          <cell r="E503">
            <v>6000</v>
          </cell>
          <cell r="F503">
            <v>440.84</v>
          </cell>
        </row>
        <row r="504">
          <cell r="A504" t="str">
            <v>NT7E46BD</v>
          </cell>
          <cell r="C504" t="str">
            <v>Services Platforms</v>
          </cell>
          <cell r="D504" t="str">
            <v>SEE A0623216. OPTICAL PATCH CO</v>
          </cell>
          <cell r="E504">
            <v>135</v>
          </cell>
          <cell r="F504">
            <v>19.440000000000001</v>
          </cell>
        </row>
        <row r="505">
          <cell r="A505" t="str">
            <v>NT7E70AA</v>
          </cell>
          <cell r="B505" t="str">
            <v>A0364959</v>
          </cell>
          <cell r="C505" t="str">
            <v>Services Platforms</v>
          </cell>
          <cell r="D505" t="str">
            <v>FRAME (7'0&amp;quot;)</v>
          </cell>
          <cell r="E505">
            <v>617</v>
          </cell>
          <cell r="F505">
            <v>1097.8599999999999</v>
          </cell>
        </row>
        <row r="506">
          <cell r="A506" t="str">
            <v>NT9X0191</v>
          </cell>
          <cell r="C506" t="str">
            <v>Switch Hardware</v>
          </cell>
          <cell r="D506" t="str">
            <v>FRIU CABLE ASSEMBLY</v>
          </cell>
          <cell r="E506">
            <v>386</v>
          </cell>
          <cell r="F506">
            <v>12.86</v>
          </cell>
        </row>
        <row r="507">
          <cell r="A507" t="str">
            <v>NT9X03AA</v>
          </cell>
          <cell r="C507" t="str">
            <v>Switch Hardware</v>
          </cell>
          <cell r="D507" t="str">
            <v>CORE FSP</v>
          </cell>
          <cell r="E507">
            <v>3728</v>
          </cell>
          <cell r="F507">
            <v>516.21</v>
          </cell>
        </row>
        <row r="508">
          <cell r="A508" t="str">
            <v>NT9X0520</v>
          </cell>
          <cell r="B508" t="str">
            <v xml:space="preserve">B0225861 </v>
          </cell>
          <cell r="C508" t="str">
            <v>Switch Hardware</v>
          </cell>
          <cell r="D508" t="str">
            <v>V BUS CABLE ASSEMBLY</v>
          </cell>
          <cell r="E508">
            <v>400</v>
          </cell>
          <cell r="F508">
            <v>44.28</v>
          </cell>
        </row>
        <row r="509">
          <cell r="A509" t="str">
            <v>NT9X0561</v>
          </cell>
          <cell r="C509" t="str">
            <v>Switch Hardware</v>
          </cell>
          <cell r="D509" t="str">
            <v>JNET TO ENET UPGRADE KIT</v>
          </cell>
          <cell r="E509">
            <v>11235</v>
          </cell>
          <cell r="F509">
            <v>352.39</v>
          </cell>
        </row>
        <row r="510">
          <cell r="A510" t="str">
            <v>NT9X0817</v>
          </cell>
          <cell r="C510" t="str">
            <v>Switch Hardware</v>
          </cell>
          <cell r="D510" t="str">
            <v>NT9X41 I/F CABLE WNET APPLICAT</v>
          </cell>
          <cell r="E510">
            <v>670</v>
          </cell>
          <cell r="F510">
            <v>90.32</v>
          </cell>
        </row>
        <row r="511">
          <cell r="A511" t="str">
            <v>NT9X10CA</v>
          </cell>
          <cell r="C511" t="str">
            <v>Switch Hardware</v>
          </cell>
          <cell r="D511" t="str">
            <v>60MHZ 88110 BRISC 512MB CPU CI</v>
          </cell>
          <cell r="E511">
            <v>577381</v>
          </cell>
          <cell r="F511">
            <v>5890.78</v>
          </cell>
        </row>
        <row r="512">
          <cell r="A512" t="str">
            <v>NT9X12AD</v>
          </cell>
          <cell r="C512" t="str">
            <v>Switch Hardware</v>
          </cell>
          <cell r="D512" t="str">
            <v>port card with parity</v>
          </cell>
          <cell r="E512">
            <v>6300</v>
          </cell>
          <cell r="F512">
            <v>250.01</v>
          </cell>
        </row>
        <row r="513">
          <cell r="A513" t="str">
            <v>NT9X13DD</v>
          </cell>
          <cell r="C513" t="str">
            <v>Switch Hardware</v>
          </cell>
          <cell r="D513" t="str">
            <v>SIMPLEX CPU 16MHZ, 16MEG DRAM</v>
          </cell>
          <cell r="E513">
            <v>39500</v>
          </cell>
          <cell r="F513">
            <v>314.87</v>
          </cell>
        </row>
        <row r="514">
          <cell r="A514" t="str">
            <v>NT9X13DE</v>
          </cell>
          <cell r="C514" t="str">
            <v>Switch Hardware</v>
          </cell>
          <cell r="D514" t="str">
            <v>CPU 68020/16MEG/16MHZ PCP</v>
          </cell>
          <cell r="E514">
            <v>39500</v>
          </cell>
          <cell r="F514">
            <v>314.52</v>
          </cell>
        </row>
        <row r="515">
          <cell r="A515" t="str">
            <v>NT9X13DG</v>
          </cell>
          <cell r="C515" t="str">
            <v>Switch Hardware</v>
          </cell>
          <cell r="D515" t="str">
            <v>CPU 68020/4MEG/4MHZ PCP</v>
          </cell>
          <cell r="E515">
            <v>40000</v>
          </cell>
          <cell r="F515">
            <v>311.85000000000002</v>
          </cell>
        </row>
        <row r="516">
          <cell r="A516" t="str">
            <v>NT9X13KA</v>
          </cell>
          <cell r="C516" t="str">
            <v>Switch Hardware</v>
          </cell>
          <cell r="D516" t="str">
            <v>CPU (16M BYTE DRAM ENET) CP</v>
          </cell>
          <cell r="E516">
            <v>16500</v>
          </cell>
          <cell r="F516">
            <v>314.37</v>
          </cell>
        </row>
        <row r="517">
          <cell r="A517" t="str">
            <v>NT9X13NA</v>
          </cell>
          <cell r="C517" t="str">
            <v>Switch Hardware</v>
          </cell>
          <cell r="D517" t="str">
            <v>CPU REMOTE CP</v>
          </cell>
          <cell r="E517">
            <v>40000</v>
          </cell>
          <cell r="F517">
            <v>311.85000000000002</v>
          </cell>
        </row>
        <row r="518">
          <cell r="A518" t="str">
            <v>NT9X13NB</v>
          </cell>
          <cell r="C518" t="str">
            <v>Switch Hardware</v>
          </cell>
          <cell r="D518" t="str">
            <v>CPU 68020/16MEG/16MHZ PCP</v>
          </cell>
          <cell r="E518">
            <v>40000</v>
          </cell>
          <cell r="F518">
            <v>317.22000000000003</v>
          </cell>
        </row>
        <row r="519">
          <cell r="A519" t="str">
            <v>NT9X14EA</v>
          </cell>
          <cell r="B519" t="str">
            <v>B0234657</v>
          </cell>
          <cell r="C519" t="str">
            <v>Switch Hardware</v>
          </cell>
          <cell r="D519" t="str">
            <v>MEMORY 96M CP</v>
          </cell>
          <cell r="E519">
            <v>99456</v>
          </cell>
          <cell r="F519">
            <v>305.88</v>
          </cell>
        </row>
        <row r="520">
          <cell r="A520" t="str">
            <v>NT9X15AA</v>
          </cell>
          <cell r="C520" t="str">
            <v>Switch Hardware</v>
          </cell>
          <cell r="D520" t="str">
            <v>MAPPER CIRCUIT PACK</v>
          </cell>
          <cell r="E520">
            <v>5618</v>
          </cell>
          <cell r="F520">
            <v>176.19</v>
          </cell>
        </row>
        <row r="521">
          <cell r="A521" t="str">
            <v>NT9X17AD</v>
          </cell>
          <cell r="C521" t="str">
            <v>Switch Hardware</v>
          </cell>
          <cell r="D521" t="str">
            <v>MS 4 PORT CARD CP</v>
          </cell>
          <cell r="E521">
            <v>9607.5</v>
          </cell>
          <cell r="F521">
            <v>349.9</v>
          </cell>
        </row>
        <row r="522">
          <cell r="A522" t="str">
            <v>NT9X17BB</v>
          </cell>
          <cell r="C522" t="str">
            <v>Switch Hardware</v>
          </cell>
          <cell r="D522" t="str">
            <v>MS-32 PORT CIRCUIT PACK</v>
          </cell>
          <cell r="E522">
            <v>11000</v>
          </cell>
          <cell r="F522">
            <v>424.51</v>
          </cell>
        </row>
        <row r="523">
          <cell r="A523" t="str">
            <v>NT9X17CA</v>
          </cell>
          <cell r="C523" t="str">
            <v>Switch Hardware</v>
          </cell>
          <cell r="D523" t="str">
            <v>DMS BUS 128 PORT C</v>
          </cell>
          <cell r="E523">
            <v>26250</v>
          </cell>
          <cell r="F523">
            <v>894.74</v>
          </cell>
        </row>
        <row r="524">
          <cell r="A524" t="str">
            <v>NT9X17DA</v>
          </cell>
          <cell r="C524" t="str">
            <v>Switch Hardware</v>
          </cell>
          <cell r="D524" t="str">
            <v>MS 64-PORT CP</v>
          </cell>
          <cell r="E524">
            <v>12000</v>
          </cell>
          <cell r="F524">
            <v>617.36</v>
          </cell>
        </row>
        <row r="525">
          <cell r="A525" t="str">
            <v>NT9X19AA</v>
          </cell>
          <cell r="C525" t="str">
            <v>Switch Hardware</v>
          </cell>
          <cell r="D525" t="str">
            <v>FILLER CIRCUIT PACK</v>
          </cell>
          <cell r="E525">
            <v>115</v>
          </cell>
          <cell r="F525">
            <v>14.13</v>
          </cell>
        </row>
        <row r="526">
          <cell r="A526" t="str">
            <v>NT9X19BA</v>
          </cell>
          <cell r="C526" t="str">
            <v>Switch Hardware</v>
          </cell>
          <cell r="D526" t="str">
            <v>FILLER PADDLEBOARD CP</v>
          </cell>
          <cell r="E526">
            <v>115</v>
          </cell>
          <cell r="F526">
            <v>9.02</v>
          </cell>
        </row>
        <row r="527">
          <cell r="A527" t="str">
            <v>NT9X20AA</v>
          </cell>
          <cell r="B527" t="str">
            <v>B0221847</v>
          </cell>
          <cell r="C527" t="str">
            <v>Switch Hardware</v>
          </cell>
          <cell r="D527" t="str">
            <v>DS512 PADDLEBOARD CP</v>
          </cell>
          <cell r="E527">
            <v>7560</v>
          </cell>
          <cell r="F527">
            <v>390.72</v>
          </cell>
        </row>
        <row r="528">
          <cell r="A528" t="str">
            <v>NT9X20BC</v>
          </cell>
          <cell r="C528" t="str">
            <v>Switch Hardware</v>
          </cell>
          <cell r="D528" t="str">
            <v>enet/ms fiber interface paddle</v>
          </cell>
          <cell r="E528">
            <v>7000</v>
          </cell>
          <cell r="F528">
            <v>326.82</v>
          </cell>
        </row>
        <row r="529">
          <cell r="A529" t="str">
            <v>NT9X21AA</v>
          </cell>
          <cell r="B529" t="str">
            <v>B0221848</v>
          </cell>
          <cell r="C529" t="str">
            <v>Switch Hardware</v>
          </cell>
          <cell r="D529" t="str">
            <v>BUS TERMINATOR PADDLEBOARD</v>
          </cell>
          <cell r="E529">
            <v>3833</v>
          </cell>
          <cell r="F529">
            <v>85.97</v>
          </cell>
        </row>
        <row r="530">
          <cell r="A530" t="str">
            <v>NT9X21AB</v>
          </cell>
          <cell r="C530" t="str">
            <v>Switch Hardware</v>
          </cell>
          <cell r="D530" t="str">
            <v>BUS TERMINATOR PADDLE BOARD CP</v>
          </cell>
          <cell r="E530">
            <v>3832</v>
          </cell>
          <cell r="F530">
            <v>85.8</v>
          </cell>
        </row>
        <row r="531">
          <cell r="A531" t="str">
            <v>NT9X22CA</v>
          </cell>
          <cell r="B531" t="str">
            <v>B0223989</v>
          </cell>
          <cell r="C531" t="str">
            <v>Switch Hardware</v>
          </cell>
          <cell r="D531" t="str">
            <v>CM SUBSYS CLOCK PDBRD</v>
          </cell>
          <cell r="E531">
            <v>4594</v>
          </cell>
          <cell r="F531">
            <v>173.76</v>
          </cell>
        </row>
        <row r="532">
          <cell r="A532" t="str">
            <v>NT9X23AA</v>
          </cell>
          <cell r="C532" t="str">
            <v>Switch Hardware</v>
          </cell>
          <cell r="D532" t="str">
            <v>DS30 - 4 PORT PADDLEBOARD</v>
          </cell>
          <cell r="E532">
            <v>5355</v>
          </cell>
          <cell r="F532">
            <v>80.12</v>
          </cell>
        </row>
        <row r="533">
          <cell r="A533" t="str">
            <v>NT9X23BA</v>
          </cell>
          <cell r="C533" t="str">
            <v>Switch Hardware</v>
          </cell>
          <cell r="D533" t="str">
            <v>DS-30 4PORT PADDLEBOARD (STP)</v>
          </cell>
          <cell r="E533">
            <v>6300</v>
          </cell>
          <cell r="F533">
            <v>153.99</v>
          </cell>
        </row>
        <row r="534">
          <cell r="A534" t="str">
            <v>NT9X25AA</v>
          </cell>
          <cell r="C534" t="str">
            <v>Switch Hardware</v>
          </cell>
          <cell r="D534" t="str">
            <v>MS - PORT EXTENDER P.B.</v>
          </cell>
          <cell r="E534">
            <v>1000</v>
          </cell>
          <cell r="F534">
            <v>72.989999999999995</v>
          </cell>
        </row>
        <row r="535">
          <cell r="A535" t="str">
            <v>NT9X25BA</v>
          </cell>
          <cell r="C535" t="str">
            <v>Switch Hardware</v>
          </cell>
          <cell r="D535" t="str">
            <v>MS-PORT EXPANDER PADDLEBOARD</v>
          </cell>
          <cell r="E535">
            <v>1000</v>
          </cell>
          <cell r="F535">
            <v>61.33</v>
          </cell>
        </row>
        <row r="536">
          <cell r="A536" t="str">
            <v>NT9X26AB</v>
          </cell>
          <cell r="C536" t="str">
            <v>Switch Hardware</v>
          </cell>
          <cell r="D536" t="str">
            <v>REMOTE TERMINAL INTERFACE CP</v>
          </cell>
          <cell r="E536">
            <v>3250</v>
          </cell>
          <cell r="F536">
            <v>140.56</v>
          </cell>
        </row>
        <row r="537">
          <cell r="A537" t="str">
            <v>NT9X26FA</v>
          </cell>
          <cell r="C537" t="str">
            <v>Switch Hardware</v>
          </cell>
          <cell r="D537" t="str">
            <v>BRISC RTIF PADDLE-CARD FOR SERIES 70/512 SNODE</v>
          </cell>
          <cell r="E537">
            <v>7224</v>
          </cell>
          <cell r="F537">
            <v>301.22000000000003</v>
          </cell>
        </row>
        <row r="538">
          <cell r="A538" t="str">
            <v>NT9X27AA</v>
          </cell>
          <cell r="C538" t="str">
            <v>Switch Hardware</v>
          </cell>
          <cell r="D538" t="str">
            <v>CM BUS EXTENSION PADDLEBOARD</v>
          </cell>
          <cell r="E538">
            <v>1628</v>
          </cell>
          <cell r="F538">
            <v>107.72</v>
          </cell>
        </row>
        <row r="539">
          <cell r="A539" t="str">
            <v>NT9X30AB</v>
          </cell>
          <cell r="C539" t="str">
            <v>Switch Hardware</v>
          </cell>
          <cell r="D539" t="str">
            <v>NT9X30AB GOLABL +5V, 86A POWER</v>
          </cell>
          <cell r="E539">
            <v>3000</v>
          </cell>
          <cell r="F539">
            <v>304.97000000000003</v>
          </cell>
        </row>
        <row r="540">
          <cell r="A540" t="str">
            <v>NT9X31AB</v>
          </cell>
          <cell r="C540" t="str">
            <v>Switch Hardware</v>
          </cell>
          <cell r="D540" t="str">
            <v>NT9X31AB GLOBAL +5V, 20A POWER</v>
          </cell>
          <cell r="E540">
            <v>2675</v>
          </cell>
          <cell r="F540">
            <v>157.30000000000001</v>
          </cell>
        </row>
        <row r="541">
          <cell r="A541" t="str">
            <v>NT9X32AA</v>
          </cell>
          <cell r="C541" t="str">
            <v>Switch Hardware</v>
          </cell>
          <cell r="D541" t="str">
            <v>MS SHELF LOAD PADDLEBOARD</v>
          </cell>
          <cell r="E541">
            <v>1496</v>
          </cell>
          <cell r="F541">
            <v>37.92</v>
          </cell>
        </row>
        <row r="542">
          <cell r="A542" t="str">
            <v>NT9X35BA</v>
          </cell>
          <cell r="C542" t="str">
            <v>Switch Hardware</v>
          </cell>
          <cell r="D542" t="str">
            <v>EN NET X-POINT MOTHER BOARD C.</v>
          </cell>
          <cell r="E542">
            <v>9000</v>
          </cell>
          <cell r="F542">
            <v>472.08</v>
          </cell>
        </row>
        <row r="543">
          <cell r="A543" t="str">
            <v>NT9X35CA</v>
          </cell>
          <cell r="C543" t="str">
            <v>Switch Hardware</v>
          </cell>
          <cell r="D543" t="str">
            <v>EN NET X-POINT MACRO MODULE C.P.</v>
          </cell>
          <cell r="E543">
            <v>9000</v>
          </cell>
          <cell r="F543">
            <v>576.87</v>
          </cell>
        </row>
        <row r="544">
          <cell r="A544" t="str">
            <v>NT9X35FA</v>
          </cell>
          <cell r="C544" t="str">
            <v>Switch Hardware</v>
          </cell>
          <cell r="D544" t="str">
            <v>4K X 8K CROSS-POINT CP</v>
          </cell>
          <cell r="E544">
            <v>4500</v>
          </cell>
          <cell r="F544">
            <v>242.6</v>
          </cell>
        </row>
        <row r="545">
          <cell r="A545" t="str">
            <v>NT9X36BA</v>
          </cell>
          <cell r="C545" t="str">
            <v>Switch Hardware</v>
          </cell>
          <cell r="D545" t="str">
            <v>ENET+ CLOCK &amp;amp; MESSAGE CP</v>
          </cell>
          <cell r="E545">
            <v>6000</v>
          </cell>
          <cell r="F545">
            <v>476.05</v>
          </cell>
        </row>
        <row r="546">
          <cell r="A546" t="str">
            <v>NT9X40BB</v>
          </cell>
          <cell r="C546" t="str">
            <v>Switch Hardware</v>
          </cell>
          <cell r="D546" t="str">
            <v>QUAD DS512 FIBER INTERFACE PAD</v>
          </cell>
          <cell r="E546">
            <v>14000</v>
          </cell>
          <cell r="F546">
            <v>390.86</v>
          </cell>
        </row>
        <row r="547">
          <cell r="A547" t="str">
            <v>NT9X40DA</v>
          </cell>
          <cell r="C547" t="str">
            <v>Switch Hardware</v>
          </cell>
          <cell r="D547" t="str">
            <v>HCS FIBER LINK INTERFACE PADDL</v>
          </cell>
          <cell r="E547">
            <v>14000</v>
          </cell>
          <cell r="F547">
            <v>223.27</v>
          </cell>
        </row>
        <row r="548">
          <cell r="A548" t="str">
            <v>NT9X44AD</v>
          </cell>
          <cell r="C548" t="str">
            <v>Switch Hardware</v>
          </cell>
          <cell r="D548" t="str">
            <v>SYSTEM LOAD MODULE (SLM3)</v>
          </cell>
          <cell r="E548">
            <v>15000</v>
          </cell>
          <cell r="F548">
            <v>1860.82</v>
          </cell>
        </row>
        <row r="549">
          <cell r="A549" t="str">
            <v>NT9X45BA</v>
          </cell>
          <cell r="C549" t="str">
            <v>Switch Hardware</v>
          </cell>
          <cell r="D549" t="str">
            <v>ENET DS512/DS30 INTERFACE PADD</v>
          </cell>
          <cell r="E549">
            <v>16000</v>
          </cell>
          <cell r="F549">
            <v>577.66</v>
          </cell>
        </row>
        <row r="550">
          <cell r="A550" t="str">
            <v>NT9X46AA</v>
          </cell>
          <cell r="C550" t="str">
            <v>Switch Hardware</v>
          </cell>
          <cell r="D550" t="str">
            <v>NETWORK INTERFACE MODULE COMMON PACKS</v>
          </cell>
          <cell r="E550">
            <v>1549</v>
          </cell>
          <cell r="F550">
            <v>73.44</v>
          </cell>
        </row>
        <row r="551">
          <cell r="A551" t="str">
            <v>NT9X47AB</v>
          </cell>
          <cell r="C551" t="str">
            <v>Switch Hardware</v>
          </cell>
          <cell r="D551" t="str">
            <v>NT9X47AB GLOBAL SLM POWER CONV</v>
          </cell>
          <cell r="E551">
            <v>1804</v>
          </cell>
          <cell r="F551">
            <v>176.26</v>
          </cell>
        </row>
        <row r="552">
          <cell r="A552" t="str">
            <v>NT9X49CB</v>
          </cell>
          <cell r="C552" t="str">
            <v>Switch Hardware</v>
          </cell>
          <cell r="D552" t="str">
            <v>DMS BUS TRACER CP</v>
          </cell>
          <cell r="E552">
            <v>6000</v>
          </cell>
          <cell r="F552">
            <v>303.54000000000002</v>
          </cell>
        </row>
        <row r="553">
          <cell r="A553" t="str">
            <v>NT9X49CC</v>
          </cell>
          <cell r="C553" t="str">
            <v>Switch Hardware</v>
          </cell>
          <cell r="D553" t="str">
            <v>MS P-BUS TERMINATOR CP</v>
          </cell>
          <cell r="E553">
            <v>2573</v>
          </cell>
          <cell r="F553">
            <v>90.49</v>
          </cell>
        </row>
        <row r="554">
          <cell r="A554" t="str">
            <v>NT9X52AA</v>
          </cell>
          <cell r="C554" t="str">
            <v>Switch Hardware</v>
          </cell>
          <cell r="D554" t="str">
            <v>T-BUS ACCESS CP</v>
          </cell>
          <cell r="E554">
            <v>6074</v>
          </cell>
          <cell r="F554">
            <v>176.86</v>
          </cell>
        </row>
        <row r="555">
          <cell r="A555" t="str">
            <v>NT9X53AD</v>
          </cell>
          <cell r="C555" t="str">
            <v>Switch Hardware</v>
          </cell>
          <cell r="D555" t="str">
            <v>DMS-BUS SYSTEM CLOCK CIRCUIT P</v>
          </cell>
          <cell r="E555">
            <v>10900</v>
          </cell>
          <cell r="F555">
            <v>526.91</v>
          </cell>
        </row>
        <row r="556">
          <cell r="A556" t="str">
            <v>NT9X54AC</v>
          </cell>
          <cell r="C556" t="str">
            <v>Switch Hardware</v>
          </cell>
          <cell r="D556" t="str">
            <v>STRATUM 1 EXTERNAL CLOCK INTERFACE CP</v>
          </cell>
          <cell r="E556">
            <v>5145</v>
          </cell>
          <cell r="F556">
            <v>174.66</v>
          </cell>
        </row>
        <row r="557">
          <cell r="A557" t="str">
            <v>NT9X62AA</v>
          </cell>
          <cell r="C557" t="str">
            <v>Switch Hardware</v>
          </cell>
          <cell r="D557" t="str">
            <v>DS-64 2 PORT PADDLEBOARD CP</v>
          </cell>
          <cell r="E557">
            <v>11903</v>
          </cell>
          <cell r="F557">
            <v>344.76</v>
          </cell>
        </row>
        <row r="558">
          <cell r="A558" t="str">
            <v>NT9X62BA</v>
          </cell>
          <cell r="C558" t="str">
            <v>Switch Hardware</v>
          </cell>
          <cell r="D558" t="str">
            <v>DS-64 8 PORT PADDLEBOARD CP</v>
          </cell>
          <cell r="E558">
            <v>12000</v>
          </cell>
          <cell r="F558">
            <v>472.04</v>
          </cell>
        </row>
        <row r="559">
          <cell r="A559" t="str">
            <v>NT9X62BB</v>
          </cell>
          <cell r="C559" t="str">
            <v>Switch Hardware</v>
          </cell>
          <cell r="D559" t="str">
            <v>4 PORT SR128 PADDLEBOARD LPP</v>
          </cell>
          <cell r="E559">
            <v>18000</v>
          </cell>
          <cell r="F559">
            <v>440.8</v>
          </cell>
        </row>
        <row r="560">
          <cell r="A560" t="str">
            <v>NT9X62CA</v>
          </cell>
          <cell r="C560" t="str">
            <v>Switch Hardware</v>
          </cell>
          <cell r="D560" t="str">
            <v>SR512 4 LINK PB</v>
          </cell>
          <cell r="E560">
            <v>15000</v>
          </cell>
          <cell r="F560">
            <v>313.89</v>
          </cell>
        </row>
        <row r="561">
          <cell r="A561" t="str">
            <v>NT9X63AB</v>
          </cell>
          <cell r="C561" t="str">
            <v>Switch Hardware</v>
          </cell>
          <cell r="D561" t="str">
            <v>OC3-2-PORT I/F PADDLEBOARD PCP</v>
          </cell>
          <cell r="E561">
            <v>7560</v>
          </cell>
          <cell r="F561">
            <v>1163.8</v>
          </cell>
        </row>
        <row r="562">
          <cell r="A562" t="str">
            <v>NT9X69BA</v>
          </cell>
          <cell r="C562" t="str">
            <v>Switch Hardware</v>
          </cell>
          <cell r="D562" t="str">
            <v>16 LINK DS30 MS PB CP</v>
          </cell>
          <cell r="E562">
            <v>10000</v>
          </cell>
          <cell r="F562">
            <v>218.23</v>
          </cell>
        </row>
        <row r="563">
          <cell r="A563" t="str">
            <v>NT9X73BA</v>
          </cell>
          <cell r="C563" t="str">
            <v>Switch Hardware</v>
          </cell>
          <cell r="D563" t="str">
            <v>ENHANCED LMS-FBUS RATE ADAPTER CP</v>
          </cell>
          <cell r="E563">
            <v>9450</v>
          </cell>
          <cell r="F563">
            <v>320.70999999999998</v>
          </cell>
        </row>
        <row r="564">
          <cell r="A564" t="str">
            <v>NT9X74DA</v>
          </cell>
          <cell r="C564" t="str">
            <v>Switch Hardware</v>
          </cell>
          <cell r="D564" t="str">
            <v>REPEATER/TERMINATOR CARD</v>
          </cell>
          <cell r="E564">
            <v>2000</v>
          </cell>
          <cell r="F564">
            <v>110.53</v>
          </cell>
        </row>
        <row r="565">
          <cell r="A565" t="str">
            <v>NT9X76AA</v>
          </cell>
          <cell r="C565" t="str">
            <v>Switch Hardware</v>
          </cell>
          <cell r="D565" t="str">
            <v>STP SIGNALLING TERMINAL CP</v>
          </cell>
          <cell r="E565">
            <v>2090</v>
          </cell>
          <cell r="F565">
            <v>210.86</v>
          </cell>
        </row>
        <row r="566">
          <cell r="A566" t="str">
            <v>NT9X77AB</v>
          </cell>
          <cell r="C566" t="str">
            <v>Switch Hardware</v>
          </cell>
          <cell r="D566" t="str">
            <v>stp v.35 interface paddleboard</v>
          </cell>
          <cell r="E566">
            <v>2322</v>
          </cell>
          <cell r="F566">
            <v>123.63</v>
          </cell>
        </row>
        <row r="567">
          <cell r="A567" t="str">
            <v>NT9X79AA</v>
          </cell>
          <cell r="C567" t="str">
            <v>Switch Hardware</v>
          </cell>
          <cell r="D567" t="str">
            <v>F-BUS EXTENSION PADDLEBOARD</v>
          </cell>
          <cell r="E567">
            <v>630</v>
          </cell>
          <cell r="F567">
            <v>73.569999999999993</v>
          </cell>
        </row>
        <row r="568">
          <cell r="A568" t="str">
            <v>NT9X79BA</v>
          </cell>
          <cell r="C568" t="str">
            <v>Switch Hardware</v>
          </cell>
          <cell r="D568" t="str">
            <v>F-BUS EXTENSION CP E/W TERMINA</v>
          </cell>
          <cell r="E568">
            <v>630</v>
          </cell>
          <cell r="F568">
            <v>89.7</v>
          </cell>
        </row>
        <row r="569">
          <cell r="A569" t="str">
            <v>NT9X84AA</v>
          </cell>
          <cell r="C569" t="str">
            <v>Switch Hardware</v>
          </cell>
          <cell r="D569" t="str">
            <v>ETHERNET INTERFACE CP</v>
          </cell>
          <cell r="E569">
            <v>2744</v>
          </cell>
          <cell r="F569">
            <v>261.74</v>
          </cell>
        </row>
        <row r="570">
          <cell r="A570" t="str">
            <v>NT9X85AA</v>
          </cell>
          <cell r="C570" t="str">
            <v>Switch Hardware</v>
          </cell>
          <cell r="D570" t="str">
            <v>DIX - (ETHERNET) PB CP</v>
          </cell>
          <cell r="E570">
            <v>1371</v>
          </cell>
          <cell r="F570">
            <v>148.22999999999999</v>
          </cell>
        </row>
        <row r="571">
          <cell r="A571" t="str">
            <v>NT9X86AB</v>
          </cell>
          <cell r="C571" t="str">
            <v>Switch Hardware</v>
          </cell>
          <cell r="D571" t="str">
            <v>DPMC SNSE60 CP</v>
          </cell>
          <cell r="E571">
            <v>10415</v>
          </cell>
          <cell r="F571">
            <v>535.86</v>
          </cell>
        </row>
        <row r="572">
          <cell r="A572" t="str">
            <v>NT9X9022</v>
          </cell>
          <cell r="B572" t="str">
            <v>B0249931</v>
          </cell>
          <cell r="C572" t="str">
            <v>Switch Hardware</v>
          </cell>
          <cell r="D572" t="str">
            <v>XA-CORE EXTENSION PRODUCT CHAN</v>
          </cell>
          <cell r="E572">
            <v>16391</v>
          </cell>
          <cell r="F572">
            <v>2522.09</v>
          </cell>
        </row>
        <row r="573">
          <cell r="A573" t="str">
            <v>NT9X9023</v>
          </cell>
          <cell r="C573" t="str">
            <v>Switch Hardware</v>
          </cell>
          <cell r="D573" t="str">
            <v>XA-CORE SHELF PRODUCT CHANGE K</v>
          </cell>
          <cell r="E573">
            <v>95832</v>
          </cell>
          <cell r="F573">
            <v>10400.799999999999</v>
          </cell>
        </row>
        <row r="574">
          <cell r="A574" t="str">
            <v>NT9X9024</v>
          </cell>
          <cell r="C574" t="str">
            <v>Switch Hardware</v>
          </cell>
          <cell r="D574" t="str">
            <v>XA-CORE EXTENSION PRODUCT CHAN</v>
          </cell>
          <cell r="E574">
            <v>16391</v>
          </cell>
          <cell r="F574">
            <v>2521.69</v>
          </cell>
        </row>
        <row r="575">
          <cell r="A575" t="str">
            <v>NT9X91AC</v>
          </cell>
          <cell r="C575" t="str">
            <v>Switch Hardware</v>
          </cell>
          <cell r="D575" t="str">
            <v>NT9X91AC GLOBAL +5/+12V POWER</v>
          </cell>
          <cell r="E575">
            <v>8000</v>
          </cell>
          <cell r="F575">
            <v>343.42</v>
          </cell>
        </row>
        <row r="576">
          <cell r="A576" t="str">
            <v>NT9X9531</v>
          </cell>
          <cell r="C576" t="str">
            <v>Switch Hardware</v>
          </cell>
          <cell r="D576" t="str">
            <v>HORIZONTAL POWER CABLING KIT</v>
          </cell>
          <cell r="E576">
            <v>2648</v>
          </cell>
          <cell r="F576">
            <v>173.84</v>
          </cell>
        </row>
        <row r="577">
          <cell r="A577" t="str">
            <v>NT9X9532</v>
          </cell>
          <cell r="C577" t="str">
            <v>Switch Hardware</v>
          </cell>
          <cell r="D577" t="str">
            <v>STANDALONE POWER CABLING KIT</v>
          </cell>
          <cell r="E577">
            <v>1303</v>
          </cell>
          <cell r="F577">
            <v>427.38</v>
          </cell>
        </row>
        <row r="578">
          <cell r="A578" t="str">
            <v>NT9X9551</v>
          </cell>
          <cell r="C578" t="str">
            <v>Switch Hardware</v>
          </cell>
          <cell r="D578" t="str">
            <v>XA-CORE POWER FILTER KIT</v>
          </cell>
          <cell r="E578">
            <v>4872</v>
          </cell>
          <cell r="F578">
            <v>495.46</v>
          </cell>
        </row>
        <row r="579">
          <cell r="A579" t="str">
            <v>NT9X9568</v>
          </cell>
          <cell r="C579" t="str">
            <v>Switch Hardware</v>
          </cell>
          <cell r="D579" t="str">
            <v>C42 DOOR KIT (BROWN)</v>
          </cell>
          <cell r="E579">
            <v>5335</v>
          </cell>
          <cell r="F579">
            <v>508.26</v>
          </cell>
        </row>
        <row r="580">
          <cell r="A580" t="str">
            <v>NT9X9571</v>
          </cell>
          <cell r="C580" t="str">
            <v>Switch Hardware</v>
          </cell>
          <cell r="D580" t="str">
            <v>DOOR KIT(TOP LATCH)-BROWN</v>
          </cell>
          <cell r="E580">
            <v>13025</v>
          </cell>
          <cell r="F580">
            <v>1077.78</v>
          </cell>
        </row>
        <row r="581">
          <cell r="A581" t="str">
            <v>NT9X95CU</v>
          </cell>
          <cell r="B581" t="str">
            <v>B0236641</v>
          </cell>
          <cell r="C581" t="str">
            <v>Switch Hardware</v>
          </cell>
          <cell r="D581" t="str">
            <v>C42 COOLING UNIT, 48V</v>
          </cell>
          <cell r="E581">
            <v>5650</v>
          </cell>
          <cell r="F581">
            <v>1047.6199999999999</v>
          </cell>
        </row>
        <row r="582">
          <cell r="A582" t="str">
            <v>NTAR25BG</v>
          </cell>
          <cell r="B582" t="str">
            <v>A0774315</v>
          </cell>
          <cell r="C582" t="str">
            <v>Services Platforms</v>
          </cell>
          <cell r="D582" t="str">
            <v>BAY STACK 253 24PORT 10/100BT HUB/NMM W/N AMER PWR CORD</v>
          </cell>
          <cell r="E582">
            <v>2399</v>
          </cell>
          <cell r="F582">
            <v>1308.8900000000001</v>
          </cell>
        </row>
        <row r="583">
          <cell r="A583" t="str">
            <v>NTAX74AA</v>
          </cell>
          <cell r="C583" t="str">
            <v>Switch Hardware</v>
          </cell>
          <cell r="D583" t="str">
            <v>MCP - MCS CELLULAR PROCESSOR</v>
          </cell>
          <cell r="E583">
            <v>59600</v>
          </cell>
          <cell r="F583">
            <v>649.5</v>
          </cell>
        </row>
        <row r="584">
          <cell r="A584" t="str">
            <v>NTAX78AA</v>
          </cell>
          <cell r="C584" t="str">
            <v>Switch Hardware</v>
          </cell>
          <cell r="D584" t="str">
            <v>DIGITAL CELLULAR SWITCH (DCTS)</v>
          </cell>
          <cell r="E584">
            <v>8400</v>
          </cell>
          <cell r="F584">
            <v>196.79</v>
          </cell>
        </row>
        <row r="585">
          <cell r="A585" t="str">
            <v>NTAX78AB</v>
          </cell>
          <cell r="C585" t="str">
            <v>Switch Hardware</v>
          </cell>
          <cell r="D585" t="str">
            <v>ENHANCED TIME SWITCH CP</v>
          </cell>
          <cell r="E585">
            <v>8600</v>
          </cell>
          <cell r="F585">
            <v>106.39</v>
          </cell>
        </row>
        <row r="586">
          <cell r="A586" t="str">
            <v>NTAX8656</v>
          </cell>
          <cell r="C586" t="str">
            <v>Switch Hardware</v>
          </cell>
          <cell r="D586" t="str">
            <v>CABLE ASSY-ALARM 3 HEADED</v>
          </cell>
          <cell r="E586">
            <v>100</v>
          </cell>
          <cell r="F586">
            <v>28.28</v>
          </cell>
        </row>
        <row r="587">
          <cell r="A587" t="str">
            <v>NTBP25AA</v>
          </cell>
          <cell r="B587" t="str">
            <v>A0396453</v>
          </cell>
          <cell r="C587" t="str">
            <v>Services Platforms</v>
          </cell>
          <cell r="D587" t="str">
            <v>DCE V.24 OPERATOR CABLE</v>
          </cell>
          <cell r="E587">
            <v>60</v>
          </cell>
          <cell r="F587">
            <v>16.05</v>
          </cell>
        </row>
        <row r="588">
          <cell r="A588" t="str">
            <v>NTBP28AA</v>
          </cell>
          <cell r="C588" t="str">
            <v>Services Platforms</v>
          </cell>
          <cell r="D588" t="str">
            <v>E1 TP CABLE 3 M</v>
          </cell>
          <cell r="E588">
            <v>100</v>
          </cell>
          <cell r="F588">
            <v>11.1</v>
          </cell>
        </row>
        <row r="589">
          <cell r="A589" t="str">
            <v>NTBW18AA</v>
          </cell>
          <cell r="C589" t="str">
            <v>Cellsite/BTS/RBS Infrastructure</v>
          </cell>
          <cell r="D589" t="str">
            <v>MCBTS INDOOR FAN TRAY 24V</v>
          </cell>
          <cell r="E589">
            <v>1400</v>
          </cell>
          <cell r="F589">
            <v>280.61</v>
          </cell>
        </row>
        <row r="590">
          <cell r="A590" t="str">
            <v>NTBW20AA</v>
          </cell>
          <cell r="B590" t="str">
            <v>A0827239</v>
          </cell>
          <cell r="C590" t="str">
            <v>Cellsite/BTS/RBS Infrastructure</v>
          </cell>
          <cell r="D590" t="str">
            <v>DIGITAL EQUIPMENT SHELF 24V</v>
          </cell>
          <cell r="E590">
            <v>7500</v>
          </cell>
          <cell r="F590">
            <v>1278.71</v>
          </cell>
        </row>
        <row r="591">
          <cell r="A591" t="str">
            <v>NTBW30AA</v>
          </cell>
          <cell r="C591" t="str">
            <v>Cellsite/BTS/RBS Infrastructure</v>
          </cell>
          <cell r="D591" t="str">
            <v>DUAL VOLTAGE CORE MODULE</v>
          </cell>
          <cell r="E591">
            <v>10000</v>
          </cell>
          <cell r="F591">
            <v>1003.21</v>
          </cell>
        </row>
        <row r="592">
          <cell r="A592" t="str">
            <v>NTBW4033</v>
          </cell>
          <cell r="C592" t="str">
            <v>OEM Equipment</v>
          </cell>
          <cell r="D592" t="str">
            <v>62 PIN M HD D TO FLYING LEADS-3M-SURGE S TO TCCM</v>
          </cell>
          <cell r="E592">
            <v>170</v>
          </cell>
          <cell r="F592">
            <v>26.15</v>
          </cell>
        </row>
        <row r="593">
          <cell r="A593" t="str">
            <v>NTBW4035</v>
          </cell>
          <cell r="C593" t="str">
            <v>OEM Equipment</v>
          </cell>
          <cell r="D593" t="str">
            <v>26 PIN HDD M TO 25 PIN D-850MM-TIIM TO DOM</v>
          </cell>
          <cell r="E593">
            <v>140</v>
          </cell>
          <cell r="F593">
            <v>20.77</v>
          </cell>
        </row>
        <row r="594">
          <cell r="A594" t="str">
            <v>NTBW4039</v>
          </cell>
          <cell r="C594" t="str">
            <v>OEM Equipment</v>
          </cell>
          <cell r="D594" t="str">
            <v>CABLE-ETHERNET CROSS OVER 100mm</v>
          </cell>
          <cell r="E594">
            <v>33.729999999999997</v>
          </cell>
          <cell r="F594">
            <v>6.47</v>
          </cell>
        </row>
        <row r="595">
          <cell r="A595" t="str">
            <v>NTBW40AA</v>
          </cell>
          <cell r="C595" t="str">
            <v>Cellsite/BTS/RBS Infrastructure</v>
          </cell>
          <cell r="D595" t="str">
            <v>DUAL VOLTAGE CONTROL MODULE</v>
          </cell>
          <cell r="E595">
            <v>12000</v>
          </cell>
          <cell r="F595">
            <v>1054.07</v>
          </cell>
        </row>
        <row r="596">
          <cell r="A596" t="str">
            <v>NTBW45AA</v>
          </cell>
          <cell r="C596" t="str">
            <v>Radio/PA</v>
          </cell>
          <cell r="D596" t="str">
            <v>INDOOR MCBTS DR DC ASSEMBLY 24V</v>
          </cell>
          <cell r="E596">
            <v>24000</v>
          </cell>
          <cell r="F596">
            <v>4987.25</v>
          </cell>
        </row>
        <row r="597">
          <cell r="A597" t="str">
            <v>NTBW48AA</v>
          </cell>
          <cell r="C597" t="str">
            <v>Cellsite/BTS/RBS Infrastructure</v>
          </cell>
          <cell r="D597" t="str">
            <v>POWER FILTER MODULE INDOOR METRO CELL 24V</v>
          </cell>
          <cell r="E597">
            <v>700</v>
          </cell>
          <cell r="F597">
            <v>61.82</v>
          </cell>
        </row>
        <row r="598">
          <cell r="A598" t="str">
            <v>NTBW50AA</v>
          </cell>
          <cell r="C598" t="str">
            <v>Cellsite/BTS/RBS Infrastructure</v>
          </cell>
          <cell r="D598" t="str">
            <v>DUAL VOLTAGE GPSTM MODULE</v>
          </cell>
          <cell r="E598">
            <v>7000</v>
          </cell>
          <cell r="F598">
            <v>819.21</v>
          </cell>
        </row>
        <row r="599">
          <cell r="A599" t="str">
            <v>NTBW70AA</v>
          </cell>
          <cell r="C599" t="str">
            <v>Radio/PA</v>
          </cell>
          <cell r="D599" t="str">
            <v>DUAL VOLTAGE CSM5000 32 CH ELEMENT</v>
          </cell>
          <cell r="E599">
            <v>32000</v>
          </cell>
          <cell r="F599">
            <v>800.19</v>
          </cell>
        </row>
        <row r="600">
          <cell r="A600" t="str">
            <v>NTBW70BA</v>
          </cell>
          <cell r="B600" t="str">
            <v>A0833926</v>
          </cell>
          <cell r="C600" t="str">
            <v>Radio/PA</v>
          </cell>
          <cell r="D600" t="str">
            <v>DUAL VIOLTAGE CSM5000 64 CH ELEMENT</v>
          </cell>
          <cell r="E600">
            <v>64000</v>
          </cell>
          <cell r="F600">
            <v>1000.49</v>
          </cell>
        </row>
        <row r="601">
          <cell r="A601" t="str">
            <v>NTBW90AA</v>
          </cell>
          <cell r="C601" t="str">
            <v>Controller Hardware</v>
          </cell>
          <cell r="D601" t="str">
            <v>DO-RNC FULLY POPULATED</v>
          </cell>
          <cell r="E601">
            <v>404100</v>
          </cell>
          <cell r="F601">
            <v>67564.2</v>
          </cell>
        </row>
        <row r="602">
          <cell r="A602" t="str">
            <v>NTBW90BA</v>
          </cell>
          <cell r="C602" t="str">
            <v>Controller Hardware</v>
          </cell>
          <cell r="D602" t="str">
            <v>DO-RNC MINIMIUM CONFIGURATION</v>
          </cell>
          <cell r="E602">
            <v>202612</v>
          </cell>
          <cell r="F602">
            <v>35081.9</v>
          </cell>
        </row>
        <row r="603">
          <cell r="A603" t="str">
            <v>NTBW91AA</v>
          </cell>
          <cell r="C603" t="str">
            <v>Controller Hardware</v>
          </cell>
          <cell r="D603" t="str">
            <v>BASE INPUT/OUTPUT (BIO) MODULE FOR DO-RNC</v>
          </cell>
          <cell r="E603">
            <v>24903.8</v>
          </cell>
          <cell r="F603">
            <v>4174.42</v>
          </cell>
        </row>
        <row r="604">
          <cell r="A604" t="str">
            <v>NTBW91BA</v>
          </cell>
          <cell r="C604" t="str">
            <v>Controller Hardware</v>
          </cell>
          <cell r="D604" t="str">
            <v>BIO TRANSITION MODULE FOR DO-RNC</v>
          </cell>
          <cell r="E604">
            <v>1243.6600000000001</v>
          </cell>
          <cell r="F604">
            <v>294.27</v>
          </cell>
        </row>
        <row r="605">
          <cell r="A605" t="str">
            <v>NTBW91CA</v>
          </cell>
          <cell r="C605" t="str">
            <v>Controller Hardware</v>
          </cell>
          <cell r="D605" t="str">
            <v>RADIO NODE SERVER MODULE (RNSM) FOR DO-RNC</v>
          </cell>
          <cell r="E605">
            <v>24903.8</v>
          </cell>
          <cell r="F605">
            <v>4174.3599999999997</v>
          </cell>
        </row>
        <row r="606">
          <cell r="A606" t="str">
            <v>NTBW91DA</v>
          </cell>
          <cell r="C606" t="str">
            <v>Controller Hardware</v>
          </cell>
          <cell r="D606" t="str">
            <v>SYSTEM CONTROLLER (SC) MODULE</v>
          </cell>
          <cell r="E606">
            <v>29902.5</v>
          </cell>
          <cell r="F606">
            <v>4235.34</v>
          </cell>
        </row>
        <row r="607">
          <cell r="A607" t="str">
            <v>NTBW91EA</v>
          </cell>
          <cell r="C607" t="str">
            <v>Controller Hardware</v>
          </cell>
          <cell r="D607" t="str">
            <v>SYSTEM CONTROLLER TRANSITION MODULE FOR DO-RNC</v>
          </cell>
          <cell r="E607">
            <v>12243.6</v>
          </cell>
          <cell r="F607">
            <v>364.26</v>
          </cell>
        </row>
        <row r="608">
          <cell r="A608" t="str">
            <v>NTBW91FA</v>
          </cell>
          <cell r="C608" t="str">
            <v>Controller Hardware</v>
          </cell>
          <cell r="D608" t="str">
            <v>HOT SWAP CONTROLLER &amp;amp; BRIDGE MODULE FOR DO-RNC</v>
          </cell>
          <cell r="E608">
            <v>3489.48</v>
          </cell>
          <cell r="F608">
            <v>748.19</v>
          </cell>
        </row>
        <row r="609">
          <cell r="A609" t="str">
            <v>NTBW98AA</v>
          </cell>
          <cell r="C609" t="str">
            <v>OEM Equipment</v>
          </cell>
          <cell r="D609" t="str">
            <v>DO-Element Management System</v>
          </cell>
          <cell r="E609">
            <v>67862</v>
          </cell>
          <cell r="F609">
            <v>52361.3</v>
          </cell>
        </row>
        <row r="610">
          <cell r="A610" t="str">
            <v>NTBW98BA</v>
          </cell>
          <cell r="C610" t="str">
            <v>Controller Hardware</v>
          </cell>
          <cell r="D610" t="str">
            <v>DO-EMS DUAL NETRA20 SERVER SYSTEM</v>
          </cell>
          <cell r="E610">
            <v>59391.5</v>
          </cell>
          <cell r="F610">
            <v>59610.1</v>
          </cell>
        </row>
        <row r="611">
          <cell r="A611" t="str">
            <v>NTBW98CA</v>
          </cell>
          <cell r="C611" t="str">
            <v>Controller Hardware</v>
          </cell>
          <cell r="D611" t="str">
            <v>NETRA20 1.2 GHZ</v>
          </cell>
          <cell r="E611">
            <v>24583.3</v>
          </cell>
          <cell r="F611">
            <v>20486.099999999999</v>
          </cell>
        </row>
        <row r="612">
          <cell r="A612" t="str">
            <v>NTBW99AA</v>
          </cell>
          <cell r="C612" t="str">
            <v>Cellsite/BTS/RBS Infrastructure</v>
          </cell>
          <cell r="D612" t="str">
            <v>DO 1 Carrier Indoor Metrocell Kit</v>
          </cell>
          <cell r="E612">
            <v>297486</v>
          </cell>
          <cell r="F612">
            <v>25960.400000000001</v>
          </cell>
        </row>
        <row r="613">
          <cell r="A613" t="str">
            <v>NTBW99DA</v>
          </cell>
          <cell r="C613" t="str">
            <v>Cellsite/BTS/RBS Infrastructure</v>
          </cell>
          <cell r="D613" t="str">
            <v>DO 1 Carrier Outdoor Metrocell Kit</v>
          </cell>
          <cell r="E613">
            <v>298140</v>
          </cell>
          <cell r="F613">
            <v>25990.3</v>
          </cell>
        </row>
        <row r="614">
          <cell r="A614" t="str">
            <v>NTBW99DO</v>
          </cell>
          <cell r="C614" t="str">
            <v>Cellsite/BTS/RBS Infrastructure</v>
          </cell>
          <cell r="D614" t="str">
            <v>1XEVDO DATA ONLY MODULE</v>
          </cell>
          <cell r="E614">
            <v>296300</v>
          </cell>
          <cell r="F614">
            <v>23769.200000000001</v>
          </cell>
        </row>
        <row r="615">
          <cell r="A615" t="str">
            <v>NTBX01BA</v>
          </cell>
          <cell r="C615" t="str">
            <v>Switch Hardware</v>
          </cell>
          <cell r="D615" t="str">
            <v>enhanced isdn signalling pre-p</v>
          </cell>
          <cell r="E615">
            <v>7923</v>
          </cell>
          <cell r="F615">
            <v>295.07</v>
          </cell>
        </row>
        <row r="616">
          <cell r="A616" t="str">
            <v>NTBX01CA</v>
          </cell>
          <cell r="C616" t="str">
            <v>Switch Hardware</v>
          </cell>
          <cell r="D616" t="str">
            <v>MESSAGING ISDN SIGNALLING PRE-PROCESSOR</v>
          </cell>
          <cell r="E616">
            <v>24000</v>
          </cell>
          <cell r="F616">
            <v>1046.32</v>
          </cell>
        </row>
        <row r="617">
          <cell r="A617" t="str">
            <v>NTDX15AB</v>
          </cell>
          <cell r="C617" t="str">
            <v>Switch Hardware</v>
          </cell>
          <cell r="D617" t="str">
            <v>NTDX15AB GLOBAL POWER CONVERTE</v>
          </cell>
          <cell r="E617">
            <v>2205</v>
          </cell>
          <cell r="F617">
            <v>317.93</v>
          </cell>
        </row>
        <row r="618">
          <cell r="A618" t="str">
            <v>NTEU20AA</v>
          </cell>
          <cell r="C618" t="str">
            <v>Services Platforms</v>
          </cell>
          <cell r="D618" t="str">
            <v>SATURN STM4c Aggregate Assembly</v>
          </cell>
          <cell r="E618">
            <v>10569</v>
          </cell>
          <cell r="F618">
            <v>1640.24</v>
          </cell>
        </row>
        <row r="619">
          <cell r="A619" t="str">
            <v>NTEU40AA</v>
          </cell>
          <cell r="C619" t="str">
            <v>Services Platforms</v>
          </cell>
          <cell r="D619" t="str">
            <v>SATURN EOS UPPER CARD ASSEMBLY</v>
          </cell>
          <cell r="E619">
            <v>1509</v>
          </cell>
          <cell r="F619">
            <v>350.67</v>
          </cell>
        </row>
        <row r="620">
          <cell r="A620" t="str">
            <v>NTEU41AA</v>
          </cell>
          <cell r="C620" t="str">
            <v>Services Platforms</v>
          </cell>
          <cell r="D620" t="str">
            <v>SATURN EOS LOWER CARD ASSEMBLY</v>
          </cell>
          <cell r="E620">
            <v>1692</v>
          </cell>
          <cell r="F620">
            <v>431.42</v>
          </cell>
        </row>
        <row r="621">
          <cell r="A621" t="str">
            <v>NTEU60AA</v>
          </cell>
          <cell r="C621" t="str">
            <v>Services Platforms</v>
          </cell>
          <cell r="D621" t="str">
            <v>SATURN SUBRACK ASSEMBLY</v>
          </cell>
          <cell r="E621">
            <v>2648</v>
          </cell>
          <cell r="F621">
            <v>1033.8</v>
          </cell>
        </row>
        <row r="622">
          <cell r="A622" t="str">
            <v>NTEX20AA</v>
          </cell>
          <cell r="C622" t="str">
            <v>Switch Hardware</v>
          </cell>
          <cell r="D622" t="str">
            <v>INTRA F-BUS A TERMINATION PADD</v>
          </cell>
          <cell r="E622">
            <v>400</v>
          </cell>
          <cell r="F622">
            <v>57.23</v>
          </cell>
        </row>
        <row r="623">
          <cell r="A623" t="str">
            <v>NTEX20BA</v>
          </cell>
          <cell r="C623" t="str">
            <v>Switch Hardware</v>
          </cell>
          <cell r="D623" t="str">
            <v>INTRA F-BUS B TERMINATION PADD</v>
          </cell>
          <cell r="E623">
            <v>400</v>
          </cell>
          <cell r="F623">
            <v>70.38</v>
          </cell>
        </row>
        <row r="624">
          <cell r="A624" t="str">
            <v>NTEX22BB</v>
          </cell>
          <cell r="C624" t="str">
            <v>Switch Hardware</v>
          </cell>
          <cell r="D624" t="str">
            <v>IPF INTEGRATED PROCESSOR &amp;amp; FBUS INTERFACE CP</v>
          </cell>
          <cell r="E624">
            <v>10000</v>
          </cell>
          <cell r="F624">
            <v>325.58</v>
          </cell>
        </row>
        <row r="625">
          <cell r="A625" t="str">
            <v>NTEX22CA</v>
          </cell>
          <cell r="C625" t="str">
            <v>Switch Hardware</v>
          </cell>
          <cell r="D625" t="str">
            <v>32 MB ASU PROCESSOR AND FBUS CONTROLLER</v>
          </cell>
          <cell r="E625">
            <v>12000</v>
          </cell>
          <cell r="F625">
            <v>861.61</v>
          </cell>
        </row>
        <row r="626">
          <cell r="A626" t="str">
            <v>NTEX25AA</v>
          </cell>
          <cell r="C626" t="str">
            <v>Switch Hardware</v>
          </cell>
          <cell r="D626" t="str">
            <v>CHANNEL BUS CONTROLLER CP</v>
          </cell>
          <cell r="E626">
            <v>15000</v>
          </cell>
          <cell r="F626">
            <v>393.55</v>
          </cell>
        </row>
        <row r="627">
          <cell r="A627" t="str">
            <v>NTEX25BA</v>
          </cell>
          <cell r="C627" t="str">
            <v>Switch Hardware</v>
          </cell>
          <cell r="D627" t="str">
            <v>CHANNEL BUS CONTROLLER CP (RIG</v>
          </cell>
          <cell r="E627">
            <v>15000</v>
          </cell>
          <cell r="F627">
            <v>394.3</v>
          </cell>
        </row>
        <row r="628">
          <cell r="A628" t="str">
            <v>NTEX26AA</v>
          </cell>
          <cell r="C628" t="str">
            <v>Switch Hardware</v>
          </cell>
          <cell r="D628" t="str">
            <v>CHANNEL BUS INTERFACE PADDLE B</v>
          </cell>
          <cell r="E628">
            <v>3000</v>
          </cell>
          <cell r="F628">
            <v>84.17</v>
          </cell>
        </row>
        <row r="629">
          <cell r="A629" t="str">
            <v>NTEX28AA</v>
          </cell>
          <cell r="C629" t="str">
            <v>Switch Hardware</v>
          </cell>
          <cell r="D629" t="str">
            <v>LIS DS30 LINK INTERFACE PADDLE</v>
          </cell>
          <cell r="E629">
            <v>7500</v>
          </cell>
          <cell r="F629">
            <v>246.77</v>
          </cell>
        </row>
        <row r="630">
          <cell r="A630" t="str">
            <v>NTEX30AA</v>
          </cell>
          <cell r="C630" t="str">
            <v>Switch Hardware</v>
          </cell>
          <cell r="D630" t="str">
            <v>FRAME RELAY T1 PADDLE BOARD CP</v>
          </cell>
          <cell r="E630">
            <v>1100</v>
          </cell>
          <cell r="F630">
            <v>143.11000000000001</v>
          </cell>
        </row>
        <row r="631">
          <cell r="A631" t="str">
            <v>NTEX31BA</v>
          </cell>
          <cell r="C631" t="str">
            <v>Switch Hardware</v>
          </cell>
          <cell r="D631" t="str">
            <v>FRAME RELAY ACCESS PROCESSOR CARD</v>
          </cell>
          <cell r="E631">
            <v>5500</v>
          </cell>
          <cell r="F631">
            <v>308.3</v>
          </cell>
        </row>
        <row r="632">
          <cell r="A632" t="str">
            <v>NTFB20AA</v>
          </cell>
          <cell r="C632" t="str">
            <v>Switch Hardware</v>
          </cell>
          <cell r="D632" t="str">
            <v>SHORTING STUB</v>
          </cell>
          <cell r="E632">
            <v>130</v>
          </cell>
          <cell r="F632">
            <v>41.58</v>
          </cell>
        </row>
        <row r="633">
          <cell r="A633" t="str">
            <v>NTFB40AA</v>
          </cell>
          <cell r="C633" t="str">
            <v>Cellsite/BTS/RBS Infrastructure</v>
          </cell>
          <cell r="D633" t="str">
            <v>FRAME LEVELING KIT</v>
          </cell>
          <cell r="E633">
            <v>150</v>
          </cell>
          <cell r="F633">
            <v>34.229999999999997</v>
          </cell>
        </row>
        <row r="634">
          <cell r="A634" t="str">
            <v>NTFB43AA</v>
          </cell>
          <cell r="C634" t="str">
            <v>Cellsite/BTS/RBS Infrastructure</v>
          </cell>
          <cell r="D634" t="str">
            <v>NON-SEISMIC ANCHORING KIT</v>
          </cell>
          <cell r="E634">
            <v>113</v>
          </cell>
          <cell r="F634">
            <v>32.159999999999997</v>
          </cell>
        </row>
        <row r="635">
          <cell r="A635" t="str">
            <v>NTFN03AB</v>
          </cell>
          <cell r="C635" t="str">
            <v>Services Platforms</v>
          </cell>
          <cell r="D635" t="str">
            <v>ETHERNET TP CABLE 3 M</v>
          </cell>
          <cell r="E635">
            <v>75</v>
          </cell>
          <cell r="F635">
            <v>38.85</v>
          </cell>
        </row>
        <row r="636">
          <cell r="A636" t="str">
            <v>NTFX09AA</v>
          </cell>
          <cell r="C636" t="str">
            <v>Switch Hardware</v>
          </cell>
          <cell r="D636" t="str">
            <v>C-BUS INTERFACE (CIP) PADDLE B</v>
          </cell>
          <cell r="E636">
            <v>2000</v>
          </cell>
          <cell r="F636">
            <v>95.91</v>
          </cell>
        </row>
        <row r="637">
          <cell r="A637" t="str">
            <v>NTFX30AA</v>
          </cell>
          <cell r="C637" t="str">
            <v>Switch Hardware</v>
          </cell>
          <cell r="D637" t="str">
            <v>sbioc rs232c &amp;amp; v.35 comm. port</v>
          </cell>
          <cell r="E637">
            <v>9500</v>
          </cell>
          <cell r="F637">
            <v>896.69</v>
          </cell>
        </row>
        <row r="638">
          <cell r="A638" t="str">
            <v>NTFX31AA</v>
          </cell>
          <cell r="C638" t="str">
            <v>Switch Hardware</v>
          </cell>
          <cell r="D638" t="str">
            <v>IOM PADDLEBOARD CP</v>
          </cell>
          <cell r="E638">
            <v>7500</v>
          </cell>
          <cell r="F638">
            <v>145.26</v>
          </cell>
        </row>
        <row r="639">
          <cell r="A639" t="str">
            <v>NTFX32AA</v>
          </cell>
          <cell r="C639" t="str">
            <v>Switch Hardware</v>
          </cell>
          <cell r="D639" t="str">
            <v>IOM DIGITAL AUDIO TAPE BOARD C</v>
          </cell>
          <cell r="E639">
            <v>3100</v>
          </cell>
          <cell r="F639">
            <v>506.45</v>
          </cell>
        </row>
        <row r="640">
          <cell r="A640" t="str">
            <v>NTFX32BA</v>
          </cell>
          <cell r="C640" t="str">
            <v>Switch Hardware</v>
          </cell>
          <cell r="D640" t="str">
            <v>DDU PLUG-IN MODULE ASSEMBLY</v>
          </cell>
          <cell r="E640">
            <v>12000</v>
          </cell>
          <cell r="F640">
            <v>541.53</v>
          </cell>
        </row>
        <row r="641">
          <cell r="A641" t="str">
            <v>NTFX32CA</v>
          </cell>
          <cell r="C641" t="str">
            <v>Switch Hardware</v>
          </cell>
          <cell r="D641" t="str">
            <v>DAT PLUG-IN MODULE ASSEMBLY</v>
          </cell>
          <cell r="E641">
            <v>12000</v>
          </cell>
          <cell r="F641">
            <v>576</v>
          </cell>
        </row>
        <row r="642">
          <cell r="A642" t="str">
            <v>NTFX34AA</v>
          </cell>
          <cell r="C642" t="str">
            <v>Switch Hardware</v>
          </cell>
          <cell r="D642" t="str">
            <v>IOM RS232 SMART CONNECTOR ASSE</v>
          </cell>
          <cell r="E642">
            <v>450</v>
          </cell>
          <cell r="F642">
            <v>163.01</v>
          </cell>
        </row>
        <row r="643">
          <cell r="A643" t="str">
            <v>NTFX35AA</v>
          </cell>
          <cell r="C643" t="str">
            <v>Switch Hardware</v>
          </cell>
          <cell r="D643" t="str">
            <v>IOM V.35 SMART CONNECTOR ASSEM</v>
          </cell>
          <cell r="E643">
            <v>450</v>
          </cell>
          <cell r="F643">
            <v>199.79</v>
          </cell>
        </row>
        <row r="644">
          <cell r="A644" t="str">
            <v>NTFX35BA</v>
          </cell>
          <cell r="C644" t="str">
            <v>Switch Hardware</v>
          </cell>
          <cell r="D644" t="str">
            <v>512kb/s LINK INTERFACE S/BOXR</v>
          </cell>
          <cell r="E644">
            <v>1714</v>
          </cell>
          <cell r="F644">
            <v>150.56</v>
          </cell>
        </row>
        <row r="645">
          <cell r="A645" t="str">
            <v>NTFX36AA</v>
          </cell>
          <cell r="C645" t="str">
            <v>Switch Hardware</v>
          </cell>
          <cell r="D645" t="str">
            <v>IOM PERTEC SMART CONNECTOR ASS</v>
          </cell>
          <cell r="E645">
            <v>700</v>
          </cell>
          <cell r="F645">
            <v>168.79</v>
          </cell>
        </row>
        <row r="646">
          <cell r="A646" t="str">
            <v>NTFX38AA</v>
          </cell>
          <cell r="C646" t="str">
            <v>Switch Hardware</v>
          </cell>
          <cell r="D646" t="str">
            <v>CURRENT LOOP SMART CONNECTOR A</v>
          </cell>
          <cell r="E646">
            <v>450</v>
          </cell>
          <cell r="F646">
            <v>152.68</v>
          </cell>
        </row>
        <row r="647">
          <cell r="A647" t="str">
            <v>NTFX40UE</v>
          </cell>
          <cell r="C647" t="str">
            <v>Switch Hardware</v>
          </cell>
          <cell r="D647" t="str">
            <v>DB25 MALE/FEMALE RS232 ROLLOVE</v>
          </cell>
          <cell r="E647">
            <v>325</v>
          </cell>
          <cell r="F647">
            <v>20.62</v>
          </cell>
        </row>
        <row r="648">
          <cell r="A648" t="str">
            <v>NTFX40UF</v>
          </cell>
          <cell r="C648" t="str">
            <v>Switch Hardware</v>
          </cell>
          <cell r="D648" t="str">
            <v>DB25 FEMALE/FEMALE RS232 ROLLO</v>
          </cell>
          <cell r="E648">
            <v>334</v>
          </cell>
          <cell r="F648">
            <v>21.19</v>
          </cell>
        </row>
        <row r="649">
          <cell r="A649" t="str">
            <v>NTFX42AA</v>
          </cell>
          <cell r="C649" t="str">
            <v>Switch Hardware</v>
          </cell>
          <cell r="D649" t="str">
            <v>ISM PROCESSOR CP</v>
          </cell>
          <cell r="E649">
            <v>4675</v>
          </cell>
          <cell r="F649">
            <v>181.73</v>
          </cell>
        </row>
        <row r="650">
          <cell r="A650" t="str">
            <v>NTFX43AA</v>
          </cell>
          <cell r="C650" t="str">
            <v>Switch Hardware</v>
          </cell>
          <cell r="D650" t="str">
            <v>NTFX43AA ISM DC CONVERTER CP,</v>
          </cell>
          <cell r="E650">
            <v>5000</v>
          </cell>
          <cell r="F650">
            <v>192.86</v>
          </cell>
        </row>
        <row r="651">
          <cell r="A651" t="str">
            <v>NTGB0178</v>
          </cell>
          <cell r="C651" t="str">
            <v>Cellsite/BTS/RBS Infrastructure</v>
          </cell>
          <cell r="D651" t="str">
            <v>COAXIAL ASSY,N,STRAIGHT TNC, LMR-400, 50 OHM</v>
          </cell>
          <cell r="E651">
            <v>200</v>
          </cell>
          <cell r="F651">
            <v>112.76</v>
          </cell>
        </row>
        <row r="652">
          <cell r="A652" t="str">
            <v>NTGB01MA</v>
          </cell>
          <cell r="B652" t="str">
            <v>A0674483</v>
          </cell>
          <cell r="C652" t="str">
            <v>Cellsite/BTS/RBS Infrastructure</v>
          </cell>
          <cell r="D652" t="str">
            <v>GPS ANTENNA KIT</v>
          </cell>
          <cell r="E652">
            <v>300</v>
          </cell>
          <cell r="F652">
            <v>84.94</v>
          </cell>
        </row>
        <row r="653">
          <cell r="A653" t="str">
            <v>NTGB06CA</v>
          </cell>
          <cell r="C653" t="str">
            <v>Controller Hardware</v>
          </cell>
          <cell r="D653" t="str">
            <v>ENHANCED SELECTOR PACK FOR THE SBS</v>
          </cell>
          <cell r="E653">
            <v>19000</v>
          </cell>
          <cell r="F653">
            <v>959.7</v>
          </cell>
        </row>
        <row r="654">
          <cell r="A654" t="str">
            <v>NTGB07CA</v>
          </cell>
          <cell r="C654" t="str">
            <v>Controller Hardware</v>
          </cell>
          <cell r="D654" t="str">
            <v>SBS CONTROLLER CARD</v>
          </cell>
          <cell r="E654">
            <v>7500</v>
          </cell>
          <cell r="F654">
            <v>712.94</v>
          </cell>
        </row>
        <row r="655">
          <cell r="A655" t="str">
            <v>NTGB08FA</v>
          </cell>
          <cell r="C655" t="str">
            <v>Controller Hardware</v>
          </cell>
          <cell r="D655" t="str">
            <v>SELECTOR COMMON INTERFACE SUPREME(SCI-S)</v>
          </cell>
          <cell r="E655">
            <v>20000</v>
          </cell>
          <cell r="F655">
            <v>1032.45</v>
          </cell>
        </row>
        <row r="656">
          <cell r="A656" t="str">
            <v>NTGB11YQ</v>
          </cell>
          <cell r="C656" t="str">
            <v>Cellsite/BTS/RBS Infrastructure</v>
          </cell>
          <cell r="D656" t="str">
            <v>HEATING ACESORY KIT (METROCELL EXTRNL BATTERY</v>
          </cell>
          <cell r="E656">
            <v>3425</v>
          </cell>
          <cell r="F656">
            <v>958</v>
          </cell>
        </row>
        <row r="657">
          <cell r="A657" t="str">
            <v>NTGB11YR</v>
          </cell>
          <cell r="C657" t="str">
            <v>Cellsite/BTS/RBS Infrastructure</v>
          </cell>
          <cell r="D657" t="str">
            <v>PCB ASSY 2 OUTPUTS FOR 2 FANS ( METROCELL EXTE</v>
          </cell>
          <cell r="E657">
            <v>210</v>
          </cell>
          <cell r="F657">
            <v>64.95</v>
          </cell>
        </row>
        <row r="658">
          <cell r="A658" t="str">
            <v>NTGB11YS</v>
          </cell>
          <cell r="C658" t="str">
            <v>Cellsite/BTS/RBS Infrastructure</v>
          </cell>
          <cell r="D658" t="str">
            <v>EXTERNAL BATTERY ENCLOSURE NON-EARTHQUAKE MOUNTING KIT</v>
          </cell>
          <cell r="E658">
            <v>400</v>
          </cell>
          <cell r="F658">
            <v>128.80000000000001</v>
          </cell>
        </row>
        <row r="659">
          <cell r="A659" t="str">
            <v>NTGB11YT</v>
          </cell>
          <cell r="B659" t="str">
            <v>A0861671</v>
          </cell>
          <cell r="C659" t="str">
            <v>Cellsite/BTS/RBS Infrastructure</v>
          </cell>
          <cell r="D659" t="str">
            <v>EXTERNAL BATTERY ENCLOSURE EARTHQUAKE MOUNTING KIT</v>
          </cell>
          <cell r="E659">
            <v>500</v>
          </cell>
          <cell r="F659">
            <v>140.4</v>
          </cell>
        </row>
        <row r="660">
          <cell r="A660" t="str">
            <v>NTGB11YX</v>
          </cell>
          <cell r="C660" t="str">
            <v>Cellsite/BTS/RBS Infrastructure</v>
          </cell>
          <cell r="D660" t="str">
            <v>EBE- HEAT/COOLING, BATTERY TRAY CAPABLE</v>
          </cell>
          <cell r="E660">
            <v>15000</v>
          </cell>
          <cell r="F660">
            <v>3593.02</v>
          </cell>
        </row>
        <row r="661">
          <cell r="A661" t="str">
            <v>NTGB11YY</v>
          </cell>
          <cell r="C661" t="str">
            <v>Cellsite/BTS/RBS Infrastructure</v>
          </cell>
          <cell r="D661" t="str">
            <v>EBE-HEAT ONLY, BATTERY TRAY CAPABLE</v>
          </cell>
          <cell r="E661">
            <v>12000</v>
          </cell>
          <cell r="F661">
            <v>2387.9699999999998</v>
          </cell>
        </row>
        <row r="662">
          <cell r="A662" t="str">
            <v>NTGB14AA</v>
          </cell>
          <cell r="C662" t="str">
            <v>Controller Hardware</v>
          </cell>
          <cell r="D662" t="str">
            <v>CCA, BCN INTERFACE (8 PORT)</v>
          </cell>
          <cell r="E662">
            <v>11000</v>
          </cell>
          <cell r="F662">
            <v>596.38</v>
          </cell>
        </row>
        <row r="663">
          <cell r="A663" t="str">
            <v>NTGB1811</v>
          </cell>
          <cell r="C663" t="str">
            <v>Controller Hardware</v>
          </cell>
          <cell r="D663" t="str">
            <v>BIU POWER CONVERTER CARD</v>
          </cell>
          <cell r="E663">
            <v>775</v>
          </cell>
          <cell r="F663">
            <v>286.56</v>
          </cell>
        </row>
        <row r="664">
          <cell r="A664" t="str">
            <v>NTGB1812</v>
          </cell>
          <cell r="C664" t="str">
            <v>Controller Hardware</v>
          </cell>
          <cell r="D664" t="str">
            <v>PANEL, BLANK C/DSU FRONT</v>
          </cell>
          <cell r="E664">
            <v>75</v>
          </cell>
          <cell r="F664">
            <v>27.86</v>
          </cell>
        </row>
        <row r="665">
          <cell r="A665" t="str">
            <v>NTGB37AB</v>
          </cell>
          <cell r="C665" t="str">
            <v>Controller Hardware</v>
          </cell>
          <cell r="D665" t="str">
            <v>CCA,UNIVERSAL CONTROLLER 64 (UCC64)</v>
          </cell>
          <cell r="E665">
            <v>10000</v>
          </cell>
          <cell r="F665">
            <v>854.61</v>
          </cell>
        </row>
        <row r="666">
          <cell r="A666" t="str">
            <v>NTGB51TB</v>
          </cell>
          <cell r="C666" t="str">
            <v>Controller Hardware</v>
          </cell>
          <cell r="D666" t="str">
            <v>ACE 200 E1/T1 CARD W/EXTRA FLASH</v>
          </cell>
          <cell r="E666">
            <v>5700</v>
          </cell>
          <cell r="F666">
            <v>1434.38</v>
          </cell>
        </row>
        <row r="667">
          <cell r="A667" t="str">
            <v>NTGB51TC</v>
          </cell>
          <cell r="C667" t="str">
            <v>Controller Hardware</v>
          </cell>
          <cell r="D667" t="str">
            <v>ACE 200 E1/T1 CARD W/EXTRA FLASH (V3.22 OR LATER)</v>
          </cell>
          <cell r="E667">
            <v>5700</v>
          </cell>
          <cell r="F667">
            <v>1381.7</v>
          </cell>
        </row>
        <row r="668">
          <cell r="A668" t="str">
            <v>NTGB52BA</v>
          </cell>
          <cell r="C668" t="str">
            <v>Controller Hardware</v>
          </cell>
          <cell r="D668" t="str">
            <v>CIM CARD</v>
          </cell>
          <cell r="E668">
            <v>1275</v>
          </cell>
          <cell r="F668">
            <v>277.85000000000002</v>
          </cell>
        </row>
        <row r="669">
          <cell r="A669" t="str">
            <v>NTGB52KC</v>
          </cell>
          <cell r="C669" t="str">
            <v>Controller Hardware</v>
          </cell>
          <cell r="D669" t="str">
            <v>E1 RJ48 CIM ARD WITH ENHANCED LIGHTENING PROTECTION</v>
          </cell>
          <cell r="E669">
            <v>1275</v>
          </cell>
          <cell r="F669">
            <v>309.51</v>
          </cell>
        </row>
        <row r="670">
          <cell r="A670" t="str">
            <v>NTGE01BA</v>
          </cell>
          <cell r="C670" t="str">
            <v>Controller Hardware</v>
          </cell>
          <cell r="D670" t="str">
            <v>DISCO SHELF PACKFILL, BSS MGR ON ATM</v>
          </cell>
          <cell r="E670">
            <v>21550</v>
          </cell>
          <cell r="F670">
            <v>3547.71</v>
          </cell>
        </row>
        <row r="671">
          <cell r="A671" t="str">
            <v>NTGE02BA</v>
          </cell>
          <cell r="C671" t="str">
            <v>Controller Hardware</v>
          </cell>
          <cell r="D671" t="str">
            <v>TFU SHELF PACKFILL, BSS MGR ON ATM</v>
          </cell>
          <cell r="E671">
            <v>17700</v>
          </cell>
          <cell r="F671">
            <v>2302.27</v>
          </cell>
        </row>
        <row r="672">
          <cell r="A672" t="str">
            <v>NTGE47CA</v>
          </cell>
          <cell r="C672" t="str">
            <v>Controller Hardware</v>
          </cell>
          <cell r="D672" t="str">
            <v>ESEL CARD PACKFILL</v>
          </cell>
          <cell r="E672">
            <v>42500</v>
          </cell>
          <cell r="F672">
            <v>2884.88</v>
          </cell>
        </row>
        <row r="673">
          <cell r="A673" t="str">
            <v>NTGE48AA</v>
          </cell>
          <cell r="C673" t="str">
            <v>Controller Hardware</v>
          </cell>
          <cell r="D673" t="str">
            <v>SBS BASE SHELF PACKFILL</v>
          </cell>
          <cell r="E673">
            <v>2960</v>
          </cell>
          <cell r="F673">
            <v>1706.84</v>
          </cell>
        </row>
        <row r="674">
          <cell r="A674" t="str">
            <v>NTGM32AB</v>
          </cell>
          <cell r="C674" t="str">
            <v>OEM Equipment</v>
          </cell>
          <cell r="D674" t="str">
            <v>ADC COMMON COMPONENT MODEL</v>
          </cell>
          <cell r="E674">
            <v>1536</v>
          </cell>
          <cell r="F674">
            <v>728.24</v>
          </cell>
        </row>
        <row r="675">
          <cell r="A675" t="str">
            <v>NTGM33AA</v>
          </cell>
          <cell r="C675" t="str">
            <v>OEM Equipment</v>
          </cell>
          <cell r="D675" t="str">
            <v>ADC PUNCH DOWN BAY MODEL</v>
          </cell>
          <cell r="E675">
            <v>729</v>
          </cell>
          <cell r="F675">
            <v>305.41000000000003</v>
          </cell>
        </row>
        <row r="676">
          <cell r="A676" t="str">
            <v>NTGM34AA</v>
          </cell>
          <cell r="C676" t="str">
            <v>OEM Equipment</v>
          </cell>
          <cell r="D676" t="str">
            <v>ADC FUSE PANEL MODEL</v>
          </cell>
          <cell r="E676">
            <v>550</v>
          </cell>
          <cell r="F676">
            <v>495.45</v>
          </cell>
        </row>
        <row r="677">
          <cell r="A677" t="str">
            <v>NTGM35AA</v>
          </cell>
          <cell r="B677" t="str">
            <v>A0638505</v>
          </cell>
          <cell r="C677" t="str">
            <v>OEM Equipment</v>
          </cell>
          <cell r="D677" t="str">
            <v>ADC 75 OHM OUTPUT BASE MODEL</v>
          </cell>
          <cell r="E677">
            <v>2037.16</v>
          </cell>
          <cell r="F677">
            <v>887.79</v>
          </cell>
        </row>
        <row r="678">
          <cell r="A678" t="str">
            <v>NTGM37AA</v>
          </cell>
          <cell r="C678" t="str">
            <v>OEM Equipment</v>
          </cell>
          <cell r="D678" t="str">
            <v>ADC TOOL KIT MODEL</v>
          </cell>
          <cell r="E678">
            <v>206</v>
          </cell>
          <cell r="F678">
            <v>172.46</v>
          </cell>
        </row>
        <row r="679">
          <cell r="A679" t="str">
            <v>NTGM38AA</v>
          </cell>
          <cell r="B679" t="str">
            <v>A0644124</v>
          </cell>
          <cell r="C679" t="str">
            <v>OEM Equipment</v>
          </cell>
          <cell r="D679" t="str">
            <v>ANDREW 7/8 BASE COMPONENT MODEL</v>
          </cell>
          <cell r="E679">
            <v>680</v>
          </cell>
          <cell r="F679">
            <v>297.20999999999998</v>
          </cell>
        </row>
        <row r="680">
          <cell r="A680" t="str">
            <v>NTGM39AA</v>
          </cell>
          <cell r="B680" t="str">
            <v>A0644125</v>
          </cell>
          <cell r="C680" t="str">
            <v>OEM Equipment</v>
          </cell>
          <cell r="D680" t="str">
            <v>ANDREW 1 5/8 BASE COMPONENT MODEL</v>
          </cell>
          <cell r="E680">
            <v>612</v>
          </cell>
          <cell r="F680">
            <v>407.51</v>
          </cell>
        </row>
        <row r="681">
          <cell r="A681" t="str">
            <v>NTGS0087</v>
          </cell>
          <cell r="C681" t="str">
            <v>OEM Equipment</v>
          </cell>
          <cell r="D681" t="str">
            <v>METRO CELL DMI CABLE</v>
          </cell>
          <cell r="E681">
            <v>35</v>
          </cell>
          <cell r="F681">
            <v>15.04</v>
          </cell>
        </row>
        <row r="682">
          <cell r="A682" t="str">
            <v>NTGS00SK</v>
          </cell>
          <cell r="C682" t="str">
            <v>Cellsite/BTS/RBS Infrastructure</v>
          </cell>
          <cell r="D682" t="str">
            <v>OUTDOOR CELL SITE SKID</v>
          </cell>
          <cell r="E682">
            <v>1500</v>
          </cell>
          <cell r="F682">
            <v>1376.05</v>
          </cell>
        </row>
        <row r="683">
          <cell r="A683" t="str">
            <v>NTGS0118</v>
          </cell>
          <cell r="C683" t="str">
            <v>Cellsite/BTS/RBS Infrastructure</v>
          </cell>
          <cell r="D683" t="str">
            <v>FIBER OPTIC HARNESS</v>
          </cell>
          <cell r="E683">
            <v>1000</v>
          </cell>
          <cell r="F683">
            <v>221.46</v>
          </cell>
        </row>
        <row r="684">
          <cell r="A684" t="str">
            <v>NTGS0119</v>
          </cell>
          <cell r="C684" t="str">
            <v>Radio/PA</v>
          </cell>
          <cell r="D684" t="str">
            <v>FIBER CBLE, OUTDOOR,EOM TO CORE, LOCAL RE</v>
          </cell>
          <cell r="E684">
            <v>1000</v>
          </cell>
          <cell r="F684">
            <v>153.31</v>
          </cell>
        </row>
        <row r="685">
          <cell r="A685" t="str">
            <v>NTGS0161</v>
          </cell>
          <cell r="C685" t="str">
            <v>Cellsite/BTS/RBS Infrastructure</v>
          </cell>
          <cell r="D685" t="str">
            <v>MAIN SITE GROUND CABLE</v>
          </cell>
          <cell r="E685">
            <v>200</v>
          </cell>
          <cell r="F685">
            <v>18.12</v>
          </cell>
        </row>
        <row r="686">
          <cell r="A686" t="str">
            <v>NTGS0171</v>
          </cell>
          <cell r="C686" t="str">
            <v>Cellsite/BTS/RBS Infrastructure</v>
          </cell>
          <cell r="D686" t="str">
            <v>GPS EXPANSION KIT</v>
          </cell>
          <cell r="E686">
            <v>400</v>
          </cell>
          <cell r="F686">
            <v>143.52000000000001</v>
          </cell>
        </row>
        <row r="687">
          <cell r="A687" t="str">
            <v>NTGS0172</v>
          </cell>
          <cell r="C687" t="str">
            <v>Cellsite/BTS/RBS Infrastructure</v>
          </cell>
          <cell r="D687" t="str">
            <v>DC INTERFACE KIT-LOCAL</v>
          </cell>
          <cell r="E687">
            <v>50</v>
          </cell>
          <cell r="F687">
            <v>34.299999999999997</v>
          </cell>
        </row>
        <row r="688">
          <cell r="A688" t="str">
            <v>NTGS0173</v>
          </cell>
          <cell r="C688" t="str">
            <v>Cellsite/BTS/RBS Infrastructure</v>
          </cell>
          <cell r="D688" t="str">
            <v>DC INTERFACE KIT-REMOTE</v>
          </cell>
          <cell r="E688">
            <v>250</v>
          </cell>
          <cell r="F688">
            <v>105.07</v>
          </cell>
        </row>
        <row r="689">
          <cell r="A689" t="str">
            <v>NTGS0174</v>
          </cell>
          <cell r="C689" t="str">
            <v>Cellsite/BTS/RBS Infrastructure</v>
          </cell>
          <cell r="D689" t="str">
            <v>OUTDOOR DE-RE GANGING KIT</v>
          </cell>
          <cell r="E689">
            <v>50</v>
          </cell>
          <cell r="F689">
            <v>16.149999999999999</v>
          </cell>
        </row>
        <row r="690">
          <cell r="A690" t="str">
            <v>NTGS0175</v>
          </cell>
          <cell r="C690" t="str">
            <v>Cellsite/BTS/RBS Infrastructure</v>
          </cell>
          <cell r="D690" t="str">
            <v>REMOTE ENTRY CABLE KIT</v>
          </cell>
          <cell r="E690">
            <v>800</v>
          </cell>
          <cell r="F690">
            <v>248.07</v>
          </cell>
        </row>
        <row r="691">
          <cell r="A691" t="str">
            <v>NTGS0187</v>
          </cell>
          <cell r="C691" t="str">
            <v>OEM Equipment</v>
          </cell>
          <cell r="D691" t="str">
            <v>E1/T1 PRIMARY SURGE PROTECTOR 170V</v>
          </cell>
          <cell r="E691">
            <v>630</v>
          </cell>
          <cell r="F691">
            <v>53.78</v>
          </cell>
        </row>
        <row r="692">
          <cell r="A692" t="str">
            <v>NTGS01AA</v>
          </cell>
          <cell r="C692" t="str">
            <v>Cellsite/BTS/RBS Infrastructure</v>
          </cell>
          <cell r="D692" t="str">
            <v>METROCELL OUTDOOR DIGITAL ENCLOSURE CABINET</v>
          </cell>
          <cell r="E692">
            <v>42000</v>
          </cell>
          <cell r="F692">
            <v>9346.1200000000008</v>
          </cell>
        </row>
        <row r="693">
          <cell r="A693" t="str">
            <v>NTGS01AB</v>
          </cell>
          <cell r="B693" t="str">
            <v>A0802375</v>
          </cell>
          <cell r="C693" t="str">
            <v>Cellsite/BTS/RBS Infrastructure</v>
          </cell>
          <cell r="D693" t="str">
            <v>INT&amp;quot;L METROCELL DE ASSY</v>
          </cell>
          <cell r="E693">
            <v>42000</v>
          </cell>
          <cell r="F693">
            <v>9851.92</v>
          </cell>
        </row>
        <row r="694">
          <cell r="A694" t="str">
            <v>NTGS01BA</v>
          </cell>
          <cell r="C694" t="str">
            <v>Cellsite/BTS/RBS Infrastructure</v>
          </cell>
          <cell r="D694" t="str">
            <v>MCBTS OUTDOOR DIGITAL ENCLOSURE</v>
          </cell>
          <cell r="E694">
            <v>42000</v>
          </cell>
          <cell r="F694">
            <v>9605.32</v>
          </cell>
        </row>
        <row r="695">
          <cell r="A695" t="str">
            <v>NTGS0303</v>
          </cell>
          <cell r="C695" t="str">
            <v>Cellsite/BTS/RBS Infrastructure</v>
          </cell>
          <cell r="D695" t="str">
            <v>CUSTOMER ALARMS PROTECTION KIT, RE</v>
          </cell>
          <cell r="E695">
            <v>2400</v>
          </cell>
          <cell r="F695">
            <v>206.08</v>
          </cell>
        </row>
        <row r="696">
          <cell r="A696" t="str">
            <v>NTGS03AA</v>
          </cell>
          <cell r="C696" t="str">
            <v>Cellsite/BTS/RBS Infrastructure</v>
          </cell>
          <cell r="D696" t="str">
            <v>METROCELL OUTDOOR RADIO ENCLOSURE</v>
          </cell>
          <cell r="E696">
            <v>8000</v>
          </cell>
          <cell r="F696">
            <v>2976.76</v>
          </cell>
        </row>
        <row r="697">
          <cell r="A697" t="str">
            <v>NTGS05AA</v>
          </cell>
          <cell r="C697" t="str">
            <v>Cellsite/BTS/RBS Infrastructure</v>
          </cell>
          <cell r="D697" t="str">
            <v>DE FIBER SPLICE ENCLOSURE</v>
          </cell>
          <cell r="E697">
            <v>2600</v>
          </cell>
          <cell r="F697">
            <v>397.22</v>
          </cell>
        </row>
        <row r="698">
          <cell r="A698" t="str">
            <v>NTGS15AA</v>
          </cell>
          <cell r="C698" t="str">
            <v>Cellsite/BTS/RBS Infrastructure</v>
          </cell>
          <cell r="D698" t="str">
            <v>HEAT EXCHANGER INTERNAL LOOP FAN UNIT</v>
          </cell>
          <cell r="E698">
            <v>2000</v>
          </cell>
          <cell r="F698">
            <v>618.9</v>
          </cell>
        </row>
        <row r="699">
          <cell r="A699" t="str">
            <v>NTGS16AA</v>
          </cell>
          <cell r="C699" t="str">
            <v>Cellsite/BTS/RBS Infrastructure</v>
          </cell>
          <cell r="D699" t="str">
            <v>HEAT EXCHANGER EXTERNAL LOOP FAN UNIT</v>
          </cell>
          <cell r="E699">
            <v>2000</v>
          </cell>
          <cell r="F699">
            <v>437.76</v>
          </cell>
        </row>
        <row r="700">
          <cell r="A700" t="str">
            <v>NTGS17AA</v>
          </cell>
          <cell r="C700" t="str">
            <v>Cellsite/BTS/RBS Infrastructure</v>
          </cell>
          <cell r="D700" t="str">
            <v>HEATER ASSY</v>
          </cell>
          <cell r="E700">
            <v>1000</v>
          </cell>
          <cell r="F700">
            <v>184.32</v>
          </cell>
        </row>
        <row r="701">
          <cell r="A701" t="str">
            <v>NTGS18AA</v>
          </cell>
          <cell r="C701" t="str">
            <v>Cellsite/BTS/RBS Infrastructure</v>
          </cell>
          <cell r="D701" t="str">
            <v>COOLING UNIT ASSYS</v>
          </cell>
          <cell r="E701">
            <v>1400</v>
          </cell>
          <cell r="F701">
            <v>403.29</v>
          </cell>
        </row>
        <row r="702">
          <cell r="A702" t="str">
            <v>NTGS18AB</v>
          </cell>
          <cell r="C702" t="str">
            <v>Cellsite/BTS/RBS Infrastructure</v>
          </cell>
          <cell r="D702" t="str">
            <v>MCBTS INDOOR FANTRAY</v>
          </cell>
          <cell r="E702">
            <v>1400</v>
          </cell>
          <cell r="F702">
            <v>314.33999999999997</v>
          </cell>
        </row>
        <row r="703">
          <cell r="A703" t="str">
            <v>NTGS2006</v>
          </cell>
          <cell r="C703" t="str">
            <v>Cellsite/BTS/RBS Infrastructure</v>
          </cell>
          <cell r="D703" t="str">
            <v>DUMMY FACE PLATE 2&amp;quot;</v>
          </cell>
          <cell r="E703">
            <v>50</v>
          </cell>
          <cell r="F703">
            <v>0.77</v>
          </cell>
        </row>
        <row r="704">
          <cell r="A704" t="str">
            <v>NTGS2007</v>
          </cell>
          <cell r="C704" t="str">
            <v>Cellsite/BTS/RBS Infrastructure</v>
          </cell>
          <cell r="D704" t="str">
            <v>DUMMY FACE PLATE 4&amp;quot;</v>
          </cell>
          <cell r="E704">
            <v>50</v>
          </cell>
          <cell r="F704">
            <v>1.55</v>
          </cell>
        </row>
        <row r="705">
          <cell r="A705" t="str">
            <v>NTGS21AA</v>
          </cell>
          <cell r="C705" t="str">
            <v>Cellsite/BTS/RBS Infrastructure</v>
          </cell>
          <cell r="D705" t="str">
            <v>MCBTS DIGITAL EQUIPMENT SHELF BACKPLANE ASSY</v>
          </cell>
          <cell r="E705">
            <v>5000</v>
          </cell>
          <cell r="F705">
            <v>649.79</v>
          </cell>
        </row>
        <row r="706">
          <cell r="A706" t="str">
            <v>NTGS3187</v>
          </cell>
          <cell r="C706" t="str">
            <v>Cellsite/BTS/RBS Infrastructure</v>
          </cell>
          <cell r="D706" t="str">
            <v>E1/T1 SECONDARY SURGE PROTECTOR 170V</v>
          </cell>
          <cell r="E706">
            <v>300</v>
          </cell>
          <cell r="F706">
            <v>50.9</v>
          </cell>
        </row>
        <row r="707">
          <cell r="A707" t="str">
            <v>NTGS3517</v>
          </cell>
          <cell r="C707" t="str">
            <v>Cellsite/BTS/RBS Infrastructure</v>
          </cell>
          <cell r="D707" t="str">
            <v>INDOOR T1/E1 DSX CBLE</v>
          </cell>
          <cell r="E707">
            <v>75</v>
          </cell>
          <cell r="F707">
            <v>34.86</v>
          </cell>
        </row>
        <row r="708">
          <cell r="A708" t="str">
            <v>NTGS3518</v>
          </cell>
          <cell r="C708" t="str">
            <v>Cellsite/BTS/RBS Infrastructure</v>
          </cell>
          <cell r="D708" t="str">
            <v>INDOOR ALRAM MDF CABLE</v>
          </cell>
          <cell r="E708">
            <v>300</v>
          </cell>
          <cell r="F708">
            <v>61.48</v>
          </cell>
        </row>
        <row r="709">
          <cell r="A709" t="str">
            <v>NTGS3525</v>
          </cell>
          <cell r="C709" t="str">
            <v>Radio/PA</v>
          </cell>
          <cell r="D709" t="str">
            <v>CB ASSY,62.5um,RIBBON,SC Duplex to SC,4 Fibers,37FT,Indoor,EOM TO CORE, 3.0 CABLE DIAMETER</v>
          </cell>
          <cell r="E709">
            <v>800</v>
          </cell>
          <cell r="F709">
            <v>132.9</v>
          </cell>
        </row>
        <row r="710">
          <cell r="A710" t="str">
            <v>NTGS35AA</v>
          </cell>
          <cell r="C710" t="str">
            <v>Cellsite/BTS/RBS Infrastructure</v>
          </cell>
          <cell r="D710" t="str">
            <v>METROCELL INDOOR DIGITAL ENCLOSURE RACK- AC POWER</v>
          </cell>
          <cell r="E710">
            <v>30000</v>
          </cell>
          <cell r="F710">
            <v>5503.21</v>
          </cell>
        </row>
        <row r="711">
          <cell r="A711" t="str">
            <v>NTGS4210</v>
          </cell>
          <cell r="C711" t="str">
            <v>OEM Equipment</v>
          </cell>
          <cell r="D711" t="str">
            <v>CABLE ASSY, BMU ETHERNET CROSS PINNING</v>
          </cell>
          <cell r="E711">
            <v>40</v>
          </cell>
          <cell r="F711">
            <v>31.71</v>
          </cell>
        </row>
        <row r="712">
          <cell r="A712" t="str">
            <v>NTGS4220</v>
          </cell>
          <cell r="C712" t="str">
            <v>Cellsite/BTS/RBS Infrastructure</v>
          </cell>
          <cell r="D712" t="str">
            <v>KIT, LPM LUGS, 6 AWG, 1 CARRIER</v>
          </cell>
          <cell r="E712">
            <v>100</v>
          </cell>
          <cell r="F712">
            <v>43.98</v>
          </cell>
        </row>
        <row r="713">
          <cell r="A713" t="str">
            <v>NTGS4230</v>
          </cell>
          <cell r="C713" t="str">
            <v>Cellsite/BTS/RBS Infrastructure</v>
          </cell>
          <cell r="D713" t="str">
            <v>KIT, LPM LUGS, 8 AWG, 1 CARRIER</v>
          </cell>
          <cell r="E713">
            <v>100</v>
          </cell>
          <cell r="F713">
            <v>42.27</v>
          </cell>
        </row>
        <row r="714">
          <cell r="A714" t="str">
            <v>NTGS45DA</v>
          </cell>
          <cell r="B714" t="str">
            <v>A0995366</v>
          </cell>
          <cell r="C714" t="str">
            <v>Cellsite/BTS/RBS Infrastructure</v>
          </cell>
          <cell r="D714" t="str">
            <v>Metro Cell Indoor Assembly (-48 V DC)</v>
          </cell>
          <cell r="E714">
            <v>24000</v>
          </cell>
          <cell r="F714">
            <v>3328.39</v>
          </cell>
        </row>
        <row r="715">
          <cell r="A715" t="str">
            <v>NTGS4950</v>
          </cell>
          <cell r="B715" t="str">
            <v>A0746743</v>
          </cell>
          <cell r="C715" t="str">
            <v>Cellsite/BTS/RBS Infrastructure</v>
          </cell>
          <cell r="D715" t="str">
            <v>LIGHTNING PROTECTION MODULE 800 MHz LOCAL</v>
          </cell>
          <cell r="E715">
            <v>4000</v>
          </cell>
          <cell r="F715">
            <v>1099.5</v>
          </cell>
        </row>
        <row r="716">
          <cell r="A716" t="str">
            <v>NTGS4960</v>
          </cell>
          <cell r="C716" t="str">
            <v>Cellsite/BTS/RBS Infrastructure</v>
          </cell>
          <cell r="D716" t="str">
            <v>LPM 1900 MHZ LOCAL</v>
          </cell>
          <cell r="E716">
            <v>6500</v>
          </cell>
          <cell r="F716">
            <v>1133.52</v>
          </cell>
        </row>
        <row r="717">
          <cell r="A717" t="str">
            <v>NTGS4980</v>
          </cell>
          <cell r="C717" t="str">
            <v>Cellsite/BTS/RBS Infrastructure</v>
          </cell>
          <cell r="D717" t="str">
            <v>GPS EXPANSION KIT</v>
          </cell>
          <cell r="E717">
            <v>400</v>
          </cell>
          <cell r="F717">
            <v>41.1</v>
          </cell>
        </row>
        <row r="718">
          <cell r="A718" t="str">
            <v>NTGS4991</v>
          </cell>
          <cell r="C718" t="str">
            <v>OEM Equipment</v>
          </cell>
          <cell r="D718" t="str">
            <v>TCCM-T1/E1 CROSS CONNECT MODULE,12T1 DSX PATCH PANEL</v>
          </cell>
          <cell r="E718">
            <v>780</v>
          </cell>
          <cell r="F718">
            <v>80.86</v>
          </cell>
        </row>
        <row r="719">
          <cell r="A719" t="str">
            <v>NTGS49AA</v>
          </cell>
          <cell r="C719" t="str">
            <v>Radio/PA</v>
          </cell>
          <cell r="D719" t="str">
            <v>INDOOR DR-RR GANGING KIT</v>
          </cell>
          <cell r="E719">
            <v>20</v>
          </cell>
          <cell r="F719">
            <v>3.08</v>
          </cell>
        </row>
        <row r="720">
          <cell r="A720" t="str">
            <v>NTGS5000</v>
          </cell>
          <cell r="C720" t="str">
            <v>Cellsite/BTS/RBS Infrastructure</v>
          </cell>
          <cell r="D720" t="str">
            <v>DUAL BAND LIGHTNING PROTECTION MODULE</v>
          </cell>
          <cell r="E720">
            <v>2000</v>
          </cell>
          <cell r="F720">
            <v>528.21</v>
          </cell>
        </row>
        <row r="721">
          <cell r="A721" t="str">
            <v>NTGS5010</v>
          </cell>
          <cell r="C721" t="str">
            <v>Cellsite/BTS/RBS Infrastructure</v>
          </cell>
          <cell r="D721" t="str">
            <v>LIGHTNING PROTECTION MODULE REMOTE</v>
          </cell>
          <cell r="E721">
            <v>3500</v>
          </cell>
          <cell r="F721">
            <v>992.54</v>
          </cell>
        </row>
        <row r="722">
          <cell r="A722" t="str">
            <v>NTGS50RS</v>
          </cell>
          <cell r="C722" t="str">
            <v>Cellsite/BTS/RBS Infrastructure</v>
          </cell>
          <cell r="D722" t="str">
            <v>CDMA RF SURGE GND/MOUNT ASSY C/W 6RF N-TYPE-FEM-MALE 1 GPS</v>
          </cell>
          <cell r="E722">
            <v>1830</v>
          </cell>
          <cell r="F722">
            <v>343.77</v>
          </cell>
        </row>
        <row r="723">
          <cell r="A723" t="str">
            <v>NTGS5301</v>
          </cell>
          <cell r="C723" t="str">
            <v>Radio/PA</v>
          </cell>
          <cell r="D723" t="str">
            <v>FRMTM LOWER BAND A&amp;amp;D</v>
          </cell>
          <cell r="E723">
            <v>12000</v>
          </cell>
          <cell r="F723">
            <v>1216.0999999999999</v>
          </cell>
        </row>
        <row r="724">
          <cell r="A724" t="str">
            <v>NTGS5302</v>
          </cell>
          <cell r="C724" t="str">
            <v>Radio/PA</v>
          </cell>
          <cell r="D724" t="str">
            <v>FRMTM UPPER BAND A&amp;amp;D</v>
          </cell>
          <cell r="E724">
            <v>12000</v>
          </cell>
          <cell r="F724">
            <v>1216.0999999999999</v>
          </cell>
        </row>
        <row r="725">
          <cell r="A725" t="str">
            <v>NTGS5303</v>
          </cell>
          <cell r="C725" t="str">
            <v>Radio/PA</v>
          </cell>
          <cell r="D725" t="str">
            <v>FRMTM LOWER BAND B&amp;amp;E</v>
          </cell>
          <cell r="E725">
            <v>12000</v>
          </cell>
          <cell r="F725">
            <v>1216.0999999999999</v>
          </cell>
        </row>
        <row r="726">
          <cell r="A726" t="str">
            <v>NTGS5304</v>
          </cell>
          <cell r="C726" t="str">
            <v>Radio/PA</v>
          </cell>
          <cell r="D726" t="str">
            <v>FRMTM UPPER BAND B&amp;amp;E</v>
          </cell>
          <cell r="E726">
            <v>12000</v>
          </cell>
          <cell r="F726">
            <v>1216.0999999999999</v>
          </cell>
        </row>
        <row r="727">
          <cell r="A727" t="str">
            <v>NTGS5305</v>
          </cell>
          <cell r="C727" t="str">
            <v>Radio/PA</v>
          </cell>
          <cell r="D727" t="str">
            <v>FRMTM LOWER BAND C&amp;amp;F</v>
          </cell>
          <cell r="E727">
            <v>12000</v>
          </cell>
          <cell r="F727">
            <v>1468.61</v>
          </cell>
        </row>
        <row r="728">
          <cell r="A728" t="str">
            <v>NTGS5306</v>
          </cell>
          <cell r="C728" t="str">
            <v>Radio/PA</v>
          </cell>
          <cell r="D728" t="str">
            <v>FRMTM UPPER BAND C&amp;amp;F</v>
          </cell>
          <cell r="E728">
            <v>12000</v>
          </cell>
          <cell r="F728">
            <v>1468.61</v>
          </cell>
        </row>
        <row r="729">
          <cell r="A729" t="str">
            <v>NTGS5310</v>
          </cell>
          <cell r="C729" t="str">
            <v>Radio/PA</v>
          </cell>
          <cell r="D729" t="str">
            <v>LOWER A BAND TRIPLEXER</v>
          </cell>
          <cell r="E729">
            <v>15000</v>
          </cell>
          <cell r="F729">
            <v>1190.67</v>
          </cell>
        </row>
        <row r="730">
          <cell r="A730" t="str">
            <v>NTGS53GA</v>
          </cell>
          <cell r="C730" t="str">
            <v>Radio/PA</v>
          </cell>
          <cell r="D730" t="str">
            <v>FRM 1900MHZ DUPLEXER DPM ASSY, BAND A&amp;amp;D</v>
          </cell>
          <cell r="E730">
            <v>3000</v>
          </cell>
          <cell r="F730">
            <v>434.48</v>
          </cell>
        </row>
        <row r="731">
          <cell r="A731" t="str">
            <v>NTGS53HA</v>
          </cell>
          <cell r="C731" t="str">
            <v>Radio/PA</v>
          </cell>
          <cell r="D731" t="str">
            <v>FRM 1900MHZ DUPLEXER DPM ASSY, BAND B&amp;amp;E</v>
          </cell>
          <cell r="E731">
            <v>3000</v>
          </cell>
          <cell r="F731">
            <v>434.48</v>
          </cell>
        </row>
        <row r="732">
          <cell r="A732" t="str">
            <v>NTGS53IA</v>
          </cell>
          <cell r="C732" t="str">
            <v>Radio/PA</v>
          </cell>
          <cell r="D732" t="str">
            <v>DPM C/F band (Duplexer Module), FRM(Fleximble Radio Module) /LNA - CIRCULAR MIL, OEM</v>
          </cell>
          <cell r="E732">
            <v>3000</v>
          </cell>
          <cell r="F732">
            <v>434.48</v>
          </cell>
        </row>
        <row r="733">
          <cell r="A733" t="str">
            <v>NTGS53JA</v>
          </cell>
          <cell r="C733" t="str">
            <v>Radio/PA</v>
          </cell>
          <cell r="D733" t="str">
            <v>FRM 1900MHZ DUPLEXOR/PRESELECTOR DPM ASSY, BAND A&amp;amp;D</v>
          </cell>
          <cell r="E733">
            <v>4000</v>
          </cell>
          <cell r="F733">
            <v>522.91999999999996</v>
          </cell>
        </row>
        <row r="734">
          <cell r="A734" t="str">
            <v>NTGS53KA</v>
          </cell>
          <cell r="C734" t="str">
            <v>Radio/PA</v>
          </cell>
          <cell r="D734" t="str">
            <v>FRM 1900MHZ DUPLEXOR/PRESELECTOR DPM ASSY, BAND B&amp;amp;E</v>
          </cell>
          <cell r="E734">
            <v>4000</v>
          </cell>
          <cell r="F734">
            <v>522.91999999999996</v>
          </cell>
        </row>
        <row r="735">
          <cell r="A735" t="str">
            <v>NTGS53LA</v>
          </cell>
          <cell r="C735" t="str">
            <v>Radio/PA</v>
          </cell>
          <cell r="D735" t="str">
            <v>DPM C/F band, (Duplexer Preselector Module), FRM (Flexible Radiom module) - CIRCULAR MIL, Module 1 (contains diversity preselector module)</v>
          </cell>
          <cell r="E735">
            <v>4000</v>
          </cell>
          <cell r="F735">
            <v>522.91999999999996</v>
          </cell>
        </row>
        <row r="736">
          <cell r="A736" t="str">
            <v>NTGS54CB</v>
          </cell>
          <cell r="C736" t="str">
            <v>Cellsite/BTS/RBS Infrastructure</v>
          </cell>
          <cell r="D736" t="str">
            <v>FRM EOM, NO CABLE</v>
          </cell>
          <cell r="E736">
            <v>1300</v>
          </cell>
          <cell r="F736">
            <v>228.69</v>
          </cell>
        </row>
        <row r="737">
          <cell r="A737" t="str">
            <v>NTGS54KB</v>
          </cell>
          <cell r="B737" t="str">
            <v>A0786512</v>
          </cell>
          <cell r="C737" t="str">
            <v>Radio/PA</v>
          </cell>
          <cell r="D737" t="str">
            <v>FRM EOM ASSY, INDOOR, REMOTE RR, CONN, 6M</v>
          </cell>
          <cell r="E737">
            <v>2100</v>
          </cell>
          <cell r="F737">
            <v>378.4</v>
          </cell>
        </row>
        <row r="738">
          <cell r="A738" t="str">
            <v>NTGS54LB</v>
          </cell>
          <cell r="C738" t="str">
            <v>Radio/PA</v>
          </cell>
          <cell r="D738" t="str">
            <v>FRM EOM ASSY, INDOOR, REMOTE RR, CONN, 12M</v>
          </cell>
          <cell r="E738">
            <v>2300</v>
          </cell>
          <cell r="F738">
            <v>394.53</v>
          </cell>
        </row>
        <row r="739">
          <cell r="A739" t="str">
            <v>NTGS54MB</v>
          </cell>
          <cell r="C739" t="str">
            <v>Radio/PA</v>
          </cell>
          <cell r="D739" t="str">
            <v>FRM EOM ASSY, INDOOR, REMOTE RR, CONN, 18M</v>
          </cell>
          <cell r="E739">
            <v>2500</v>
          </cell>
          <cell r="F739">
            <v>443.32</v>
          </cell>
        </row>
        <row r="740">
          <cell r="A740" t="str">
            <v>NTGS54UB</v>
          </cell>
          <cell r="C740" t="str">
            <v>Radio/PA</v>
          </cell>
          <cell r="D740" t="str">
            <v>FRM EOM ASSY, OUTDOOR, REMOTE RE, CONN, 18M</v>
          </cell>
          <cell r="E740">
            <v>2500</v>
          </cell>
          <cell r="F740">
            <v>499.99</v>
          </cell>
        </row>
        <row r="741">
          <cell r="A741" t="str">
            <v>NTGS54VB</v>
          </cell>
          <cell r="C741" t="str">
            <v>Radio/PA</v>
          </cell>
          <cell r="D741" t="str">
            <v>FRM EOM ASSY, OUTDOOR, REMOTE RE, CONN, 12M</v>
          </cell>
          <cell r="E741">
            <v>2300</v>
          </cell>
          <cell r="F741">
            <v>483.88</v>
          </cell>
        </row>
        <row r="742">
          <cell r="A742" t="str">
            <v>NTGS54WB</v>
          </cell>
          <cell r="C742" t="str">
            <v>Cellsite/BTS/RBS Infrastructure</v>
          </cell>
          <cell r="D742" t="str">
            <v>FRM EOM ASSY, OUTDOOR, REMOTE RE, CONN, 6M</v>
          </cell>
          <cell r="E742">
            <v>2100</v>
          </cell>
          <cell r="F742">
            <v>438.53</v>
          </cell>
        </row>
        <row r="743">
          <cell r="A743" t="str">
            <v>NTGS54XB</v>
          </cell>
          <cell r="C743" t="str">
            <v>Radio/PA</v>
          </cell>
          <cell r="D743" t="str">
            <v>FRM EOM ASSY, OUTDOOR, REMOTE RE, SPLICE, 200M</v>
          </cell>
          <cell r="E743">
            <v>4500</v>
          </cell>
          <cell r="F743">
            <v>842.22</v>
          </cell>
        </row>
        <row r="744">
          <cell r="A744" t="str">
            <v>NTGS54YB</v>
          </cell>
          <cell r="C744" t="str">
            <v>Radio/PA</v>
          </cell>
          <cell r="D744" t="str">
            <v>FRM EOM ASSY, OUTDOOR, REMOTE RE, SPLICE, 100M</v>
          </cell>
          <cell r="E744">
            <v>4000</v>
          </cell>
          <cell r="F744">
            <v>536.84</v>
          </cell>
        </row>
        <row r="745">
          <cell r="A745" t="str">
            <v>NTGS54ZB</v>
          </cell>
          <cell r="C745" t="str">
            <v>Radio/PA</v>
          </cell>
          <cell r="D745" t="str">
            <v>FRM EOM ASSY, OUTDOOR, LOCAL RE, CONN</v>
          </cell>
          <cell r="E745">
            <v>1900</v>
          </cell>
          <cell r="F745">
            <v>400.51</v>
          </cell>
        </row>
        <row r="746">
          <cell r="A746" t="str">
            <v>NTGS57AA</v>
          </cell>
          <cell r="C746" t="str">
            <v>Radio/PA</v>
          </cell>
          <cell r="D746" t="str">
            <v>1900MHZ FRM POWER AMP MODULE</v>
          </cell>
          <cell r="E746">
            <v>20000</v>
          </cell>
          <cell r="F746">
            <v>1899.36</v>
          </cell>
        </row>
        <row r="747">
          <cell r="A747" t="str">
            <v>NTGS58CA</v>
          </cell>
          <cell r="C747" t="str">
            <v>Radio/PA</v>
          </cell>
          <cell r="D747" t="str">
            <v>1900 FRM TRANSMIT/RECEIVE</v>
          </cell>
          <cell r="E747">
            <v>17500</v>
          </cell>
          <cell r="F747">
            <v>1247.68</v>
          </cell>
        </row>
        <row r="748">
          <cell r="A748" t="str">
            <v>NTGS60AA</v>
          </cell>
          <cell r="C748" t="str">
            <v>Radio/PA</v>
          </cell>
          <cell r="D748" t="str">
            <v>CHANNEL ELEMENT MODULE 24</v>
          </cell>
          <cell r="E748">
            <v>22000</v>
          </cell>
          <cell r="F748">
            <v>1569.27</v>
          </cell>
        </row>
        <row r="749">
          <cell r="A749" t="str">
            <v>NTGS60BA</v>
          </cell>
          <cell r="C749" t="str">
            <v>Radio/PA</v>
          </cell>
          <cell r="D749" t="str">
            <v>CHANNEL ELEMENT MODULE 48</v>
          </cell>
          <cell r="E749">
            <v>42000</v>
          </cell>
          <cell r="F749">
            <v>2904.39</v>
          </cell>
        </row>
        <row r="750">
          <cell r="A750" t="str">
            <v>NTGS60BB</v>
          </cell>
          <cell r="C750" t="str">
            <v>Cellsite/BTS/RBS Infrastructure</v>
          </cell>
          <cell r="D750" t="str">
            <v>BATTERY STRING KIT</v>
          </cell>
          <cell r="E750">
            <v>2000</v>
          </cell>
          <cell r="F750">
            <v>859.01</v>
          </cell>
        </row>
        <row r="751">
          <cell r="A751" t="str">
            <v>NTGS60BC</v>
          </cell>
          <cell r="B751" t="str">
            <v>A0863359</v>
          </cell>
          <cell r="C751" t="str">
            <v>Cellsite/BTS/RBS Infrastructure</v>
          </cell>
          <cell r="D751" t="str">
            <v>KIT, BATTERY WITHOUT HOLD DOWN STRAPS,</v>
          </cell>
          <cell r="E751">
            <v>3000</v>
          </cell>
          <cell r="F751">
            <v>845.74</v>
          </cell>
        </row>
        <row r="752">
          <cell r="A752" t="str">
            <v>NTGS63BA</v>
          </cell>
          <cell r="C752" t="str">
            <v>Radio/PA</v>
          </cell>
          <cell r="D752" t="str">
            <v>CSM5000 64 CHANNEL MODULE</v>
          </cell>
          <cell r="E752">
            <v>64000</v>
          </cell>
          <cell r="F752">
            <v>1151.22</v>
          </cell>
        </row>
        <row r="753">
          <cell r="A753" t="str">
            <v>NTGS6464</v>
          </cell>
          <cell r="C753" t="str">
            <v>Cellsite/BTS/RBS Infrastructure</v>
          </cell>
          <cell r="D753" t="str">
            <v>EOM MODULE 1000M</v>
          </cell>
          <cell r="E753">
            <v>8750</v>
          </cell>
          <cell r="F753">
            <v>351.8</v>
          </cell>
        </row>
        <row r="754">
          <cell r="A754" t="str">
            <v>NTGS6560</v>
          </cell>
          <cell r="C754" t="str">
            <v>Radio/PA</v>
          </cell>
          <cell r="D754" t="str">
            <v>SLOT MOUNTING KIT</v>
          </cell>
          <cell r="E754">
            <v>400</v>
          </cell>
          <cell r="F754">
            <v>83.34</v>
          </cell>
        </row>
        <row r="755">
          <cell r="A755" t="str">
            <v>NTGS6570</v>
          </cell>
          <cell r="C755" t="str">
            <v>Radio/PA</v>
          </cell>
          <cell r="D755" t="str">
            <v>INDOOR FRM MOUNTING KIT</v>
          </cell>
          <cell r="E755">
            <v>500</v>
          </cell>
          <cell r="F755">
            <v>28.93</v>
          </cell>
        </row>
        <row r="756">
          <cell r="A756" t="str">
            <v>NTGS65AA</v>
          </cell>
          <cell r="C756" t="str">
            <v>Cellsite/BTS/RBS Infrastructure</v>
          </cell>
          <cell r="D756" t="str">
            <v>METROCELL INDOOR RADIO RACK</v>
          </cell>
          <cell r="E756">
            <v>3000</v>
          </cell>
          <cell r="F756">
            <v>1011.43</v>
          </cell>
        </row>
        <row r="757">
          <cell r="A757" t="str">
            <v>NTGS6950</v>
          </cell>
          <cell r="C757" t="str">
            <v>Cellsite/BTS/RBS Infrastructure</v>
          </cell>
          <cell r="D757" t="str">
            <v>Top Fiber Trough Kit</v>
          </cell>
          <cell r="E757">
            <v>200</v>
          </cell>
          <cell r="F757">
            <v>83.62</v>
          </cell>
        </row>
        <row r="758">
          <cell r="A758" t="str">
            <v>NTGS7034</v>
          </cell>
          <cell r="C758" t="str">
            <v>Cellsite/BTS/RBS Infrastructure</v>
          </cell>
          <cell r="D758" t="str">
            <v>SITE GROUND CBLE</v>
          </cell>
          <cell r="E758">
            <v>50</v>
          </cell>
          <cell r="F758">
            <v>49.63</v>
          </cell>
        </row>
        <row r="759">
          <cell r="A759" t="str">
            <v>NTGS8010</v>
          </cell>
          <cell r="B759" t="str">
            <v>A0783561</v>
          </cell>
          <cell r="C759" t="str">
            <v>Radio/PA</v>
          </cell>
          <cell r="D759" t="str">
            <v>30 CM INDOOR RF CABLE</v>
          </cell>
          <cell r="E759">
            <v>65</v>
          </cell>
          <cell r="F759">
            <v>13.99</v>
          </cell>
        </row>
        <row r="760">
          <cell r="A760" t="str">
            <v>NTGS8011</v>
          </cell>
          <cell r="C760" t="str">
            <v>Radio/PA</v>
          </cell>
          <cell r="D760" t="str">
            <v>INDOOR R.F. 40CM</v>
          </cell>
          <cell r="E760">
            <v>68</v>
          </cell>
          <cell r="F760">
            <v>12.57</v>
          </cell>
        </row>
        <row r="761">
          <cell r="A761" t="str">
            <v>NTGS8012</v>
          </cell>
          <cell r="B761" t="str">
            <v>A0783563</v>
          </cell>
          <cell r="C761" t="str">
            <v>Radio/PA</v>
          </cell>
          <cell r="D761" t="str">
            <v>INDOOR R.F. 50CM</v>
          </cell>
          <cell r="E761">
            <v>70</v>
          </cell>
          <cell r="F761">
            <v>12.85</v>
          </cell>
        </row>
        <row r="762">
          <cell r="A762" t="str">
            <v>NTGS8017</v>
          </cell>
          <cell r="B762" t="str">
            <v>A0783568</v>
          </cell>
          <cell r="C762" t="str">
            <v>Radio/PA</v>
          </cell>
          <cell r="D762" t="str">
            <v>NDOOR R.F. 100CM</v>
          </cell>
          <cell r="E762">
            <v>83</v>
          </cell>
          <cell r="F762">
            <v>13.93</v>
          </cell>
        </row>
        <row r="763">
          <cell r="A763" t="str">
            <v>NTGS8018</v>
          </cell>
          <cell r="B763" t="str">
            <v>A0783569</v>
          </cell>
          <cell r="C763" t="str">
            <v>Radio/PA</v>
          </cell>
          <cell r="D763" t="str">
            <v>INDOOR R.F. 125CM</v>
          </cell>
          <cell r="E763">
            <v>89</v>
          </cell>
          <cell r="F763">
            <v>23.25</v>
          </cell>
        </row>
        <row r="764">
          <cell r="A764" t="str">
            <v>NTGS8027</v>
          </cell>
          <cell r="B764" t="str">
            <v>NTGS8027</v>
          </cell>
          <cell r="C764" t="str">
            <v>Cellsite/BTS/RBS Infrastructure</v>
          </cell>
          <cell r="D764" t="str">
            <v>INDOOR POWER DATA 75CM</v>
          </cell>
          <cell r="E764">
            <v>350</v>
          </cell>
          <cell r="F764">
            <v>52.41</v>
          </cell>
        </row>
        <row r="765">
          <cell r="A765" t="str">
            <v>NTGS8030</v>
          </cell>
          <cell r="C765" t="str">
            <v>Radio/PA</v>
          </cell>
          <cell r="D765" t="str">
            <v>INDOOR FRM POWER, SIDE BY SIDE</v>
          </cell>
          <cell r="E765">
            <v>950</v>
          </cell>
          <cell r="F765">
            <v>74.56</v>
          </cell>
        </row>
        <row r="766">
          <cell r="A766" t="str">
            <v>NTGS8031</v>
          </cell>
          <cell r="C766" t="str">
            <v>Radio/PA</v>
          </cell>
          <cell r="D766" t="str">
            <v>SPLITTER DUAL 1-2 ASSEMBLY</v>
          </cell>
          <cell r="E766">
            <v>240</v>
          </cell>
          <cell r="F766">
            <v>197.19</v>
          </cell>
        </row>
        <row r="767">
          <cell r="A767" t="str">
            <v>NTGS8032</v>
          </cell>
          <cell r="B767" t="str">
            <v>A0783640</v>
          </cell>
          <cell r="C767" t="str">
            <v>Radio/PA</v>
          </cell>
          <cell r="D767" t="str">
            <v>CABLE,-48V INDOOR MFRM/FRM PWR,DR ONLY,3.5M</v>
          </cell>
          <cell r="E767">
            <v>380</v>
          </cell>
          <cell r="F767">
            <v>67.290000000000006</v>
          </cell>
        </row>
        <row r="768">
          <cell r="A768" t="str">
            <v>NTGS8043</v>
          </cell>
          <cell r="C768" t="str">
            <v>Cellsite/BTS/RBS Infrastructure</v>
          </cell>
          <cell r="D768" t="str">
            <v>CABLE, FRM POWER, REMOTE 4M</v>
          </cell>
          <cell r="E768">
            <v>450</v>
          </cell>
          <cell r="F768">
            <v>164.48</v>
          </cell>
        </row>
        <row r="769">
          <cell r="A769" t="str">
            <v>NTGS8046</v>
          </cell>
          <cell r="C769" t="str">
            <v>Radio/PA</v>
          </cell>
          <cell r="D769" t="str">
            <v>CABLE, FT4, FRM POWER, REMOTE LONG</v>
          </cell>
          <cell r="E769">
            <v>7000</v>
          </cell>
          <cell r="F769">
            <v>1368.43</v>
          </cell>
        </row>
        <row r="770">
          <cell r="A770" t="str">
            <v>NTGS8047</v>
          </cell>
          <cell r="C770" t="str">
            <v>Cellsite/BTS/RBS Infrastructure</v>
          </cell>
          <cell r="D770" t="str">
            <v>CABLE, FRM POWER</v>
          </cell>
          <cell r="E770">
            <v>400</v>
          </cell>
          <cell r="F770">
            <v>135.05000000000001</v>
          </cell>
        </row>
        <row r="771">
          <cell r="A771" t="str">
            <v>NTGS8055</v>
          </cell>
          <cell r="C771" t="str">
            <v>OEM Equipment</v>
          </cell>
          <cell r="D771" t="str">
            <v>CABLE-XDM TEST ADAPTOR ASSY</v>
          </cell>
          <cell r="E771">
            <v>140</v>
          </cell>
          <cell r="F771">
            <v>49.01</v>
          </cell>
        </row>
        <row r="772">
          <cell r="A772" t="str">
            <v>NTGS8060</v>
          </cell>
          <cell r="C772" t="str">
            <v>Radio/PA</v>
          </cell>
          <cell r="D772" t="str">
            <v>CBLE- MAIN ANTENNA RF CBLE</v>
          </cell>
          <cell r="E772">
            <v>150</v>
          </cell>
          <cell r="F772">
            <v>12.14</v>
          </cell>
        </row>
        <row r="773">
          <cell r="A773" t="str">
            <v>NTGS8061</v>
          </cell>
          <cell r="C773" t="str">
            <v>Radio/PA</v>
          </cell>
          <cell r="D773" t="str">
            <v>DIV ANTENNA CBLE</v>
          </cell>
          <cell r="E773">
            <v>200</v>
          </cell>
          <cell r="F773">
            <v>13.38</v>
          </cell>
        </row>
        <row r="774">
          <cell r="A774" t="str">
            <v>NTGS8063</v>
          </cell>
          <cell r="B774" t="str">
            <v>A0731866</v>
          </cell>
          <cell r="C774" t="str">
            <v>Radio/PA</v>
          </cell>
          <cell r="D774" t="str">
            <v>CBLE- HPA/TRM RF IN CBLE</v>
          </cell>
          <cell r="E774">
            <v>150</v>
          </cell>
          <cell r="F774">
            <v>12.67</v>
          </cell>
        </row>
        <row r="775">
          <cell r="A775" t="str">
            <v>NTGS8064</v>
          </cell>
          <cell r="B775" t="str">
            <v>A0731867</v>
          </cell>
          <cell r="C775" t="str">
            <v>Radio/PA</v>
          </cell>
          <cell r="D775" t="str">
            <v>CBLE- RF RX MAIN TRVC INPUT CBLE</v>
          </cell>
          <cell r="E775">
            <v>150</v>
          </cell>
          <cell r="F775">
            <v>11.59</v>
          </cell>
        </row>
        <row r="776">
          <cell r="A776" t="str">
            <v>NTGS8067</v>
          </cell>
          <cell r="B776" t="str">
            <v>A0731870</v>
          </cell>
          <cell r="C776" t="str">
            <v>Radio/PA</v>
          </cell>
          <cell r="D776" t="str">
            <v>CBLE- MAIN OWER DATA HARNESS</v>
          </cell>
          <cell r="E776">
            <v>500</v>
          </cell>
          <cell r="F776">
            <v>95.94</v>
          </cell>
        </row>
        <row r="777">
          <cell r="A777" t="str">
            <v>NTGS8069</v>
          </cell>
          <cell r="B777" t="str">
            <v>A0734233</v>
          </cell>
          <cell r="C777" t="str">
            <v>Radio/PA</v>
          </cell>
          <cell r="D777" t="str">
            <v>CABLE- 85CM FRM RF CABLE</v>
          </cell>
          <cell r="E777">
            <v>120</v>
          </cell>
          <cell r="F777">
            <v>26.43</v>
          </cell>
        </row>
        <row r="778">
          <cell r="A778" t="str">
            <v>NTGS8073</v>
          </cell>
          <cell r="C778" t="str">
            <v>Radio/PA</v>
          </cell>
          <cell r="D778" t="str">
            <v>DE/RE FRM POWER CBLE-LOCAL</v>
          </cell>
          <cell r="E778">
            <v>400</v>
          </cell>
          <cell r="F778">
            <v>78.22</v>
          </cell>
        </row>
        <row r="779">
          <cell r="A779" t="str">
            <v>NTGS8074</v>
          </cell>
          <cell r="C779" t="str">
            <v>Radio/PA</v>
          </cell>
          <cell r="D779" t="str">
            <v>FRM POWER CBLE REMOTE SHORT (20M)</v>
          </cell>
          <cell r="E779">
            <v>900</v>
          </cell>
          <cell r="F779">
            <v>160.85</v>
          </cell>
        </row>
        <row r="780">
          <cell r="A780" t="str">
            <v>NTGS8075</v>
          </cell>
          <cell r="C780" t="str">
            <v>Radio/PA</v>
          </cell>
          <cell r="D780" t="str">
            <v>DE/RE FRM POWER CBLE REMOTE RE - MED. 100M</v>
          </cell>
          <cell r="E780">
            <v>1800</v>
          </cell>
          <cell r="F780">
            <v>519.6</v>
          </cell>
        </row>
        <row r="781">
          <cell r="A781" t="str">
            <v>NTGS8076</v>
          </cell>
          <cell r="C781" t="str">
            <v>Radio/PA</v>
          </cell>
          <cell r="D781" t="str">
            <v>DE/FRM POWER CBLE- REMOTE LONG (200M)</v>
          </cell>
          <cell r="E781">
            <v>6500</v>
          </cell>
          <cell r="F781">
            <v>2028.67</v>
          </cell>
        </row>
        <row r="782">
          <cell r="A782" t="str">
            <v>NTGS8077</v>
          </cell>
          <cell r="B782" t="str">
            <v>A0735080</v>
          </cell>
          <cell r="C782" t="str">
            <v>Radio/PA</v>
          </cell>
          <cell r="D782" t="str">
            <v>CBLE-FRM MINI BTS OVERLAY CBLE</v>
          </cell>
          <cell r="E782">
            <v>200</v>
          </cell>
          <cell r="F782">
            <v>33.44</v>
          </cell>
        </row>
        <row r="783">
          <cell r="A783" t="str">
            <v>NTGS8082</v>
          </cell>
          <cell r="C783" t="str">
            <v>Radio/PA</v>
          </cell>
          <cell r="D783" t="str">
            <v>FRM POWER CBLE - LOCAL (10M)</v>
          </cell>
          <cell r="E783">
            <v>400</v>
          </cell>
          <cell r="F783">
            <v>102.1</v>
          </cell>
        </row>
        <row r="784">
          <cell r="A784" t="str">
            <v>NTGS8086</v>
          </cell>
          <cell r="B784" t="str">
            <v>A0759253</v>
          </cell>
          <cell r="C784" t="str">
            <v>Cellsite/BTS/RBS Infrastructure</v>
          </cell>
          <cell r="D784" t="str">
            <v>IMF TX OUT CABLE</v>
          </cell>
          <cell r="E784">
            <v>200</v>
          </cell>
          <cell r="F784">
            <v>30.84</v>
          </cell>
        </row>
        <row r="785">
          <cell r="A785" t="str">
            <v>NTGS8087</v>
          </cell>
          <cell r="B785" t="str">
            <v>A0762512</v>
          </cell>
          <cell r="C785" t="str">
            <v>Radio/PA</v>
          </cell>
          <cell r="D785" t="str">
            <v>CABLE-DPM/TPX TO TRM POWER/SIGNAL FRM1 HARNESS</v>
          </cell>
          <cell r="E785">
            <v>300</v>
          </cell>
          <cell r="F785">
            <v>66.72</v>
          </cell>
        </row>
        <row r="786">
          <cell r="A786" t="str">
            <v>NTGS8090</v>
          </cell>
          <cell r="C786" t="str">
            <v>Radio/PA</v>
          </cell>
          <cell r="D786" t="str">
            <v>COMBINER SHELF ASSEMBLY</v>
          </cell>
          <cell r="E786">
            <v>400</v>
          </cell>
          <cell r="F786">
            <v>65.91</v>
          </cell>
        </row>
        <row r="787">
          <cell r="A787" t="str">
            <v>NTGS8091</v>
          </cell>
          <cell r="C787" t="str">
            <v>Cellsite/BTS/RBS Infrastructure</v>
          </cell>
          <cell r="D787" t="str">
            <v>SPLITTER 1-6 ASSY.</v>
          </cell>
          <cell r="E787">
            <v>400</v>
          </cell>
          <cell r="F787">
            <v>169.92</v>
          </cell>
        </row>
        <row r="788">
          <cell r="A788" t="str">
            <v>NTGS8092</v>
          </cell>
          <cell r="C788" t="str">
            <v>Cellsite/BTS/RBS Infrastructure</v>
          </cell>
          <cell r="D788" t="str">
            <v>SPLITTER 1-4 ASSY.</v>
          </cell>
          <cell r="E788">
            <v>350</v>
          </cell>
          <cell r="F788">
            <v>132.72999999999999</v>
          </cell>
        </row>
        <row r="789">
          <cell r="A789" t="str">
            <v>NTGS8093</v>
          </cell>
          <cell r="B789" t="str">
            <v>A0772720</v>
          </cell>
          <cell r="C789" t="str">
            <v>Radio/PA</v>
          </cell>
          <cell r="D789" t="str">
            <v>SPLITTER 1-2 ASSEMBLY</v>
          </cell>
          <cell r="E789">
            <v>350</v>
          </cell>
          <cell r="F789">
            <v>112.6</v>
          </cell>
        </row>
        <row r="790">
          <cell r="A790" t="str">
            <v>NTGS89DB</v>
          </cell>
          <cell r="C790" t="str">
            <v>Radio/PA</v>
          </cell>
          <cell r="D790" t="str">
            <v>FRM 800MHZ DUPLEXOR/PRESELECTOR DPM ASSY</v>
          </cell>
          <cell r="E790">
            <v>4000</v>
          </cell>
          <cell r="F790">
            <v>519.6</v>
          </cell>
        </row>
        <row r="791">
          <cell r="A791" t="str">
            <v>NTGS89DC</v>
          </cell>
          <cell r="C791" t="str">
            <v>Radio/PA</v>
          </cell>
          <cell r="D791" t="str">
            <v>FRM 800MHZ DUPLEXOR DPM ASSY</v>
          </cell>
          <cell r="E791">
            <v>3000</v>
          </cell>
          <cell r="F791">
            <v>423.42</v>
          </cell>
        </row>
        <row r="792">
          <cell r="A792" t="str">
            <v>NTGS8A00</v>
          </cell>
          <cell r="C792" t="str">
            <v>Radio/PA</v>
          </cell>
          <cell r="D792" t="str">
            <v>NARROWBAND COMBINER CHANNELS 283</v>
          </cell>
          <cell r="E792">
            <v>4500</v>
          </cell>
          <cell r="F792">
            <v>1050.27</v>
          </cell>
        </row>
        <row r="793">
          <cell r="A793" t="str">
            <v>NTGS8A01</v>
          </cell>
          <cell r="C793" t="str">
            <v>Radio/PA</v>
          </cell>
          <cell r="D793" t="str">
            <v>NARROWBAND COMBINER CHANNELS 241 &amp;amp; 157</v>
          </cell>
          <cell r="E793">
            <v>4500</v>
          </cell>
          <cell r="F793">
            <v>1050.27</v>
          </cell>
        </row>
        <row r="794">
          <cell r="A794" t="str">
            <v>NTGS8A04</v>
          </cell>
          <cell r="C794" t="str">
            <v>Radio/PA</v>
          </cell>
          <cell r="D794" t="str">
            <v>NARROWBAND COMBINER CHANNELS 384 &amp;amp; 468</v>
          </cell>
          <cell r="E794">
            <v>4500</v>
          </cell>
          <cell r="F794">
            <v>1050.27</v>
          </cell>
        </row>
        <row r="795">
          <cell r="A795" t="str">
            <v>NTGS8A05</v>
          </cell>
          <cell r="C795" t="str">
            <v>Radio/PA</v>
          </cell>
          <cell r="D795" t="str">
            <v>NARROWBAND COMBINER CHANNELS 326 &amp;amp; 510</v>
          </cell>
          <cell r="E795">
            <v>4500</v>
          </cell>
          <cell r="F795">
            <v>1050.27</v>
          </cell>
        </row>
        <row r="796">
          <cell r="A796" t="str">
            <v>NTGS8EAD</v>
          </cell>
          <cell r="C796" t="str">
            <v>Cellsite/BTS/RBS Infrastructure</v>
          </cell>
          <cell r="D796" t="str">
            <v>INTEGRATED MITIGATION FILTER (875.97)</v>
          </cell>
          <cell r="E796">
            <v>3200</v>
          </cell>
          <cell r="F796">
            <v>1015.44</v>
          </cell>
        </row>
        <row r="797">
          <cell r="A797" t="str">
            <v>NTGS8EAE</v>
          </cell>
          <cell r="C797" t="str">
            <v>Cellsite/BTS/RBS Infrastructure</v>
          </cell>
          <cell r="D797" t="str">
            <v>INTEGRATED MITIGATION FILTER (877.23)</v>
          </cell>
          <cell r="E797">
            <v>3200</v>
          </cell>
          <cell r="F797">
            <v>1015.44</v>
          </cell>
        </row>
        <row r="798">
          <cell r="A798" t="str">
            <v>NTGS8EAF</v>
          </cell>
          <cell r="C798" t="str">
            <v>Cellsite/BTS/RBS Infrastructure</v>
          </cell>
          <cell r="D798" t="str">
            <v>INTEGRATED INTERFENCE MITIGATION FILTER  (882.78)</v>
          </cell>
          <cell r="E798">
            <v>3200</v>
          </cell>
          <cell r="F798">
            <v>1015.44</v>
          </cell>
        </row>
        <row r="799">
          <cell r="A799" t="str">
            <v>NTGS8EAG</v>
          </cell>
          <cell r="C799" t="str">
            <v>Cellsite/BTS/RBS Infrastructure</v>
          </cell>
          <cell r="D799" t="str">
            <v>INTEGRATED INTERFERENCE MITIGATION (884.04)</v>
          </cell>
          <cell r="E799">
            <v>3200</v>
          </cell>
          <cell r="F799">
            <v>1015.44</v>
          </cell>
        </row>
        <row r="800">
          <cell r="A800" t="str">
            <v>NTGS8EBF</v>
          </cell>
          <cell r="C800" t="str">
            <v>Cellsite/BTS/RBS Infrastructure</v>
          </cell>
          <cell r="D800" t="str">
            <v>INTERFERENCE MITIGATION FILTER VARIANT 2</v>
          </cell>
          <cell r="E800">
            <v>3200</v>
          </cell>
          <cell r="F800">
            <v>1015.44</v>
          </cell>
        </row>
        <row r="801">
          <cell r="A801" t="str">
            <v>NTGS8EBG</v>
          </cell>
          <cell r="C801" t="str">
            <v>Cellsite/BTS/RBS Infrastructure</v>
          </cell>
          <cell r="D801" t="str">
            <v>INTEGRATED INTERFERENCE MITIGATION FILTER VARIANT 2 (884.04)</v>
          </cell>
          <cell r="E801">
            <v>3200</v>
          </cell>
          <cell r="F801">
            <v>975</v>
          </cell>
        </row>
        <row r="802">
          <cell r="A802" t="str">
            <v>NTGS90KR</v>
          </cell>
          <cell r="C802" t="str">
            <v>Cellsite/BTS/RBS Infrastructure</v>
          </cell>
          <cell r="D802" t="str">
            <v>BIM TO BIM CABLE 5 FT</v>
          </cell>
          <cell r="E802">
            <v>80</v>
          </cell>
          <cell r="F802">
            <v>40.21</v>
          </cell>
        </row>
        <row r="803">
          <cell r="A803" t="str">
            <v>NTGS90KS</v>
          </cell>
          <cell r="B803" t="str">
            <v>A0808930</v>
          </cell>
          <cell r="C803" t="str">
            <v>Cellsite/BTS/RBS Infrastructure</v>
          </cell>
          <cell r="D803" t="str">
            <v>BIM TO BIM CABLE 15 FT</v>
          </cell>
          <cell r="E803">
            <v>80</v>
          </cell>
          <cell r="F803">
            <v>32.69</v>
          </cell>
        </row>
        <row r="804">
          <cell r="A804" t="str">
            <v>NTGS90KT</v>
          </cell>
          <cell r="C804" t="str">
            <v>Cellsite/BTS/RBS Infrastructure</v>
          </cell>
          <cell r="D804" t="str">
            <v>ECM TO BIM CABLE 15 FT</v>
          </cell>
          <cell r="E804">
            <v>57</v>
          </cell>
          <cell r="F804">
            <v>32.4</v>
          </cell>
        </row>
        <row r="805">
          <cell r="A805" t="str">
            <v>NTGS90KU</v>
          </cell>
          <cell r="C805" t="str">
            <v>Cellsite/BTS/RBS Infrastructure</v>
          </cell>
          <cell r="D805" t="str">
            <v>ECM TO BIM EXT CABLE 15 FT</v>
          </cell>
          <cell r="E805">
            <v>100</v>
          </cell>
          <cell r="F805">
            <v>32.92</v>
          </cell>
        </row>
        <row r="806">
          <cell r="A806" t="str">
            <v>NTGS90KV</v>
          </cell>
          <cell r="C806" t="str">
            <v>Cellsite/BTS/RBS Infrastructure</v>
          </cell>
          <cell r="D806" t="str">
            <v>ECM TO BIM EXT CABLE 30 FT</v>
          </cell>
          <cell r="E806">
            <v>120</v>
          </cell>
          <cell r="F806">
            <v>49.38</v>
          </cell>
        </row>
        <row r="807">
          <cell r="A807" t="str">
            <v>NTGS91AA</v>
          </cell>
          <cell r="C807" t="str">
            <v>Cellsite/BTS/RBS Infrastructure</v>
          </cell>
          <cell r="D807" t="str">
            <v>EARTHQUAKE MOUNTING KIT DE</v>
          </cell>
          <cell r="E807">
            <v>500</v>
          </cell>
          <cell r="F807">
            <v>85.24</v>
          </cell>
        </row>
        <row r="808">
          <cell r="A808" t="str">
            <v>NTGS91AB</v>
          </cell>
          <cell r="C808" t="str">
            <v>Cellsite/BTS/RBS Infrastructure</v>
          </cell>
          <cell r="D808" t="str">
            <v>KIT SKID ANCHORING SEISMIC</v>
          </cell>
          <cell r="E808">
            <v>700</v>
          </cell>
          <cell r="F808">
            <v>83.44</v>
          </cell>
        </row>
        <row r="809">
          <cell r="A809" t="str">
            <v>NTGS91BA</v>
          </cell>
          <cell r="C809" t="str">
            <v>Cellsite/BTS/RBS Infrastructure</v>
          </cell>
          <cell r="D809" t="str">
            <v>EARTHQUAKE MOUNTING KIT RE</v>
          </cell>
          <cell r="E809">
            <v>500</v>
          </cell>
          <cell r="F809">
            <v>104.4</v>
          </cell>
        </row>
        <row r="810">
          <cell r="A810" t="str">
            <v>NTGS91CA</v>
          </cell>
          <cell r="C810" t="str">
            <v>Cellsite/BTS/RBS Infrastructure</v>
          </cell>
          <cell r="D810" t="str">
            <v>NON-EARTHQUAKE MOUNTING KIT (DE)</v>
          </cell>
          <cell r="E810">
            <v>400</v>
          </cell>
          <cell r="F810">
            <v>65.540000000000006</v>
          </cell>
        </row>
        <row r="811">
          <cell r="A811" t="str">
            <v>NTGS91DA</v>
          </cell>
          <cell r="C811" t="str">
            <v>Cellsite/BTS/RBS Infrastructure</v>
          </cell>
          <cell r="D811" t="str">
            <v>NON-EARTHQUAKE MOUNTING KIT (RE)</v>
          </cell>
          <cell r="E811">
            <v>400</v>
          </cell>
          <cell r="F811">
            <v>71.72</v>
          </cell>
        </row>
        <row r="812">
          <cell r="A812" t="str">
            <v>NTGS91EA</v>
          </cell>
          <cell r="C812" t="str">
            <v>Cellsite/BTS/RBS Infrastructure</v>
          </cell>
          <cell r="D812" t="str">
            <v>EARTHQUAKE MOUNTING KIT FOR NTGS01BA-DE/DEI</v>
          </cell>
          <cell r="E812">
            <v>500</v>
          </cell>
          <cell r="F812">
            <v>59.18</v>
          </cell>
        </row>
        <row r="813">
          <cell r="A813" t="str">
            <v>NTGS91FA</v>
          </cell>
          <cell r="B813" t="str">
            <v>A0874141</v>
          </cell>
          <cell r="C813" t="str">
            <v>Cellsite/BTS/RBS Infrastructure</v>
          </cell>
          <cell r="D813" t="str">
            <v>NON-EARTHQUAKE MOUNTING KIT FOR NTGS01BA-DE/DEI</v>
          </cell>
          <cell r="E813">
            <v>400</v>
          </cell>
          <cell r="F813">
            <v>60.58</v>
          </cell>
        </row>
        <row r="814">
          <cell r="A814" t="str">
            <v>NTGS91HB</v>
          </cell>
          <cell r="C814" t="str">
            <v>Cellsite/BTS/RBS Infrastructure</v>
          </cell>
          <cell r="D814" t="str">
            <v>KIT, CR DE TO RE GANGING</v>
          </cell>
          <cell r="E814">
            <v>250</v>
          </cell>
          <cell r="F814">
            <v>13.85</v>
          </cell>
        </row>
        <row r="815">
          <cell r="A815" t="str">
            <v>NTGS92AE</v>
          </cell>
          <cell r="C815" t="str">
            <v>Radio/PA</v>
          </cell>
          <cell r="D815" t="str">
            <v>800 1-2  Carrier Expansion Kit -Indoor</v>
          </cell>
          <cell r="E815">
            <v>41000</v>
          </cell>
          <cell r="F815">
            <v>4066.6</v>
          </cell>
        </row>
        <row r="816">
          <cell r="A816" t="str">
            <v>NTGS92AF</v>
          </cell>
          <cell r="C816" t="str">
            <v>Radio/PA</v>
          </cell>
          <cell r="D816" t="str">
            <v>800 2-3 Carrier Expansion Kit -Indoor</v>
          </cell>
          <cell r="E816">
            <v>41000</v>
          </cell>
          <cell r="F816">
            <v>4032.18</v>
          </cell>
        </row>
        <row r="817">
          <cell r="A817" t="str">
            <v>NTGS92AG</v>
          </cell>
          <cell r="C817" t="str">
            <v>Radio/PA</v>
          </cell>
          <cell r="D817" t="str">
            <v>800 3-4 CARRIER INDOOR EXPANSION KIT</v>
          </cell>
          <cell r="E817">
            <v>41000</v>
          </cell>
          <cell r="F817">
            <v>4110.59</v>
          </cell>
        </row>
        <row r="818">
          <cell r="A818" t="str">
            <v>NTGS92AL</v>
          </cell>
          <cell r="C818" t="str">
            <v>Radio/PA</v>
          </cell>
          <cell r="D818" t="str">
            <v>1.9 1-2 CARRIER INDOOR EXPANSION KIT</v>
          </cell>
          <cell r="E818">
            <v>41000</v>
          </cell>
          <cell r="F818">
            <v>3577.33</v>
          </cell>
        </row>
        <row r="819">
          <cell r="A819" t="str">
            <v>NTGS92AM</v>
          </cell>
          <cell r="C819" t="str">
            <v>Radio/PA</v>
          </cell>
          <cell r="D819" t="str">
            <v>1900 2-3 Carrier Expansion Kit - Indoor</v>
          </cell>
          <cell r="E819">
            <v>41000</v>
          </cell>
          <cell r="F819">
            <v>3560.97</v>
          </cell>
        </row>
        <row r="820">
          <cell r="A820" t="str">
            <v>NTGS92AN</v>
          </cell>
          <cell r="C820" t="str">
            <v>Radio/PA</v>
          </cell>
          <cell r="D820" t="str">
            <v>1900 3-4 Carrier Expansion Kit - Indoor</v>
          </cell>
          <cell r="E820">
            <v>41000</v>
          </cell>
          <cell r="F820">
            <v>3556.12</v>
          </cell>
        </row>
        <row r="821">
          <cell r="A821" t="str">
            <v>NTGS92AO</v>
          </cell>
          <cell r="C821" t="str">
            <v>Radio/PA</v>
          </cell>
          <cell r="D821" t="str">
            <v>800 4 Carrier Indoor Cable Kit-Greenfield</v>
          </cell>
          <cell r="E821">
            <v>2200</v>
          </cell>
          <cell r="F821">
            <v>631.20000000000005</v>
          </cell>
        </row>
        <row r="822">
          <cell r="A822" t="str">
            <v>NTGS92AP</v>
          </cell>
          <cell r="C822" t="str">
            <v>Radio/PA</v>
          </cell>
          <cell r="D822" t="str">
            <v>1900 2 CARRIER SPLIT INDOOR GREENFIELD CABLE KIT</v>
          </cell>
          <cell r="E822">
            <v>1200</v>
          </cell>
          <cell r="F822">
            <v>213.85</v>
          </cell>
        </row>
        <row r="823">
          <cell r="A823" t="str">
            <v>NTGS92AQ</v>
          </cell>
          <cell r="C823" t="str">
            <v>Radio/PA</v>
          </cell>
          <cell r="D823" t="str">
            <v>1900 3 CARRIER SPLIT INDOOR GREENFIELD CABLE KIT</v>
          </cell>
          <cell r="E823">
            <v>1700</v>
          </cell>
          <cell r="F823">
            <v>313.64</v>
          </cell>
        </row>
        <row r="824">
          <cell r="A824" t="str">
            <v>NTGS92AR</v>
          </cell>
          <cell r="C824" t="str">
            <v>Radio/PA</v>
          </cell>
          <cell r="D824" t="str">
            <v>1900 4 Carrier Indoor Cable Kit-Greenfield</v>
          </cell>
          <cell r="E824">
            <v>2200</v>
          </cell>
          <cell r="F824">
            <v>789.35</v>
          </cell>
        </row>
        <row r="825">
          <cell r="A825" t="str">
            <v>NTGS92AS</v>
          </cell>
          <cell r="C825" t="str">
            <v>Radio/PA</v>
          </cell>
          <cell r="D825" t="str">
            <v>800 3-4 Indoor DR Expansion</v>
          </cell>
          <cell r="E825">
            <v>41000</v>
          </cell>
          <cell r="F825">
            <v>4132.67</v>
          </cell>
        </row>
        <row r="826">
          <cell r="A826" t="str">
            <v>NTGS92AT</v>
          </cell>
          <cell r="C826" t="str">
            <v>Radio/PA</v>
          </cell>
          <cell r="D826" t="str">
            <v>1900 2-3 Indoor DR Expansion</v>
          </cell>
          <cell r="E826">
            <v>41000</v>
          </cell>
          <cell r="F826">
            <v>3556.12</v>
          </cell>
        </row>
        <row r="827">
          <cell r="A827" t="str">
            <v>NTGS92AU</v>
          </cell>
          <cell r="C827" t="str">
            <v>Radio/PA</v>
          </cell>
          <cell r="D827" t="str">
            <v>1900 3-4 Indoor DR Expansion</v>
          </cell>
          <cell r="E827">
            <v>41000</v>
          </cell>
          <cell r="F827">
            <v>3603.37</v>
          </cell>
        </row>
        <row r="828">
          <cell r="A828" t="str">
            <v>NTGS92AV</v>
          </cell>
          <cell r="C828" t="str">
            <v>Radio/PA</v>
          </cell>
          <cell r="D828" t="str">
            <v>1900 1-2 Indoor DR Expansion</v>
          </cell>
          <cell r="E828">
            <v>41000</v>
          </cell>
          <cell r="F828">
            <v>3576.52</v>
          </cell>
        </row>
        <row r="829">
          <cell r="A829" t="str">
            <v>NTGS92BA</v>
          </cell>
          <cell r="C829" t="str">
            <v>Radio/PA</v>
          </cell>
          <cell r="D829" t="str">
            <v>800 FRM BASE KIT</v>
          </cell>
          <cell r="E829">
            <v>38500</v>
          </cell>
          <cell r="F829">
            <v>3405.04</v>
          </cell>
        </row>
        <row r="830">
          <cell r="A830" t="str">
            <v>NTGS92BB</v>
          </cell>
          <cell r="B830" t="str">
            <v>A0776630</v>
          </cell>
          <cell r="C830" t="str">
            <v>Radio/PA</v>
          </cell>
          <cell r="D830" t="str">
            <v>1900 FRM BASE KIT</v>
          </cell>
          <cell r="E830">
            <v>38500</v>
          </cell>
          <cell r="F830">
            <v>3310.97</v>
          </cell>
        </row>
        <row r="831">
          <cell r="A831" t="str">
            <v>NTGS92BC</v>
          </cell>
          <cell r="C831" t="str">
            <v>Radio/PA</v>
          </cell>
          <cell r="D831" t="str">
            <v>OUTDOOR BASE FRM CABLE KIT</v>
          </cell>
          <cell r="E831">
            <v>950</v>
          </cell>
          <cell r="F831">
            <v>120.38</v>
          </cell>
        </row>
        <row r="832">
          <cell r="A832" t="str">
            <v>NTGS92BD</v>
          </cell>
          <cell r="B832" t="str">
            <v>A0787528</v>
          </cell>
          <cell r="C832" t="str">
            <v>Radio/PA</v>
          </cell>
          <cell r="D832" t="str">
            <v>INDOOR BASE FRM CABLE KIT</v>
          </cell>
          <cell r="E832">
            <v>680</v>
          </cell>
          <cell r="F832">
            <v>111.46</v>
          </cell>
        </row>
        <row r="833">
          <cell r="A833" t="str">
            <v>NTGS92CA</v>
          </cell>
          <cell r="C833" t="str">
            <v>Radio/PA</v>
          </cell>
          <cell r="D833" t="str">
            <v>800 1 CARRIER GREENFIELD CABLE KIT-OUTDOOR</v>
          </cell>
          <cell r="E833">
            <v>1000</v>
          </cell>
          <cell r="F833">
            <v>161.29</v>
          </cell>
        </row>
        <row r="834">
          <cell r="A834" t="str">
            <v>NTGS92CB</v>
          </cell>
          <cell r="C834" t="str">
            <v>Radio/PA</v>
          </cell>
          <cell r="D834" t="str">
            <v>800 2 CARRIER GREENFIELD CABLE KIT-OUTDOOR</v>
          </cell>
          <cell r="E834">
            <v>1500</v>
          </cell>
          <cell r="F834">
            <v>387.84</v>
          </cell>
        </row>
        <row r="835">
          <cell r="A835" t="str">
            <v>NTGS92CC</v>
          </cell>
          <cell r="C835" t="str">
            <v>Radio/PA</v>
          </cell>
          <cell r="D835" t="str">
            <v>800 3 CARRIER GREENFIELD CABLE KIT-OUTDOOR</v>
          </cell>
          <cell r="E835">
            <v>2000</v>
          </cell>
          <cell r="F835">
            <v>640.03</v>
          </cell>
        </row>
        <row r="836">
          <cell r="A836" t="str">
            <v>NTGS92CD</v>
          </cell>
          <cell r="C836" t="str">
            <v>Radio/PA</v>
          </cell>
          <cell r="D836" t="str">
            <v>800 4 CARRIER GREENFIELD CABLE KIT-OUTDOOR</v>
          </cell>
          <cell r="E836">
            <v>2500</v>
          </cell>
          <cell r="F836">
            <v>458.56</v>
          </cell>
        </row>
        <row r="837">
          <cell r="A837" t="str">
            <v>NTGS92CE</v>
          </cell>
          <cell r="C837" t="str">
            <v>Radio/PA</v>
          </cell>
          <cell r="D837" t="str">
            <v>800 1-2  Carrier Expansion Kit -Outdoor</v>
          </cell>
          <cell r="E837">
            <v>41000</v>
          </cell>
          <cell r="F837">
            <v>4127.1400000000003</v>
          </cell>
        </row>
        <row r="838">
          <cell r="A838" t="str">
            <v>NTGS92CF</v>
          </cell>
          <cell r="C838" t="str">
            <v>Radio/PA</v>
          </cell>
          <cell r="D838" t="str">
            <v>800 2-3 Carrier Expansion Kit -Outdoor</v>
          </cell>
          <cell r="E838">
            <v>41000</v>
          </cell>
          <cell r="F838">
            <v>4174.33</v>
          </cell>
        </row>
        <row r="839">
          <cell r="A839" t="str">
            <v>NTGS92CG</v>
          </cell>
          <cell r="C839" t="str">
            <v>Radio/PA</v>
          </cell>
          <cell r="D839" t="str">
            <v>800 3-4 Carrier Expansion Kit -Outdoor</v>
          </cell>
          <cell r="E839">
            <v>41000</v>
          </cell>
          <cell r="F839">
            <v>4281.49</v>
          </cell>
        </row>
        <row r="840">
          <cell r="A840" t="str">
            <v>NTGS92CH</v>
          </cell>
          <cell r="C840" t="str">
            <v>Radio/PA</v>
          </cell>
          <cell r="D840" t="str">
            <v>1900 1 CARRIER GREENFIELD CABLE KIT-OUTDOOR</v>
          </cell>
          <cell r="E840">
            <v>1000</v>
          </cell>
          <cell r="F840">
            <v>166.7</v>
          </cell>
        </row>
        <row r="841">
          <cell r="A841" t="str">
            <v>NTGS92CI</v>
          </cell>
          <cell r="C841" t="str">
            <v>Radio/PA</v>
          </cell>
          <cell r="D841" t="str">
            <v>1900 2 CARRIER GREENFIELD CABLE KIT-OUTDOOR</v>
          </cell>
          <cell r="E841">
            <v>1500</v>
          </cell>
          <cell r="F841">
            <v>302.05</v>
          </cell>
        </row>
        <row r="842">
          <cell r="A842" t="str">
            <v>NTGS92CJ</v>
          </cell>
          <cell r="C842" t="str">
            <v>Radio/PA</v>
          </cell>
          <cell r="D842" t="str">
            <v>1900 3 CARRIER GREENFIELD CABLE KIT-OUTDOOR</v>
          </cell>
          <cell r="E842">
            <v>2000</v>
          </cell>
          <cell r="F842">
            <v>445.23</v>
          </cell>
        </row>
        <row r="843">
          <cell r="A843" t="str">
            <v>NTGS92CK</v>
          </cell>
          <cell r="C843" t="str">
            <v>Radio/PA</v>
          </cell>
          <cell r="D843" t="str">
            <v>1900 4 CARRIER GREENFIELD CABLE KIT-OUTDOOR</v>
          </cell>
          <cell r="E843">
            <v>2500</v>
          </cell>
          <cell r="F843">
            <v>600.27</v>
          </cell>
        </row>
        <row r="844">
          <cell r="A844" t="str">
            <v>NTGS92CL</v>
          </cell>
          <cell r="C844" t="str">
            <v>Radio/PA</v>
          </cell>
          <cell r="D844" t="str">
            <v>1.9 1-2 CARRIER OUTDOOR EXPANSION KIT</v>
          </cell>
          <cell r="E844">
            <v>41000</v>
          </cell>
          <cell r="F844">
            <v>3699.71</v>
          </cell>
        </row>
        <row r="845">
          <cell r="A845" t="str">
            <v>NTGS92CM</v>
          </cell>
          <cell r="C845" t="str">
            <v>Radio/PA</v>
          </cell>
          <cell r="D845" t="str">
            <v>1.9 2-3 CARRIER OUTDOOR EXPANSION KIT</v>
          </cell>
          <cell r="E845">
            <v>41000</v>
          </cell>
          <cell r="F845">
            <v>3619.5</v>
          </cell>
        </row>
        <row r="846">
          <cell r="A846" t="str">
            <v>NTGS92CN</v>
          </cell>
          <cell r="C846" t="str">
            <v>Radio/PA</v>
          </cell>
          <cell r="D846" t="str">
            <v>1.9 3-4 CARRIER OUTDOOR EXPANSION KIT</v>
          </cell>
          <cell r="E846">
            <v>41000</v>
          </cell>
          <cell r="F846">
            <v>3638.62</v>
          </cell>
        </row>
        <row r="847">
          <cell r="A847" t="str">
            <v>NTGS92DA</v>
          </cell>
          <cell r="C847" t="str">
            <v>Radio/PA</v>
          </cell>
          <cell r="D847" t="str">
            <v>800 1 CARRIER GREENFIELD CABLE KIT-INDOOR</v>
          </cell>
          <cell r="E847">
            <v>700</v>
          </cell>
          <cell r="F847">
            <v>107.11</v>
          </cell>
        </row>
        <row r="848">
          <cell r="A848" t="str">
            <v>NTGS92DB</v>
          </cell>
          <cell r="C848" t="str">
            <v>Radio/PA</v>
          </cell>
          <cell r="D848" t="str">
            <v>800 2 CARRIER GREENFIELD CABLE KIT-INDOOR</v>
          </cell>
          <cell r="E848">
            <v>1200</v>
          </cell>
          <cell r="F848">
            <v>245.11</v>
          </cell>
        </row>
        <row r="849">
          <cell r="A849" t="str">
            <v>NTGS92DC</v>
          </cell>
          <cell r="C849" t="str">
            <v>Radio/PA</v>
          </cell>
          <cell r="D849" t="str">
            <v>800 3 CARRIER GREENFIELD CABLE KIT-INDOOR</v>
          </cell>
          <cell r="E849">
            <v>1700</v>
          </cell>
          <cell r="F849">
            <v>425.6</v>
          </cell>
        </row>
        <row r="850">
          <cell r="A850" t="str">
            <v>NTGS92DD</v>
          </cell>
          <cell r="C850" t="str">
            <v>Radio/PA</v>
          </cell>
          <cell r="D850" t="str">
            <v>800 4 CARRIER GREENFIELD CABLE KIT-INDOOR</v>
          </cell>
          <cell r="E850">
            <v>2200</v>
          </cell>
          <cell r="F850">
            <v>597.07000000000005</v>
          </cell>
        </row>
        <row r="851">
          <cell r="A851" t="str">
            <v>NTGS92DH</v>
          </cell>
          <cell r="B851" t="str">
            <v>A0782256</v>
          </cell>
          <cell r="C851" t="str">
            <v>Radio/PA</v>
          </cell>
          <cell r="D851" t="str">
            <v>1900 1 CARRIER GREENFIELD CABLE KIT-INDOOR</v>
          </cell>
          <cell r="E851">
            <v>700</v>
          </cell>
          <cell r="F851">
            <v>116.95</v>
          </cell>
        </row>
        <row r="852">
          <cell r="A852" t="str">
            <v>NTGS92DI</v>
          </cell>
          <cell r="C852" t="str">
            <v>Radio/PA</v>
          </cell>
          <cell r="D852" t="str">
            <v>1900 2 CARRIER GREENFIELD CABLE KIT-INDOOR</v>
          </cell>
          <cell r="E852">
            <v>1200</v>
          </cell>
          <cell r="F852">
            <v>214.67</v>
          </cell>
        </row>
        <row r="853">
          <cell r="A853" t="str">
            <v>NTGS92DJ</v>
          </cell>
          <cell r="C853" t="str">
            <v>Radio/PA</v>
          </cell>
          <cell r="D853" t="str">
            <v>1900 3 CARRIER GREENFIELD CABLE KIT-INDOOR</v>
          </cell>
          <cell r="E853">
            <v>1700</v>
          </cell>
          <cell r="F853">
            <v>326.92</v>
          </cell>
        </row>
        <row r="854">
          <cell r="A854" t="str">
            <v>NTGS92DK</v>
          </cell>
          <cell r="C854" t="str">
            <v>Radio/PA</v>
          </cell>
          <cell r="D854" t="str">
            <v>1900 4 CARRIER GREENFIELD CABLE KIT-INDOOR</v>
          </cell>
          <cell r="E854">
            <v>2200</v>
          </cell>
          <cell r="F854">
            <v>431.6</v>
          </cell>
        </row>
        <row r="855">
          <cell r="A855" t="str">
            <v>NTGS93AA</v>
          </cell>
          <cell r="C855" t="str">
            <v>Cellsite/BTS/RBS Infrastructure</v>
          </cell>
          <cell r="D855" t="str">
            <v>DC POWER EXPANSION KIT</v>
          </cell>
          <cell r="E855">
            <v>6000</v>
          </cell>
          <cell r="F855">
            <v>1585.36</v>
          </cell>
        </row>
        <row r="856">
          <cell r="A856" t="str">
            <v>NTGS94AA</v>
          </cell>
          <cell r="C856" t="str">
            <v>Cellsite/BTS/RBS Infrastructure</v>
          </cell>
          <cell r="D856" t="str">
            <v>RECTIFIER EXPANSION SHELF</v>
          </cell>
          <cell r="E856">
            <v>6000</v>
          </cell>
          <cell r="F856">
            <v>1615.55</v>
          </cell>
        </row>
        <row r="857">
          <cell r="A857" t="str">
            <v>NTGS94AB</v>
          </cell>
          <cell r="B857" t="str">
            <v>A0802379</v>
          </cell>
          <cell r="C857" t="str">
            <v>Cellsite/BTS/RBS Infrastructure</v>
          </cell>
          <cell r="D857" t="str">
            <v>DC POWER EXP'N SHELF INT L</v>
          </cell>
          <cell r="E857">
            <v>6000</v>
          </cell>
          <cell r="F857">
            <v>1705.02</v>
          </cell>
        </row>
        <row r="858">
          <cell r="A858" t="str">
            <v>NTGS95AA</v>
          </cell>
          <cell r="C858" t="str">
            <v>Cellsite/BTS/RBS Infrastructure</v>
          </cell>
          <cell r="D858" t="str">
            <v>BATTERY STRING KIT</v>
          </cell>
          <cell r="E858">
            <v>800</v>
          </cell>
          <cell r="F858">
            <v>235.87</v>
          </cell>
        </row>
        <row r="859">
          <cell r="A859" t="str">
            <v>NTGS9619</v>
          </cell>
          <cell r="C859" t="str">
            <v>Cellsite/BTS/RBS Infrastructure</v>
          </cell>
          <cell r="D859" t="str">
            <v>SEISMIC ANCHORING KIT (12mm)</v>
          </cell>
          <cell r="E859">
            <v>150</v>
          </cell>
          <cell r="F859">
            <v>29.42</v>
          </cell>
        </row>
        <row r="860">
          <cell r="A860" t="str">
            <v>NTGS96AA</v>
          </cell>
          <cell r="C860" t="str">
            <v>Cellsite/BTS/RBS Infrastructure</v>
          </cell>
          <cell r="D860" t="str">
            <v>DC-DC CONVERTER</v>
          </cell>
          <cell r="E860">
            <v>2600</v>
          </cell>
          <cell r="F860">
            <v>941.92</v>
          </cell>
        </row>
        <row r="861">
          <cell r="A861" t="str">
            <v>NTGT01BA</v>
          </cell>
          <cell r="C861" t="str">
            <v>Cellsite/BTS/RBS Infrastructure</v>
          </cell>
          <cell r="D861" t="str">
            <v>CDMA MINICELL DIGITAL ENCLOSURE CABINET W/OUTDOOR HARDENING</v>
          </cell>
          <cell r="E861">
            <v>25000</v>
          </cell>
          <cell r="F861">
            <v>11090.1</v>
          </cell>
        </row>
        <row r="862">
          <cell r="A862" t="str">
            <v>NTGT12AA</v>
          </cell>
          <cell r="C862" t="str">
            <v>Cellsite/BTS/RBS Infrastructure</v>
          </cell>
          <cell r="D862" t="str">
            <v>MINICELL PFM FILTER KIT</v>
          </cell>
          <cell r="E862">
            <v>400</v>
          </cell>
          <cell r="F862">
            <v>237.62</v>
          </cell>
        </row>
        <row r="863">
          <cell r="A863" t="str">
            <v>NTGT30CA</v>
          </cell>
          <cell r="C863" t="str">
            <v>Cellsite/BTS/RBS Infrastructure</v>
          </cell>
          <cell r="D863" t="str">
            <v>MINI MRE INDOOR / OUTDOOR</v>
          </cell>
          <cell r="E863">
            <v>6800</v>
          </cell>
          <cell r="F863">
            <v>1493.81</v>
          </cell>
        </row>
        <row r="864">
          <cell r="A864" t="str">
            <v>NTGT31AB</v>
          </cell>
          <cell r="C864" t="str">
            <v>Cellsite/BTS/RBS Infrastructure</v>
          </cell>
          <cell r="D864" t="str">
            <v>1900 MHZ MULTICARRIER CABLE KIT</v>
          </cell>
          <cell r="E864">
            <v>500</v>
          </cell>
          <cell r="F864">
            <v>66.17</v>
          </cell>
        </row>
        <row r="865">
          <cell r="A865" t="str">
            <v>NTGT3403</v>
          </cell>
          <cell r="C865" t="str">
            <v>Radio/PA</v>
          </cell>
          <cell r="D865" t="str">
            <v>1900MHZ MINI RE OVERLAY CABLE KIT</v>
          </cell>
          <cell r="E865">
            <v>450</v>
          </cell>
          <cell r="F865">
            <v>119.68</v>
          </cell>
        </row>
        <row r="866">
          <cell r="A866" t="str">
            <v>NTGT34AA</v>
          </cell>
          <cell r="C866" t="str">
            <v>Cellsite/BTS/RBS Infrastructure</v>
          </cell>
          <cell r="D866" t="str">
            <v>MINI800MHZ COMMON FRM KIT</v>
          </cell>
          <cell r="E866">
            <v>37900</v>
          </cell>
          <cell r="F866">
            <v>4075.52</v>
          </cell>
        </row>
        <row r="867">
          <cell r="A867" t="str">
            <v>NTGT34BA</v>
          </cell>
          <cell r="C867" t="str">
            <v>Radio/PA</v>
          </cell>
          <cell r="D867" t="str">
            <v>MINI 1900 MHZ COMMON FRM KIT</v>
          </cell>
          <cell r="E867">
            <v>37900</v>
          </cell>
          <cell r="F867">
            <v>3717.17</v>
          </cell>
        </row>
        <row r="868">
          <cell r="A868" t="str">
            <v>NTGT3701</v>
          </cell>
          <cell r="C868" t="str">
            <v>Radio/PA</v>
          </cell>
          <cell r="D868" t="str">
            <v>FRM EOM ASSY, 20M</v>
          </cell>
          <cell r="E868">
            <v>2700</v>
          </cell>
          <cell r="F868">
            <v>656.78</v>
          </cell>
        </row>
        <row r="869">
          <cell r="A869" t="str">
            <v>NTGT3703</v>
          </cell>
          <cell r="C869" t="str">
            <v>Radio/PA</v>
          </cell>
          <cell r="D869" t="str">
            <v>FRM EOM ASSY, 40M</v>
          </cell>
          <cell r="E869">
            <v>2900</v>
          </cell>
          <cell r="F869">
            <v>702.44</v>
          </cell>
        </row>
        <row r="870">
          <cell r="A870" t="str">
            <v>NTGT3705</v>
          </cell>
          <cell r="C870" t="str">
            <v>Radio/PA</v>
          </cell>
          <cell r="D870" t="str">
            <v>FRM EOM ASSY, 60M</v>
          </cell>
          <cell r="E870">
            <v>3100</v>
          </cell>
          <cell r="F870">
            <v>702.44</v>
          </cell>
        </row>
        <row r="871">
          <cell r="A871" t="str">
            <v>NTGT3707</v>
          </cell>
          <cell r="C871" t="str">
            <v>Radio/PA</v>
          </cell>
          <cell r="D871" t="str">
            <v>FRM EOM ASSY, 80M</v>
          </cell>
          <cell r="E871">
            <v>3300</v>
          </cell>
          <cell r="F871">
            <v>753.95</v>
          </cell>
        </row>
        <row r="872">
          <cell r="A872" t="str">
            <v>NTGT3709</v>
          </cell>
          <cell r="C872" t="str">
            <v>Radio/PA</v>
          </cell>
          <cell r="D872" t="str">
            <v>FRM EOM ASSY, 100M</v>
          </cell>
          <cell r="E872">
            <v>3500</v>
          </cell>
          <cell r="F872">
            <v>753.32</v>
          </cell>
        </row>
        <row r="873">
          <cell r="A873" t="str">
            <v>NTGT3711</v>
          </cell>
          <cell r="C873" t="str">
            <v>Radio/PA</v>
          </cell>
          <cell r="D873" t="str">
            <v>FRM EOM ASSY, 120M</v>
          </cell>
          <cell r="E873">
            <v>3700</v>
          </cell>
          <cell r="F873">
            <v>898.15</v>
          </cell>
        </row>
        <row r="874">
          <cell r="A874" t="str">
            <v>NTGT3713</v>
          </cell>
          <cell r="C874" t="str">
            <v>Radio/PA</v>
          </cell>
          <cell r="D874" t="str">
            <v>FRM EOM ASSY, 140M</v>
          </cell>
          <cell r="E874">
            <v>3900</v>
          </cell>
          <cell r="F874">
            <v>935.52</v>
          </cell>
        </row>
        <row r="875">
          <cell r="A875" t="str">
            <v>NTGT3715</v>
          </cell>
          <cell r="C875" t="str">
            <v>Radio/PA</v>
          </cell>
          <cell r="D875" t="str">
            <v>FRM EOM ASSY, 160M</v>
          </cell>
          <cell r="E875">
            <v>4100</v>
          </cell>
          <cell r="F875">
            <v>972.9</v>
          </cell>
        </row>
        <row r="876">
          <cell r="A876" t="str">
            <v>NTGT3717</v>
          </cell>
          <cell r="C876" t="str">
            <v>Radio/PA</v>
          </cell>
          <cell r="D876" t="str">
            <v>FRM EOM ASSY, 180M</v>
          </cell>
          <cell r="E876">
            <v>4300</v>
          </cell>
          <cell r="F876">
            <v>1010.27</v>
          </cell>
        </row>
        <row r="877">
          <cell r="A877" t="str">
            <v>NTGT3719</v>
          </cell>
          <cell r="C877" t="str">
            <v>Radio/PA</v>
          </cell>
          <cell r="D877" t="str">
            <v>FRM EOM ASSY, 200M</v>
          </cell>
          <cell r="E877">
            <v>4500</v>
          </cell>
          <cell r="F877">
            <v>924.8</v>
          </cell>
        </row>
        <row r="878">
          <cell r="A878" t="str">
            <v>NTGT6050</v>
          </cell>
          <cell r="C878" t="str">
            <v>Cellsite/BTS/RBS Infrastructure</v>
          </cell>
          <cell r="D878" t="str">
            <v>BATTERY/BIM &amp;amp; HARDWARE KIT FOR MINICELL EXTERNAL</v>
          </cell>
          <cell r="E878">
            <v>1800</v>
          </cell>
          <cell r="F878">
            <v>918.71</v>
          </cell>
        </row>
        <row r="879">
          <cell r="A879" t="str">
            <v>NTGT60AB</v>
          </cell>
          <cell r="C879" t="str">
            <v>Cellsite/BTS/RBS Infrastructure</v>
          </cell>
          <cell r="D879" t="str">
            <v>MINI EXTERNAL BATTERY CABINET W/ HEATING</v>
          </cell>
          <cell r="E879">
            <v>8000</v>
          </cell>
          <cell r="F879">
            <v>3803.07</v>
          </cell>
        </row>
        <row r="880">
          <cell r="A880" t="str">
            <v>NTGT82AA</v>
          </cell>
          <cell r="C880" t="str">
            <v>Cellsite/BTS/RBS Infrastructure</v>
          </cell>
          <cell r="D880" t="str">
            <v>MINICELL FLOOR MOUNTING KIT DE WITH PINTH</v>
          </cell>
          <cell r="E880">
            <v>500</v>
          </cell>
          <cell r="F880">
            <v>119.56</v>
          </cell>
        </row>
        <row r="881">
          <cell r="A881" t="str">
            <v>NTGT83AA</v>
          </cell>
          <cell r="C881" t="str">
            <v>Cellsite/BTS/RBS Infrastructure</v>
          </cell>
          <cell r="D881" t="str">
            <v>MINICELL FLOOR MOUNTING KIT W/O PLINTH</v>
          </cell>
          <cell r="E881">
            <v>250</v>
          </cell>
          <cell r="F881">
            <v>76.069999999999993</v>
          </cell>
        </row>
        <row r="882">
          <cell r="A882" t="str">
            <v>NTGT84AA</v>
          </cell>
          <cell r="C882" t="str">
            <v>Cellsite/BTS/RBS Infrastructure</v>
          </cell>
          <cell r="D882" t="str">
            <v>MINICELL WALL MOUNTING KIT DE W/O PINTH</v>
          </cell>
          <cell r="E882">
            <v>500</v>
          </cell>
          <cell r="F882">
            <v>310.05</v>
          </cell>
        </row>
        <row r="883">
          <cell r="A883" t="str">
            <v>NTGT85AA</v>
          </cell>
          <cell r="C883" t="str">
            <v>Cellsite/BTS/RBS Infrastructure</v>
          </cell>
          <cell r="D883" t="str">
            <v>OUTDOOR DE GRATED PLATFORM MOUNTING KIT</v>
          </cell>
          <cell r="E883">
            <v>200</v>
          </cell>
          <cell r="F883">
            <v>57.63</v>
          </cell>
        </row>
        <row r="884">
          <cell r="A884" t="str">
            <v>NTGT86AA</v>
          </cell>
          <cell r="C884" t="str">
            <v>Cellsite/BTS/RBS Infrastructure</v>
          </cell>
          <cell r="D884" t="str">
            <v>INDOOR DE GRATED PLATFORM MOUNTING  KIT</v>
          </cell>
          <cell r="E884">
            <v>151</v>
          </cell>
          <cell r="F884">
            <v>49.13</v>
          </cell>
        </row>
        <row r="885">
          <cell r="A885" t="str">
            <v>NTGY1001</v>
          </cell>
          <cell r="C885" t="str">
            <v>Radio/PA</v>
          </cell>
          <cell r="D885" t="str">
            <v>FIBER TRAY ASSEMBLY, LEFT ENTRY</v>
          </cell>
          <cell r="E885">
            <v>150</v>
          </cell>
          <cell r="F885">
            <v>26.15</v>
          </cell>
        </row>
        <row r="886">
          <cell r="A886" t="str">
            <v>NTGY1003</v>
          </cell>
          <cell r="B886" t="str">
            <v>A0884072</v>
          </cell>
          <cell r="C886" t="str">
            <v>Cellsite/BTS/RBS Infrastructure</v>
          </cell>
          <cell r="D886" t="str">
            <v>FIBER TRAY ASSY MFRM-2, LEFT ENTRY</v>
          </cell>
          <cell r="E886">
            <v>150</v>
          </cell>
          <cell r="F886">
            <v>25</v>
          </cell>
        </row>
        <row r="887">
          <cell r="A887" t="str">
            <v>NTGY10AA</v>
          </cell>
          <cell r="C887" t="str">
            <v>Radio/PA</v>
          </cell>
          <cell r="D887" t="str">
            <v>MTRM1 1900 -48V</v>
          </cell>
          <cell r="E887">
            <v>20800</v>
          </cell>
          <cell r="F887">
            <v>1804.12</v>
          </cell>
        </row>
        <row r="888">
          <cell r="A888" t="str">
            <v>NTGY10CA</v>
          </cell>
          <cell r="B888" t="str">
            <v>A0796463</v>
          </cell>
          <cell r="C888" t="str">
            <v>Radio/PA</v>
          </cell>
          <cell r="D888" t="str">
            <v>MTRM1 800 -48V SHELF ASSY</v>
          </cell>
          <cell r="E888">
            <v>20800</v>
          </cell>
          <cell r="F888">
            <v>1894.28</v>
          </cell>
        </row>
        <row r="889">
          <cell r="A889" t="str">
            <v>NTGY10DA</v>
          </cell>
          <cell r="B889" t="str">
            <v>A0796481</v>
          </cell>
          <cell r="C889" t="str">
            <v>Radio/PA</v>
          </cell>
          <cell r="D889" t="str">
            <v>MTRM1 800 24VSHELF ASSY</v>
          </cell>
          <cell r="E889">
            <v>20800</v>
          </cell>
          <cell r="F889">
            <v>1946.83</v>
          </cell>
        </row>
        <row r="890">
          <cell r="A890" t="str">
            <v>NTGY1110</v>
          </cell>
          <cell r="C890" t="str">
            <v>Radio/PA</v>
          </cell>
          <cell r="D890" t="str">
            <v>1900 RECEIVE BAND SPLITTER ASSEMBLY</v>
          </cell>
          <cell r="E890">
            <v>725</v>
          </cell>
          <cell r="F890">
            <v>68.650000000000006</v>
          </cell>
        </row>
        <row r="891">
          <cell r="A891" t="str">
            <v>NTGY3030</v>
          </cell>
          <cell r="C891" t="str">
            <v>Radio/PA</v>
          </cell>
          <cell r="D891" t="str">
            <v>FIBER ASSY, INDOOR, 11M, 1 PAIR (NO TRAY)</v>
          </cell>
          <cell r="E891">
            <v>650</v>
          </cell>
          <cell r="F891">
            <v>110.41</v>
          </cell>
        </row>
        <row r="892">
          <cell r="A892" t="str">
            <v>NTGY3033</v>
          </cell>
          <cell r="B892" t="str">
            <v>A0996168</v>
          </cell>
          <cell r="C892" t="str">
            <v>Radio/PA</v>
          </cell>
          <cell r="D892" t="str">
            <v>Fiber Assy, outdoor, 5.5m, 1 Pair</v>
          </cell>
          <cell r="E892">
            <v>1000</v>
          </cell>
          <cell r="F892">
            <v>94.28</v>
          </cell>
        </row>
        <row r="893">
          <cell r="A893" t="str">
            <v>NTGY5501</v>
          </cell>
          <cell r="B893" t="str">
            <v>A0806496</v>
          </cell>
          <cell r="C893" t="str">
            <v>Cellsite/BTS/RBS Infrastructure</v>
          </cell>
          <cell r="D893" t="str">
            <v>CABLE ASSEMBLY,EXTERNAL, MTRM 1 TO MPAM</v>
          </cell>
          <cell r="E893">
            <v>750</v>
          </cell>
          <cell r="F893">
            <v>87.66</v>
          </cell>
        </row>
        <row r="894">
          <cell r="A894" t="str">
            <v>NTGY5503</v>
          </cell>
          <cell r="B894" t="str">
            <v>A0806498</v>
          </cell>
          <cell r="C894" t="str">
            <v>Cellsite/BTS/RBS Infrastructure</v>
          </cell>
          <cell r="D894" t="str">
            <v>CABLE ASSEMBLY,EXTERNAL, MPAM TO DPM</v>
          </cell>
          <cell r="E894">
            <v>600</v>
          </cell>
          <cell r="F894">
            <v>65.11</v>
          </cell>
        </row>
        <row r="895">
          <cell r="A895" t="str">
            <v>NTGY5505</v>
          </cell>
          <cell r="C895" t="str">
            <v>Radio/PA</v>
          </cell>
          <cell r="D895" t="str">
            <v>CABLE ASSEMBLY,EXTERNAL, COAXIAL</v>
          </cell>
          <cell r="E895">
            <v>230</v>
          </cell>
          <cell r="F895">
            <v>11.82</v>
          </cell>
        </row>
        <row r="896">
          <cell r="A896" t="str">
            <v>NTGY5506</v>
          </cell>
          <cell r="B896" t="str">
            <v>A0806501</v>
          </cell>
          <cell r="C896" t="str">
            <v>Radio/PA</v>
          </cell>
          <cell r="D896" t="str">
            <v>CABLE ASSEMBLY,EXTERNAL, COAXIAL</v>
          </cell>
          <cell r="E896">
            <v>197.45</v>
          </cell>
          <cell r="F896">
            <v>12.87</v>
          </cell>
        </row>
        <row r="897">
          <cell r="A897" t="str">
            <v>NTGY5507</v>
          </cell>
          <cell r="B897" t="str">
            <v>A0806502</v>
          </cell>
          <cell r="C897" t="str">
            <v>Radio/PA</v>
          </cell>
          <cell r="D897" t="str">
            <v>CABLE ASSY, EXT, COAXIAL.</v>
          </cell>
          <cell r="E897">
            <v>36.33</v>
          </cell>
          <cell r="F897">
            <v>3.81</v>
          </cell>
        </row>
        <row r="898">
          <cell r="A898" t="str">
            <v>NTGY5513</v>
          </cell>
          <cell r="C898" t="str">
            <v>Radio/PA</v>
          </cell>
          <cell r="D898" t="str">
            <v>1900 MHZ, MTRMI, IS/1-3C, OTDR GRNFLD CONFI</v>
          </cell>
          <cell r="E898">
            <v>2400</v>
          </cell>
          <cell r="F898">
            <v>253.45</v>
          </cell>
        </row>
        <row r="899">
          <cell r="A899" t="str">
            <v>NTGY5516</v>
          </cell>
          <cell r="C899" t="str">
            <v>Radio/PA</v>
          </cell>
          <cell r="D899" t="str">
            <v>CABLE ASSY, EXT, +24V DC POWER, CO-LOCATED 4.9M</v>
          </cell>
          <cell r="E899">
            <v>770</v>
          </cell>
          <cell r="F899">
            <v>59.4</v>
          </cell>
        </row>
        <row r="900">
          <cell r="A900" t="str">
            <v>NTGY5520</v>
          </cell>
          <cell r="C900" t="str">
            <v>Radio/PA</v>
          </cell>
          <cell r="D900" t="str">
            <v>FIBER ASSY, EXT, INDOOR, 6M (NO TRAY)</v>
          </cell>
          <cell r="E900">
            <v>650</v>
          </cell>
          <cell r="F900">
            <v>76.77</v>
          </cell>
        </row>
        <row r="901">
          <cell r="A901" t="str">
            <v>NTGY5523</v>
          </cell>
          <cell r="B901" t="str">
            <v>A0810824</v>
          </cell>
          <cell r="C901" t="str">
            <v>Radio/PA</v>
          </cell>
          <cell r="D901" t="str">
            <v>MFRM 1900 GRNFLD OUTDOOR</v>
          </cell>
          <cell r="E901">
            <v>4800</v>
          </cell>
          <cell r="F901">
            <v>503.97</v>
          </cell>
        </row>
        <row r="902">
          <cell r="A902" t="str">
            <v>NTGY5524</v>
          </cell>
          <cell r="C902" t="str">
            <v>Radio/PA</v>
          </cell>
          <cell r="D902" t="str">
            <v>2ND MFRM 1900 EXP OUTDOOR</v>
          </cell>
          <cell r="E902">
            <v>2750</v>
          </cell>
          <cell r="F902">
            <v>298.2</v>
          </cell>
        </row>
        <row r="903">
          <cell r="A903" t="str">
            <v>NTGY5526</v>
          </cell>
          <cell r="C903" t="str">
            <v>Radio/PA</v>
          </cell>
          <cell r="D903" t="str">
            <v>1 MFRM/2 FRM 1900 OVERLAY EXP OTDR</v>
          </cell>
          <cell r="E903">
            <v>2775</v>
          </cell>
          <cell r="F903">
            <v>353.08</v>
          </cell>
        </row>
        <row r="904">
          <cell r="A904" t="str">
            <v>NTGY5528</v>
          </cell>
          <cell r="C904" t="str">
            <v>Radio/PA</v>
          </cell>
          <cell r="D904" t="str">
            <v>1 MFRM 1900 GREENFIELD INDOOR</v>
          </cell>
          <cell r="E904">
            <v>2775</v>
          </cell>
          <cell r="F904">
            <v>224.56</v>
          </cell>
        </row>
        <row r="905">
          <cell r="A905" t="str">
            <v>NTGY5529</v>
          </cell>
          <cell r="B905" t="str">
            <v>A0810830</v>
          </cell>
          <cell r="C905" t="str">
            <v>Radio/PA</v>
          </cell>
          <cell r="D905" t="str">
            <v>2 MFRM FRM 1900 GREEN FIELD INDOOR</v>
          </cell>
          <cell r="E905">
            <v>4950</v>
          </cell>
          <cell r="F905">
            <v>449.01</v>
          </cell>
        </row>
        <row r="906">
          <cell r="A906" t="str">
            <v>NTGY5530</v>
          </cell>
          <cell r="C906" t="str">
            <v>Radio/PA</v>
          </cell>
          <cell r="D906" t="str">
            <v>2 MFRM FRM 1900 EXPANSION INDOOR</v>
          </cell>
          <cell r="E906">
            <v>2875</v>
          </cell>
          <cell r="F906">
            <v>242.76</v>
          </cell>
        </row>
        <row r="907">
          <cell r="A907" t="str">
            <v>NTGY5532</v>
          </cell>
          <cell r="C907" t="str">
            <v>Radio/PA</v>
          </cell>
          <cell r="D907" t="str">
            <v>1 MFRM/2 FRM 1900 OVERLAY EXPANSION INDOOR</v>
          </cell>
          <cell r="E907">
            <v>2450</v>
          </cell>
          <cell r="F907">
            <v>122.03</v>
          </cell>
        </row>
        <row r="908">
          <cell r="A908" t="str">
            <v>NTGY5545</v>
          </cell>
          <cell r="C908" t="str">
            <v>Radio/PA</v>
          </cell>
          <cell r="D908" t="str">
            <v>CABLE, 24V INDOOR MFRM PWR,DR ONLY 3.5M</v>
          </cell>
          <cell r="E908">
            <v>380</v>
          </cell>
          <cell r="F908">
            <v>70.72</v>
          </cell>
        </row>
        <row r="909">
          <cell r="A909" t="str">
            <v>NTGY55KT</v>
          </cell>
          <cell r="C909" t="str">
            <v>Radio/PA</v>
          </cell>
          <cell r="D909" t="str">
            <v>1.9 BASE MFRM KIT</v>
          </cell>
          <cell r="E909">
            <v>53500</v>
          </cell>
          <cell r="F909">
            <v>6215.27</v>
          </cell>
        </row>
        <row r="910">
          <cell r="A910" t="str">
            <v>NTGY60AD</v>
          </cell>
          <cell r="B910" t="str">
            <v>A0854432</v>
          </cell>
          <cell r="C910" t="str">
            <v>Cellsite/BTS/RBS Infrastructure</v>
          </cell>
          <cell r="D910" t="str">
            <v>800 MHZ MFRM COOLING ASSEMBLY</v>
          </cell>
          <cell r="E910">
            <v>1000</v>
          </cell>
          <cell r="F910">
            <v>212.79</v>
          </cell>
        </row>
        <row r="911">
          <cell r="A911" t="str">
            <v>NTGY60AE</v>
          </cell>
          <cell r="B911" t="str">
            <v>A0854435</v>
          </cell>
          <cell r="C911" t="str">
            <v>Cellsite/BTS/RBS Infrastructure</v>
          </cell>
          <cell r="D911" t="str">
            <v>1900 MHZ MFRM COOLING ASSEMBLY</v>
          </cell>
          <cell r="E911">
            <v>1000</v>
          </cell>
          <cell r="F911">
            <v>218.63</v>
          </cell>
        </row>
        <row r="912">
          <cell r="A912" t="str">
            <v>NTGY60AF</v>
          </cell>
          <cell r="C912" t="str">
            <v>Cellsite/BTS/RBS Infrastructure</v>
          </cell>
          <cell r="D912" t="str">
            <v>SPARE KIT, COOLING ASSEMBLY</v>
          </cell>
          <cell r="E912">
            <v>1000</v>
          </cell>
          <cell r="F912">
            <v>216.57</v>
          </cell>
        </row>
        <row r="913">
          <cell r="A913" t="str">
            <v>NTGY70AB</v>
          </cell>
          <cell r="B913" t="str">
            <v>A0871380</v>
          </cell>
          <cell r="C913" t="str">
            <v>Cellsite/BTS/RBS Infrastructure</v>
          </cell>
          <cell r="D913" t="str">
            <v>800 MULTICARRIER PWR AMP MOD -48VDC W/SOFTFAIL</v>
          </cell>
          <cell r="E913">
            <v>33200</v>
          </cell>
          <cell r="F913">
            <v>4100.1899999999996</v>
          </cell>
        </row>
        <row r="914">
          <cell r="A914" t="str">
            <v>NTGY70BB</v>
          </cell>
          <cell r="B914" t="str">
            <v>A0871384</v>
          </cell>
          <cell r="C914" t="str">
            <v>Cellsite/BTS/RBS Infrastructure</v>
          </cell>
          <cell r="D914" t="str">
            <v>800 MULTICARRIER PWR AMP MOD  24VDC W/SOFTFAIL</v>
          </cell>
          <cell r="E914">
            <v>33200</v>
          </cell>
          <cell r="F914">
            <v>3935.82</v>
          </cell>
        </row>
        <row r="915">
          <cell r="A915" t="str">
            <v>NTGY7511</v>
          </cell>
          <cell r="C915" t="str">
            <v>Radio/PA</v>
          </cell>
          <cell r="D915" t="str">
            <v>MFRM1 - 1MFRM GREENFIELD CABLE KIT 800 MHZ -48V DC</v>
          </cell>
          <cell r="E915">
            <v>2300</v>
          </cell>
          <cell r="F915">
            <v>225.54</v>
          </cell>
        </row>
        <row r="916">
          <cell r="A916" t="str">
            <v>NTGY7512</v>
          </cell>
          <cell r="C916" t="str">
            <v>Radio/PA</v>
          </cell>
          <cell r="D916" t="str">
            <v>MFRM1 -2MFRM GRNFLD CABLE KIT 800 MHZ -48V DC</v>
          </cell>
          <cell r="E916">
            <v>5200</v>
          </cell>
          <cell r="F916">
            <v>451.81</v>
          </cell>
        </row>
        <row r="917">
          <cell r="A917" t="str">
            <v>NTGY7513</v>
          </cell>
          <cell r="C917" t="str">
            <v>Radio/PA</v>
          </cell>
          <cell r="D917" t="str">
            <v>MFRM1 -2ND MFRM EXP CABLE KIT 800 MHZ -48V D</v>
          </cell>
          <cell r="E917">
            <v>3125</v>
          </cell>
          <cell r="F917">
            <v>244.58</v>
          </cell>
        </row>
        <row r="918">
          <cell r="A918" t="str">
            <v>NTGY7521</v>
          </cell>
          <cell r="C918" t="str">
            <v>Radio/PA</v>
          </cell>
          <cell r="D918" t="str">
            <v>MFRM1-1MFRM GREENFIELD CABLE KIT 800MHZ -48V DC OUTDOOR</v>
          </cell>
          <cell r="E918">
            <v>2775</v>
          </cell>
          <cell r="F918">
            <v>264.83</v>
          </cell>
        </row>
        <row r="919">
          <cell r="A919" t="str">
            <v>NTGY7522</v>
          </cell>
          <cell r="C919" t="str">
            <v>Radio/PA</v>
          </cell>
          <cell r="D919" t="str">
            <v>MFRM1-2MFRM GREENFIELD CABLE KIT 800MHZ -48V DC OUTDOOR</v>
          </cell>
          <cell r="E919">
            <v>5600</v>
          </cell>
          <cell r="F919">
            <v>554.28</v>
          </cell>
        </row>
        <row r="920">
          <cell r="A920" t="str">
            <v>NTGY7523</v>
          </cell>
          <cell r="C920" t="str">
            <v>Radio/PA</v>
          </cell>
          <cell r="D920" t="str">
            <v>MFRM1-2ND MFRM EXPANSION CABLE KIT 800MHZ -48V DC OUTDOOR</v>
          </cell>
          <cell r="E920">
            <v>2950</v>
          </cell>
          <cell r="F920">
            <v>297.02</v>
          </cell>
        </row>
        <row r="921">
          <cell r="A921" t="str">
            <v>NTGY75AA</v>
          </cell>
          <cell r="C921" t="str">
            <v>Radio/PA</v>
          </cell>
          <cell r="D921" t="str">
            <v>MFRM 1 800 MHZ -48V DC COMMON KIT</v>
          </cell>
          <cell r="E921">
            <v>53500</v>
          </cell>
          <cell r="F921">
            <v>6121.59</v>
          </cell>
        </row>
        <row r="922">
          <cell r="A922" t="str">
            <v>NTGY76AA</v>
          </cell>
          <cell r="C922" t="str">
            <v>Radio/PA</v>
          </cell>
          <cell r="D922" t="str">
            <v>MFRM 1 800 MHZ  24V DC COMMON KIT</v>
          </cell>
          <cell r="E922">
            <v>53500</v>
          </cell>
          <cell r="F922">
            <v>6011.31</v>
          </cell>
        </row>
        <row r="923">
          <cell r="A923" t="str">
            <v>NTGY77AA</v>
          </cell>
          <cell r="C923" t="str">
            <v>Radio/PA</v>
          </cell>
          <cell r="D923" t="str">
            <v>MFRM 1 1900 MHZ  24V DC COMMON KIT</v>
          </cell>
          <cell r="E923">
            <v>53500</v>
          </cell>
          <cell r="F923">
            <v>6053.03</v>
          </cell>
        </row>
        <row r="924">
          <cell r="A924" t="str">
            <v>NTGY78AA</v>
          </cell>
          <cell r="C924" t="str">
            <v>Radio/PA</v>
          </cell>
          <cell r="D924" t="str">
            <v>MFRM-2 KIT 800 MHZ</v>
          </cell>
          <cell r="E924">
            <v>55500</v>
          </cell>
          <cell r="F924">
            <v>3210.41</v>
          </cell>
        </row>
        <row r="925">
          <cell r="A925" t="str">
            <v>NTGY78CA</v>
          </cell>
          <cell r="B925" t="str">
            <v>A0992184</v>
          </cell>
          <cell r="C925" t="str">
            <v>Radio/PA</v>
          </cell>
          <cell r="D925" t="str">
            <v>MFRM-2 Module Assy 800MHz Dual Voltage 24/-48 Outdoor Greenfield</v>
          </cell>
          <cell r="E925">
            <v>55500</v>
          </cell>
          <cell r="F925">
            <v>3203.98</v>
          </cell>
        </row>
        <row r="926">
          <cell r="A926" t="str">
            <v>NTGY78DA</v>
          </cell>
          <cell r="B926" t="str">
            <v>A0992185</v>
          </cell>
          <cell r="C926" t="str">
            <v>Radio/PA</v>
          </cell>
          <cell r="D926" t="str">
            <v>MFRM-2 Module Assy 800MHz Dual Voltage 24/-48 Outdoor Expansion</v>
          </cell>
          <cell r="E926">
            <v>56144.9</v>
          </cell>
          <cell r="F926">
            <v>3225.21</v>
          </cell>
        </row>
        <row r="927">
          <cell r="A927" t="str">
            <v>NTGY79BA</v>
          </cell>
          <cell r="C927" t="str">
            <v>Radio/PA</v>
          </cell>
          <cell r="D927" t="str">
            <v>MFRM-2 Module Assy 1900MHz Dual Voltage 24/-48 Indoor Expansion</v>
          </cell>
          <cell r="E927">
            <v>55645</v>
          </cell>
          <cell r="F927">
            <v>3422.19</v>
          </cell>
        </row>
        <row r="928">
          <cell r="A928" t="str">
            <v>NTGY79CA</v>
          </cell>
          <cell r="B928" t="str">
            <v>A0992189</v>
          </cell>
          <cell r="C928" t="str">
            <v>Radio/PA</v>
          </cell>
          <cell r="D928" t="str">
            <v>MFRM-2 Module Assy 1900MHz Dual Voltage 24/-48 Outdoor Greenfield</v>
          </cell>
          <cell r="E928">
            <v>55500</v>
          </cell>
          <cell r="F928">
            <v>3472.25</v>
          </cell>
        </row>
        <row r="929">
          <cell r="A929" t="str">
            <v>NTGY79DA</v>
          </cell>
          <cell r="B929" t="str">
            <v>A0992190</v>
          </cell>
          <cell r="C929" t="str">
            <v>Radio/PA</v>
          </cell>
          <cell r="D929" t="str">
            <v>MFRM-2 Module Assy 1900MHz Dual Voltage 24/-48 Outdoor Expansion</v>
          </cell>
          <cell r="E929">
            <v>56320</v>
          </cell>
          <cell r="F929">
            <v>3492.45</v>
          </cell>
        </row>
        <row r="930">
          <cell r="A930" t="str">
            <v>NTGY80AB</v>
          </cell>
          <cell r="C930" t="str">
            <v>Cellsite/BTS/RBS Infrastructure</v>
          </cell>
          <cell r="D930" t="str">
            <v>1900 MULTICARRIER PWR AMP MOD -48VDC W/SOFTFAIL</v>
          </cell>
          <cell r="E930">
            <v>33200</v>
          </cell>
          <cell r="F930">
            <v>4279.5</v>
          </cell>
        </row>
        <row r="931">
          <cell r="A931" t="str">
            <v>NTGY95AA</v>
          </cell>
          <cell r="B931" t="str">
            <v>A0992187</v>
          </cell>
          <cell r="C931" t="str">
            <v>Cellsite/BTS/RBS Infrastructure</v>
          </cell>
          <cell r="D931" t="str">
            <v>MFRM-2 MiniRE Assy 800 MHz Dual Voltage</v>
          </cell>
          <cell r="E931">
            <v>55500</v>
          </cell>
          <cell r="F931">
            <v>3032.98</v>
          </cell>
        </row>
        <row r="932">
          <cell r="A932" t="str">
            <v>NTGY96AA</v>
          </cell>
          <cell r="B932" t="str">
            <v>A0992191</v>
          </cell>
          <cell r="C932" t="str">
            <v>Cellsite/BTS/RBS Infrastructure</v>
          </cell>
          <cell r="D932" t="str">
            <v>MFRM-2 MiniRE Assy 1900 MHz Dual Voltage</v>
          </cell>
          <cell r="E932">
            <v>55500</v>
          </cell>
          <cell r="F932">
            <v>3294.67</v>
          </cell>
        </row>
        <row r="933">
          <cell r="A933" t="str">
            <v>NTHR06CA</v>
          </cell>
          <cell r="C933" t="str">
            <v>Services Platforms</v>
          </cell>
          <cell r="D933" t="str">
            <v>CONTROL PROCESSOR (CP) MOD (I960, DS1 BITS)</v>
          </cell>
          <cell r="E933">
            <v>20000</v>
          </cell>
          <cell r="F933">
            <v>3047.25</v>
          </cell>
        </row>
        <row r="934">
          <cell r="A934" t="str">
            <v>NTHR11BA</v>
          </cell>
          <cell r="C934" t="str">
            <v>Services Platforms</v>
          </cell>
          <cell r="D934" t="str">
            <v>MAC ADDRESS MODULE</v>
          </cell>
          <cell r="E934">
            <v>450</v>
          </cell>
          <cell r="F934">
            <v>165.18</v>
          </cell>
        </row>
        <row r="935">
          <cell r="A935" t="str">
            <v>NTHR12AA</v>
          </cell>
          <cell r="C935" t="str">
            <v>Services Platforms</v>
          </cell>
          <cell r="D935" t="str">
            <v>ALARM/BITS DS1 MODULE</v>
          </cell>
          <cell r="E935">
            <v>1200</v>
          </cell>
          <cell r="F935">
            <v>221.28</v>
          </cell>
        </row>
        <row r="936">
          <cell r="A936" t="str">
            <v>NTHR13AA</v>
          </cell>
          <cell r="C936" t="str">
            <v>Services Platforms</v>
          </cell>
          <cell r="D936" t="str">
            <v>ALARM/BITS E1 BALANCED MODULE</v>
          </cell>
          <cell r="E936">
            <v>1200</v>
          </cell>
          <cell r="F936">
            <v>183.91</v>
          </cell>
        </row>
        <row r="937">
          <cell r="A937" t="str">
            <v>NTHR14AA</v>
          </cell>
          <cell r="C937" t="str">
            <v>Services Platforms</v>
          </cell>
          <cell r="D937" t="str">
            <v>ALARM/BITS UNBALANCED E1 MODULE</v>
          </cell>
          <cell r="E937">
            <v>1200</v>
          </cell>
          <cell r="F937">
            <v>269.86</v>
          </cell>
        </row>
        <row r="938">
          <cell r="A938" t="str">
            <v>NTHR16CA</v>
          </cell>
          <cell r="C938" t="str">
            <v>Services Platforms</v>
          </cell>
          <cell r="D938" t="str">
            <v>56G FABRIC MODULE</v>
          </cell>
          <cell r="E938">
            <v>40000</v>
          </cell>
          <cell r="F938">
            <v>3414.66</v>
          </cell>
        </row>
        <row r="939">
          <cell r="A939" t="str">
            <v>NTHR16CB</v>
          </cell>
          <cell r="C939" t="str">
            <v>Services Platforms</v>
          </cell>
          <cell r="D939" t="str">
            <v>56G FABRIC MODULE</v>
          </cell>
          <cell r="E939">
            <v>40000</v>
          </cell>
          <cell r="F939">
            <v>3811.76</v>
          </cell>
        </row>
        <row r="940">
          <cell r="A940" t="str">
            <v>NTHR17DA</v>
          </cell>
          <cell r="C940" t="str">
            <v>Services Platforms</v>
          </cell>
          <cell r="D940" t="str">
            <v>4 PORT OC-3C MM TAF FUNCT. PROC. (AQM1.1/PQC2)</v>
          </cell>
          <cell r="E940">
            <v>28000</v>
          </cell>
          <cell r="F940">
            <v>3359.42</v>
          </cell>
        </row>
        <row r="941">
          <cell r="A941" t="str">
            <v>NTHR21DA</v>
          </cell>
          <cell r="C941" t="str">
            <v>Services Platforms</v>
          </cell>
          <cell r="D941" t="str">
            <v>4 PORT OC-3C SMIR TAF FUNCT. PROC. (AQM1.1/PQC2)</v>
          </cell>
          <cell r="E941">
            <v>32000</v>
          </cell>
          <cell r="F941">
            <v>3627.68</v>
          </cell>
        </row>
        <row r="942">
          <cell r="A942" t="str">
            <v>NTHR23DA</v>
          </cell>
          <cell r="B942" t="str">
            <v>A0787396</v>
          </cell>
          <cell r="C942" t="str">
            <v>Services Platforms</v>
          </cell>
          <cell r="D942" t="str">
            <v>12 PORT DS3 TAF FUNCT. PROC. (AQM1.1/PQC2)</v>
          </cell>
          <cell r="E942">
            <v>56000</v>
          </cell>
          <cell r="F942">
            <v>4393.8100000000004</v>
          </cell>
        </row>
        <row r="943">
          <cell r="A943" t="str">
            <v>NTHR35CA</v>
          </cell>
          <cell r="C943" t="str">
            <v>Services Platforms</v>
          </cell>
          <cell r="D943" t="str">
            <v>TURBO CP MODULE (E1 BITS, DIE-CAST ENCL.)</v>
          </cell>
          <cell r="E943">
            <v>20000</v>
          </cell>
          <cell r="F943">
            <v>2606.4899999999998</v>
          </cell>
        </row>
        <row r="944">
          <cell r="A944" t="str">
            <v>NTHR64BA</v>
          </cell>
          <cell r="C944" t="str">
            <v>Services Platforms</v>
          </cell>
          <cell r="D944" t="str">
            <v>MODULE FILLER</v>
          </cell>
          <cell r="E944">
            <v>200</v>
          </cell>
          <cell r="F944">
            <v>37.96</v>
          </cell>
        </row>
        <row r="945">
          <cell r="A945" t="str">
            <v>NTHW31AA</v>
          </cell>
          <cell r="B945" t="str">
            <v>A0786379</v>
          </cell>
          <cell r="C945" t="str">
            <v>Services Platforms</v>
          </cell>
          <cell r="D945" t="str">
            <v>FP, Multi Port OC3, SFF-LC</v>
          </cell>
          <cell r="E945">
            <v>96000</v>
          </cell>
          <cell r="F945">
            <v>8330.26</v>
          </cell>
        </row>
        <row r="946">
          <cell r="A946" t="str">
            <v>NTJ100GA</v>
          </cell>
          <cell r="C946" t="str">
            <v>Services Platforms</v>
          </cell>
          <cell r="D946" t="str">
            <v>PP15000 NETWORK ELEMENT FEE</v>
          </cell>
          <cell r="E946">
            <v>1500</v>
          </cell>
          <cell r="F946">
            <v>0.5</v>
          </cell>
        </row>
        <row r="947">
          <cell r="A947" t="str">
            <v>NTJ101HA</v>
          </cell>
          <cell r="C947" t="str">
            <v>Services Platforms</v>
          </cell>
          <cell r="D947" t="str">
            <v>NMS ADVANCED R12 PKG</v>
          </cell>
          <cell r="E947">
            <v>20000</v>
          </cell>
          <cell r="F947">
            <v>64.989999999999995</v>
          </cell>
        </row>
        <row r="948">
          <cell r="A948" t="str">
            <v>NTJ102FC</v>
          </cell>
          <cell r="C948" t="str">
            <v>Controller Software</v>
          </cell>
          <cell r="D948" t="str">
            <v>CDMA ATM BSC MDM 12.5 PCR BOM</v>
          </cell>
          <cell r="E948">
            <v>61000</v>
          </cell>
          <cell r="F948">
            <v>102.65</v>
          </cell>
        </row>
        <row r="949">
          <cell r="A949" t="str">
            <v>NTJ102FD</v>
          </cell>
          <cell r="B949" t="str">
            <v>B0262883</v>
          </cell>
          <cell r="C949" t="str">
            <v>Controller Software</v>
          </cell>
          <cell r="D949" t="str">
            <v>CDMA ATM BSC MDM 13.2 BOM</v>
          </cell>
          <cell r="E949">
            <v>61000</v>
          </cell>
          <cell r="F949">
            <v>39.57</v>
          </cell>
        </row>
        <row r="950">
          <cell r="A950" t="str">
            <v>NTJ103HA</v>
          </cell>
          <cell r="C950" t="str">
            <v>Services Platforms</v>
          </cell>
          <cell r="D950" t="str">
            <v>MDP R12 APPL</v>
          </cell>
          <cell r="E950">
            <v>25000</v>
          </cell>
          <cell r="F950">
            <v>0.52</v>
          </cell>
        </row>
        <row r="951">
          <cell r="A951" t="str">
            <v>NTJD93CB</v>
          </cell>
          <cell r="C951" t="str">
            <v>Services Platforms</v>
          </cell>
          <cell r="D951" t="str">
            <v>TN1X STM1o-63VC12 N+1PROT-75R</v>
          </cell>
          <cell r="E951">
            <v>32124</v>
          </cell>
          <cell r="F951">
            <v>6921.34</v>
          </cell>
        </row>
        <row r="952">
          <cell r="A952" t="str">
            <v>NTJT02FA</v>
          </cell>
          <cell r="C952" t="str">
            <v>Services Platforms</v>
          </cell>
          <cell r="D952" t="str">
            <v>System Bundle 10G (Chassis, 10G SFC, 512 Meg CMC).</v>
          </cell>
          <cell r="E952">
            <v>48985</v>
          </cell>
          <cell r="F952">
            <v>9420.75</v>
          </cell>
        </row>
        <row r="953">
          <cell r="A953" t="str">
            <v>NTJT04NA</v>
          </cell>
          <cell r="B953" t="str">
            <v>A0898622</v>
          </cell>
          <cell r="C953" t="str">
            <v>Services Platforms</v>
          </cell>
          <cell r="D953" t="str">
            <v>PDSN,3DES,(N) 1Rdcy,ISOS2.5 Model</v>
          </cell>
          <cell r="E953">
            <v>275255</v>
          </cell>
          <cell r="F953">
            <v>25026.3</v>
          </cell>
        </row>
        <row r="954">
          <cell r="A954" t="str">
            <v>NTJT04PA</v>
          </cell>
          <cell r="B954" t="str">
            <v>A0898623</v>
          </cell>
          <cell r="C954" t="str">
            <v>Services Platforms</v>
          </cell>
          <cell r="D954" t="str">
            <v>PDSN, NO-ENCRYP, ( N)+1 REDNCY</v>
          </cell>
          <cell r="E954">
            <v>235255</v>
          </cell>
          <cell r="F954">
            <v>24427.8</v>
          </cell>
        </row>
        <row r="955">
          <cell r="A955" t="str">
            <v>NTJT10AA</v>
          </cell>
          <cell r="C955" t="str">
            <v>Services Platforms</v>
          </cell>
          <cell r="D955" t="str">
            <v>BSN Chassis</v>
          </cell>
          <cell r="E955">
            <v>8995</v>
          </cell>
          <cell r="F955">
            <v>2867.39</v>
          </cell>
        </row>
        <row r="956">
          <cell r="A956" t="str">
            <v>NTJT14AA</v>
          </cell>
          <cell r="B956" t="str">
            <v>A0809951</v>
          </cell>
          <cell r="C956" t="str">
            <v>Services Platforms</v>
          </cell>
          <cell r="D956" t="str">
            <v>Dust Filter Unit</v>
          </cell>
          <cell r="E956">
            <v>100</v>
          </cell>
          <cell r="F956">
            <v>19.22</v>
          </cell>
        </row>
        <row r="957">
          <cell r="A957" t="str">
            <v>NTJT15AA</v>
          </cell>
          <cell r="C957" t="str">
            <v>Services Platforms</v>
          </cell>
          <cell r="D957" t="str">
            <v>Spare Fan Tray</v>
          </cell>
          <cell r="E957">
            <v>1195</v>
          </cell>
          <cell r="F957">
            <v>639.44000000000005</v>
          </cell>
        </row>
        <row r="958">
          <cell r="A958" t="str">
            <v>NTJT15BA</v>
          </cell>
          <cell r="C958" t="str">
            <v>Services Platforms</v>
          </cell>
          <cell r="D958" t="str">
            <v>23&amp;quot; Rack Mount Kit</v>
          </cell>
          <cell r="E958">
            <v>100</v>
          </cell>
          <cell r="F958">
            <v>46.17</v>
          </cell>
        </row>
        <row r="959">
          <cell r="A959" t="str">
            <v>NTJT15CA</v>
          </cell>
          <cell r="C959" t="str">
            <v>Services Platforms</v>
          </cell>
          <cell r="D959" t="str">
            <v>19&amp;quot; Rack Mount Kit</v>
          </cell>
          <cell r="E959">
            <v>100</v>
          </cell>
          <cell r="F959">
            <v>32.25</v>
          </cell>
        </row>
        <row r="960">
          <cell r="A960" t="str">
            <v>NTJT16AA</v>
          </cell>
          <cell r="C960" t="str">
            <v>Services Platforms</v>
          </cell>
          <cell r="D960" t="str">
            <v>Slot Cover</v>
          </cell>
          <cell r="E960">
            <v>50</v>
          </cell>
          <cell r="F960">
            <v>45.43</v>
          </cell>
        </row>
        <row r="961">
          <cell r="A961" t="str">
            <v>NTJT19AA</v>
          </cell>
          <cell r="C961" t="str">
            <v>Services Platforms</v>
          </cell>
          <cell r="D961" t="str">
            <v>Spare Bezel Cable</v>
          </cell>
          <cell r="E961">
            <v>750</v>
          </cell>
          <cell r="F961">
            <v>3.41</v>
          </cell>
        </row>
        <row r="962">
          <cell r="A962" t="str">
            <v>NTJT20BA</v>
          </cell>
          <cell r="C962" t="str">
            <v>Services Platforms</v>
          </cell>
          <cell r="D962" t="str">
            <v>5 Gbps Switch Fabric Card (SFC).</v>
          </cell>
          <cell r="E962">
            <v>102500</v>
          </cell>
          <cell r="F962">
            <v>5322.01</v>
          </cell>
        </row>
        <row r="963">
          <cell r="A963" t="str">
            <v>NTJT20CA</v>
          </cell>
          <cell r="C963" t="str">
            <v>Services Platforms</v>
          </cell>
          <cell r="D963" t="str">
            <v>SWITCH FABRIC CARD - 10G</v>
          </cell>
          <cell r="E963">
            <v>29995</v>
          </cell>
          <cell r="F963">
            <v>6768.16</v>
          </cell>
        </row>
        <row r="964">
          <cell r="A964" t="str">
            <v>NTJT22CA</v>
          </cell>
          <cell r="C964" t="str">
            <v>Services Platforms</v>
          </cell>
          <cell r="D964" t="str">
            <v>Control &amp;amp; Management Card &amp;#8211; 512 Meg (16K Subs)</v>
          </cell>
          <cell r="E964">
            <v>9995</v>
          </cell>
          <cell r="F964">
            <v>1868.06</v>
          </cell>
        </row>
        <row r="965">
          <cell r="A965" t="str">
            <v>NTJT22DA</v>
          </cell>
          <cell r="C965" t="str">
            <v>Services Platforms</v>
          </cell>
          <cell r="D965" t="str">
            <v>Control Management Card - 1G</v>
          </cell>
          <cell r="E965">
            <v>17995</v>
          </cell>
          <cell r="F965">
            <v>2716.72</v>
          </cell>
        </row>
        <row r="966">
          <cell r="A966" t="str">
            <v>NTJT27CA</v>
          </cell>
          <cell r="B966" t="str">
            <v>A0820562</v>
          </cell>
          <cell r="C966" t="str">
            <v>Services Platforms</v>
          </cell>
          <cell r="D966" t="str">
            <v>Subscriber Svc Card + 2xSubscriber Svc Module w/ no enc.</v>
          </cell>
          <cell r="E966">
            <v>18995</v>
          </cell>
          <cell r="F966">
            <v>2115.17</v>
          </cell>
        </row>
        <row r="967">
          <cell r="A967" t="str">
            <v>NTJT29BB</v>
          </cell>
          <cell r="C967" t="str">
            <v>Services Platforms</v>
          </cell>
          <cell r="D967" t="str">
            <v>SSC-II   4xSSM-II w/3DES</v>
          </cell>
          <cell r="E967">
            <v>69995</v>
          </cell>
          <cell r="F967">
            <v>5216.79</v>
          </cell>
        </row>
        <row r="968">
          <cell r="A968" t="str">
            <v>NTJT29CA</v>
          </cell>
          <cell r="C968" t="str">
            <v>Services Platforms</v>
          </cell>
          <cell r="D968" t="str">
            <v>Subscriber Svc Card + 4xSubscriber Svc Module w/ no enc.</v>
          </cell>
          <cell r="E968">
            <v>33995</v>
          </cell>
          <cell r="F968">
            <v>3413.55</v>
          </cell>
        </row>
        <row r="969">
          <cell r="A969" t="str">
            <v>NTJT29CB</v>
          </cell>
          <cell r="C969" t="str">
            <v>Services Platforms</v>
          </cell>
          <cell r="D969" t="str">
            <v>Subscriber Svc Card II w/ 4 SSM II - no encryption.</v>
          </cell>
          <cell r="E969">
            <v>49995</v>
          </cell>
          <cell r="F969">
            <v>4250.75</v>
          </cell>
        </row>
        <row r="970">
          <cell r="A970" t="str">
            <v>NTJT30AA</v>
          </cell>
          <cell r="C970" t="str">
            <v>Services Platforms</v>
          </cell>
          <cell r="D970" t="str">
            <v>4xOC3 SM Access/Trunk Linecard.</v>
          </cell>
          <cell r="E970">
            <v>23995</v>
          </cell>
          <cell r="F970">
            <v>4093.88</v>
          </cell>
        </row>
        <row r="971">
          <cell r="A971" t="str">
            <v>NTJT30BA</v>
          </cell>
          <cell r="C971" t="str">
            <v>Services Platforms</v>
          </cell>
          <cell r="D971" t="str">
            <v>4XOC-3 MULTIMODE ATM LINECARD (ACCESS</v>
          </cell>
          <cell r="E971">
            <v>17995</v>
          </cell>
          <cell r="F971">
            <v>2028.24</v>
          </cell>
        </row>
        <row r="972">
          <cell r="A972" t="str">
            <v>NTJT35CA</v>
          </cell>
          <cell r="C972" t="str">
            <v>Services Platforms</v>
          </cell>
          <cell r="D972" t="str">
            <v>4xChannelized DS3 Frame Access Linecard.</v>
          </cell>
          <cell r="E972">
            <v>59995</v>
          </cell>
          <cell r="F972">
            <v>9905.43</v>
          </cell>
        </row>
        <row r="973">
          <cell r="A973" t="str">
            <v>NTJT35KA</v>
          </cell>
          <cell r="B973" t="str">
            <v>A0852565</v>
          </cell>
          <cell r="C973" t="str">
            <v>Services Platforms</v>
          </cell>
          <cell r="D973" t="str">
            <v>2xChannelized STM-1 MM Access Linecard (Release 3.0).</v>
          </cell>
          <cell r="E973">
            <v>74995</v>
          </cell>
          <cell r="F973">
            <v>8915.25</v>
          </cell>
        </row>
        <row r="974">
          <cell r="A974" t="str">
            <v>NTJT36CA</v>
          </cell>
          <cell r="C974" t="str">
            <v>Services Platforms</v>
          </cell>
          <cell r="D974" t="str">
            <v>8xFast Ethernet (UTP5)</v>
          </cell>
          <cell r="E974">
            <v>14995</v>
          </cell>
          <cell r="F974">
            <v>1038.51</v>
          </cell>
        </row>
        <row r="975">
          <cell r="A975" t="str">
            <v>NTJT36JA</v>
          </cell>
          <cell r="C975" t="str">
            <v>Services Platforms</v>
          </cell>
          <cell r="D975" t="str">
            <v>1xGigabit Ethernet GELC-SX MM.</v>
          </cell>
          <cell r="E975">
            <v>19995</v>
          </cell>
          <cell r="F975">
            <v>2223.15</v>
          </cell>
        </row>
        <row r="976">
          <cell r="A976" t="str">
            <v>NTJT51AA</v>
          </cell>
          <cell r="B976" t="str">
            <v>A0798823</v>
          </cell>
          <cell r="C976" t="str">
            <v>Services Platforms</v>
          </cell>
          <cell r="D976" t="str">
            <v>AC POWER MODULE</v>
          </cell>
          <cell r="E976">
            <v>855</v>
          </cell>
          <cell r="F976">
            <v>661.37</v>
          </cell>
        </row>
        <row r="977">
          <cell r="A977" t="str">
            <v>NTJT57AE</v>
          </cell>
          <cell r="C977" t="str">
            <v>Services Platforms</v>
          </cell>
          <cell r="D977" t="str">
            <v>North American AC Power Kit.</v>
          </cell>
          <cell r="E977">
            <v>4995</v>
          </cell>
          <cell r="F977">
            <v>5235.1899999999996</v>
          </cell>
        </row>
        <row r="978">
          <cell r="A978" t="str">
            <v>NTJT60CA</v>
          </cell>
          <cell r="C978" t="str">
            <v>Services Platforms</v>
          </cell>
          <cell r="D978" t="str">
            <v>SW - isos Release 2.5</v>
          </cell>
          <cell r="E978">
            <v>0</v>
          </cell>
          <cell r="F978">
            <v>130.77000000000001</v>
          </cell>
        </row>
        <row r="979">
          <cell r="A979" t="str">
            <v>NTJT62CA</v>
          </cell>
          <cell r="C979" t="str">
            <v>Services Platforms</v>
          </cell>
          <cell r="D979" t="str">
            <v>Traffic Management per BSN</v>
          </cell>
          <cell r="E979">
            <v>5000</v>
          </cell>
          <cell r="F979">
            <v>6.97</v>
          </cell>
        </row>
        <row r="980">
          <cell r="A980" t="str">
            <v>NTJT64CA</v>
          </cell>
          <cell r="B980" t="str">
            <v>A0501227</v>
          </cell>
          <cell r="C980" t="str">
            <v>Services Platforms</v>
          </cell>
          <cell r="D980" t="str">
            <v>Security Package per BSN</v>
          </cell>
          <cell r="E980">
            <v>10000</v>
          </cell>
          <cell r="F980">
            <v>6.97</v>
          </cell>
        </row>
        <row r="981">
          <cell r="A981" t="str">
            <v>NTJT65BA</v>
          </cell>
          <cell r="B981" t="str">
            <v>A0501229</v>
          </cell>
          <cell r="C981" t="str">
            <v>Services Platforms</v>
          </cell>
          <cell r="D981" t="str">
            <v>Stateful Firewalls 1K</v>
          </cell>
          <cell r="E981">
            <v>12500</v>
          </cell>
          <cell r="F981">
            <v>6.97</v>
          </cell>
        </row>
        <row r="982">
          <cell r="A982" t="str">
            <v>NTJT65BB</v>
          </cell>
          <cell r="B982" t="str">
            <v>A0501232</v>
          </cell>
          <cell r="C982" t="str">
            <v>Services Platforms</v>
          </cell>
          <cell r="D982" t="str">
            <v>Stateful Firewalls Unlimited Subs (per BSN).</v>
          </cell>
          <cell r="E982">
            <v>75000</v>
          </cell>
          <cell r="F982">
            <v>6.97</v>
          </cell>
        </row>
        <row r="983">
          <cell r="A983" t="str">
            <v>NTJT66CA</v>
          </cell>
          <cell r="B983" t="str">
            <v>A0501234</v>
          </cell>
          <cell r="C983" t="str">
            <v>Services Platforms</v>
          </cell>
          <cell r="D983" t="str">
            <v>Content Package per BSN</v>
          </cell>
          <cell r="E983">
            <v>10000</v>
          </cell>
          <cell r="F983">
            <v>6.97</v>
          </cell>
        </row>
        <row r="984">
          <cell r="A984" t="str">
            <v>NTJT80AA</v>
          </cell>
          <cell r="C984" t="str">
            <v>Services Platforms</v>
          </cell>
          <cell r="D984" t="str">
            <v>SW- SPM - ENTRY - 4000 SUBSCRIBERS</v>
          </cell>
          <cell r="E984">
            <v>5000</v>
          </cell>
          <cell r="F984">
            <v>0.01</v>
          </cell>
        </row>
        <row r="985">
          <cell r="A985" t="str">
            <v>NTJT80DA</v>
          </cell>
          <cell r="B985" t="str">
            <v>A0501241</v>
          </cell>
          <cell r="C985" t="str">
            <v>Services Platforms</v>
          </cell>
          <cell r="D985" t="str">
            <v>SCS Lic per BSN - Dmn, Rgn, LDAP, Log</v>
          </cell>
          <cell r="E985">
            <v>20000</v>
          </cell>
          <cell r="F985">
            <v>8.09</v>
          </cell>
        </row>
        <row r="986">
          <cell r="A986" t="str">
            <v>NTJT85BA</v>
          </cell>
          <cell r="C986" t="str">
            <v>Services Platforms</v>
          </cell>
          <cell r="D986" t="str">
            <v>CORBA SDK - 2.5 Release (per SCS).</v>
          </cell>
          <cell r="E986">
            <v>75000</v>
          </cell>
          <cell r="F986">
            <v>141.82</v>
          </cell>
        </row>
        <row r="987">
          <cell r="A987" t="str">
            <v>NTJT90BA</v>
          </cell>
          <cell r="C987" t="str">
            <v>Services Platforms</v>
          </cell>
          <cell r="D987" t="str">
            <v>PERFORMANCE PACK #2</v>
          </cell>
          <cell r="E987">
            <v>8037</v>
          </cell>
          <cell r="F987">
            <v>0.01</v>
          </cell>
        </row>
        <row r="988">
          <cell r="A988" t="str">
            <v>NTL375AA</v>
          </cell>
          <cell r="B988" t="str">
            <v>A0888988</v>
          </cell>
          <cell r="C988" t="str">
            <v>Cellsite/BTS/RBS Infrastructure</v>
          </cell>
          <cell r="D988" t="str">
            <v>Metro Out, AC, Adj. 1C-3S, MFRM, DE Frame Model</v>
          </cell>
          <cell r="E988">
            <v>81570.2</v>
          </cell>
          <cell r="F988">
            <v>14211.4</v>
          </cell>
        </row>
        <row r="989">
          <cell r="A989" t="str">
            <v>NTL375DA</v>
          </cell>
          <cell r="C989" t="str">
            <v>Cellsite/BTS/RBS Infrastructure</v>
          </cell>
          <cell r="D989" t="str">
            <v>Metro Out,AC, Adj, 4-6C-3S, MFRM, DE Frame Model</v>
          </cell>
          <cell r="E989">
            <v>113560</v>
          </cell>
          <cell r="F989">
            <v>18758.7</v>
          </cell>
        </row>
        <row r="990">
          <cell r="A990" t="str">
            <v>NTL376AA</v>
          </cell>
          <cell r="C990" t="str">
            <v>Cellsite/BTS/RBS Infrastructure</v>
          </cell>
          <cell r="D990" t="str">
            <v>1900 MO, AC, Adj, 1C-1S, MFRM, RE Frame Model</v>
          </cell>
          <cell r="E990">
            <v>66357.899999999994</v>
          </cell>
          <cell r="F990">
            <v>9926.5300000000007</v>
          </cell>
        </row>
        <row r="991">
          <cell r="A991" t="str">
            <v>NTL376BA</v>
          </cell>
          <cell r="C991" t="str">
            <v>Cellsite/BTS/RBS Infrastructure</v>
          </cell>
          <cell r="D991" t="str">
            <v>1900 MO,AC, Adj, 1C-2S, MFRM, RE Frame Model</v>
          </cell>
          <cell r="E991">
            <v>123926</v>
          </cell>
          <cell r="F991">
            <v>16793.8</v>
          </cell>
        </row>
        <row r="992">
          <cell r="A992" t="str">
            <v>NTL376CA</v>
          </cell>
          <cell r="C992" t="str">
            <v>Cellsite/BTS/RBS Infrastructure</v>
          </cell>
          <cell r="D992" t="str">
            <v>1900 MO,AC, Adj, 1C-3S, MFRM, RE Frame Model</v>
          </cell>
          <cell r="E992">
            <v>181494</v>
          </cell>
          <cell r="F992">
            <v>23661.200000000001</v>
          </cell>
        </row>
        <row r="993">
          <cell r="A993" t="str">
            <v>NTL376CB</v>
          </cell>
          <cell r="B993" t="str">
            <v>A0501289</v>
          </cell>
          <cell r="C993" t="str">
            <v>Cellsite/BTS/RBS Infrastructure</v>
          </cell>
          <cell r="D993" t="str">
            <v>1900 MO,AC,ADJ,1C-3S,MFRM2, RE FRAME MODEL</v>
          </cell>
          <cell r="E993">
            <v>180894</v>
          </cell>
          <cell r="F993">
            <v>14382.8</v>
          </cell>
        </row>
        <row r="994">
          <cell r="A994" t="str">
            <v>NTL376GA</v>
          </cell>
          <cell r="B994" t="str">
            <v>A0889037</v>
          </cell>
          <cell r="C994" t="str">
            <v>Cellsite/BTS/RBS Infrastructure</v>
          </cell>
          <cell r="D994" t="str">
            <v>800 MO,AC, Adj, 1C-3S, MFRM, RE Frame Model</v>
          </cell>
          <cell r="E994">
            <v>182619</v>
          </cell>
          <cell r="F994">
            <v>23410.3</v>
          </cell>
        </row>
        <row r="995">
          <cell r="A995" t="str">
            <v>NTL376GB</v>
          </cell>
          <cell r="B995" t="str">
            <v>A0501291</v>
          </cell>
          <cell r="C995" t="str">
            <v>Cellsite/BTS/RBS Infrastructure</v>
          </cell>
          <cell r="D995" t="str">
            <v>800 MO,AC,ADJ,1C-3S,MFRM2, RE FRAME MODEL</v>
          </cell>
          <cell r="E995">
            <v>181396</v>
          </cell>
          <cell r="F995">
            <v>13546.9</v>
          </cell>
        </row>
        <row r="996">
          <cell r="A996" t="str">
            <v>NTL376KA</v>
          </cell>
          <cell r="C996" t="str">
            <v>Cellsite/BTS/RBS Infrastructure</v>
          </cell>
          <cell r="D996" t="str">
            <v>800 MO,AC,Adj,1C-2S,MFRM,RE Frame Model</v>
          </cell>
          <cell r="E996">
            <v>124676</v>
          </cell>
          <cell r="F996">
            <v>16626.599999999999</v>
          </cell>
        </row>
        <row r="997">
          <cell r="A997" t="str">
            <v>NTL376LA</v>
          </cell>
          <cell r="C997" t="str">
            <v>Cellsite/BTS/RBS Infrastructure</v>
          </cell>
          <cell r="D997" t="str">
            <v>1900 M0,AC,ADJ,4-6C-3S,MFRM,RE FRAME MODEL</v>
          </cell>
          <cell r="E997">
            <v>358044</v>
          </cell>
          <cell r="F997">
            <v>44487.6</v>
          </cell>
        </row>
        <row r="998">
          <cell r="A998" t="str">
            <v>NTL377AA</v>
          </cell>
          <cell r="C998" t="str">
            <v>Cellsite/BTS/RBS Infrastructure</v>
          </cell>
          <cell r="D998" t="str">
            <v>800 MI, AC, Local, 1C-3S, MFRM, DR Frame Model</v>
          </cell>
          <cell r="E998">
            <v>237970</v>
          </cell>
          <cell r="F998">
            <v>29458.5</v>
          </cell>
        </row>
        <row r="999">
          <cell r="A999" t="str">
            <v>NTL377AB</v>
          </cell>
          <cell r="B999" t="str">
            <v>A0501303</v>
          </cell>
          <cell r="C999" t="str">
            <v>Cellsite/BTS/RBS Infrastructure</v>
          </cell>
          <cell r="D999" t="str">
            <v>800 MI,AC,LOCAL,1C-3S,MFRM2,DR FRAME MODEL</v>
          </cell>
          <cell r="E999">
            <v>236319</v>
          </cell>
          <cell r="F999">
            <v>19719.599999999999</v>
          </cell>
        </row>
        <row r="1000">
          <cell r="A1000" t="str">
            <v>NTL377BA</v>
          </cell>
          <cell r="C1000" t="str">
            <v>Cellsite/BTS/RBS Infrastructure</v>
          </cell>
          <cell r="D1000" t="str">
            <v>1900 MI,AC, Local, 1C-3S, MFRM, DR Frame Model</v>
          </cell>
          <cell r="E1000">
            <v>239395</v>
          </cell>
          <cell r="F1000">
            <v>29740.6</v>
          </cell>
        </row>
        <row r="1001">
          <cell r="A1001" t="str">
            <v>NTL377BB</v>
          </cell>
          <cell r="B1001" t="str">
            <v>A0501304</v>
          </cell>
          <cell r="C1001" t="str">
            <v>Cellsite/BTS/RBS Infrastructure</v>
          </cell>
          <cell r="D1001" t="str">
            <v>1900 MI,AC,LOCAL,1C-3S,MFRM2,DR FRAME MODEL</v>
          </cell>
          <cell r="E1001">
            <v>236310</v>
          </cell>
          <cell r="F1001">
            <v>20481.8</v>
          </cell>
        </row>
        <row r="1002">
          <cell r="A1002" t="str">
            <v>NTL377CA</v>
          </cell>
          <cell r="C1002" t="str">
            <v>Cellsite/BTS/RBS Infrastructure</v>
          </cell>
          <cell r="D1002" t="str">
            <v>800 MI,  24v, Local, 1C-1S, MFRM, DR Frame Model</v>
          </cell>
          <cell r="E1002">
            <v>111430</v>
          </cell>
          <cell r="F1002">
            <v>12783</v>
          </cell>
        </row>
        <row r="1003">
          <cell r="A1003" t="str">
            <v>NTL377CB</v>
          </cell>
          <cell r="C1003" t="str">
            <v>Cellsite/BTS/RBS Infrastructure</v>
          </cell>
          <cell r="D1003" t="str">
            <v>800 MI, 24V,LOCAL,1C-1S,MFRM2,DR FRAME MODEL</v>
          </cell>
          <cell r="E1003">
            <v>111213</v>
          </cell>
          <cell r="F1003">
            <v>9714.52</v>
          </cell>
        </row>
        <row r="1004">
          <cell r="A1004" t="str">
            <v>NTL377DA</v>
          </cell>
          <cell r="C1004" t="str">
            <v>Cellsite/BTS/RBS Infrastructure</v>
          </cell>
          <cell r="D1004" t="str">
            <v>800 MI,  24v, Local, 1C-2S, MFRM, DR Frame Model</v>
          </cell>
          <cell r="E1004">
            <v>168760</v>
          </cell>
          <cell r="F1004">
            <v>19280.400000000001</v>
          </cell>
        </row>
        <row r="1005">
          <cell r="A1005" t="str">
            <v>NTL377DB</v>
          </cell>
          <cell r="C1005" t="str">
            <v>Cellsite/BTS/RBS Infrastructure</v>
          </cell>
          <cell r="D1005" t="str">
            <v>800 MI, 24V,LOCAL,1C-2S,MFRM2,DR FRAME MODEL</v>
          </cell>
          <cell r="E1005">
            <v>168326</v>
          </cell>
          <cell r="F1005">
            <v>13143.4</v>
          </cell>
        </row>
        <row r="1006">
          <cell r="A1006" t="str">
            <v>NTL377EA</v>
          </cell>
          <cell r="B1006" t="str">
            <v>A0889062</v>
          </cell>
          <cell r="C1006" t="str">
            <v>Cellsite/BTS/RBS Infrastructure</v>
          </cell>
          <cell r="D1006" t="str">
            <v>800 MI,  24v, Local, 1C-3S, MFRM, DR Frame Model</v>
          </cell>
          <cell r="E1006">
            <v>226090</v>
          </cell>
          <cell r="F1006">
            <v>25777.9</v>
          </cell>
        </row>
        <row r="1007">
          <cell r="A1007" t="str">
            <v>NTL377EB</v>
          </cell>
          <cell r="B1007" t="str">
            <v>A0501307</v>
          </cell>
          <cell r="C1007" t="str">
            <v>Cellsite/BTS/RBS Infrastructure</v>
          </cell>
          <cell r="D1007" t="str">
            <v>800 MI, 24V,LOCAL,1C-3S,MFRM2,DR FRAME MODEL</v>
          </cell>
          <cell r="E1007">
            <v>225439</v>
          </cell>
          <cell r="F1007">
            <v>16572.3</v>
          </cell>
        </row>
        <row r="1008">
          <cell r="A1008" t="str">
            <v>NTL377FA</v>
          </cell>
          <cell r="C1008" t="str">
            <v>Cellsite/BTS/RBS Infrastructure</v>
          </cell>
          <cell r="D1008" t="str">
            <v>1900 MI,  24V, Local, 1C-1S, MFRM, DR Frame Model</v>
          </cell>
          <cell r="E1008">
            <v>111905</v>
          </cell>
          <cell r="F1008">
            <v>12824.4</v>
          </cell>
        </row>
        <row r="1009">
          <cell r="A1009" t="str">
            <v>NTL377FB</v>
          </cell>
          <cell r="C1009" t="str">
            <v>Cellsite/BTS/RBS Infrastructure</v>
          </cell>
          <cell r="D1009" t="str">
            <v>1900 MI, 24V,LOCAL,1C-1S,MFRM2,DR FRAME MODEL</v>
          </cell>
          <cell r="E1009">
            <v>111210</v>
          </cell>
          <cell r="F1009">
            <v>9968.61</v>
          </cell>
        </row>
        <row r="1010">
          <cell r="A1010" t="str">
            <v>NTL377GA</v>
          </cell>
          <cell r="C1010" t="str">
            <v>Cellsite/BTS/RBS Infrastructure</v>
          </cell>
          <cell r="D1010" t="str">
            <v>1900 MI, _24V, Local, 1C-2S, MFRM, DR Frame Model</v>
          </cell>
          <cell r="E1010">
            <v>169710</v>
          </cell>
          <cell r="F1010">
            <v>19363.099999999999</v>
          </cell>
        </row>
        <row r="1011">
          <cell r="A1011" t="str">
            <v>NTL377GB</v>
          </cell>
          <cell r="C1011" t="str">
            <v>Cellsite/BTS/RBS Infrastructure</v>
          </cell>
          <cell r="D1011" t="str">
            <v>1900 MI, 24V,LOCAL,1C-2S,MFRM2,DR FRAME MODEL</v>
          </cell>
          <cell r="E1011">
            <v>168320</v>
          </cell>
          <cell r="F1011">
            <v>13651.6</v>
          </cell>
        </row>
        <row r="1012">
          <cell r="A1012" t="str">
            <v>NTL377HA</v>
          </cell>
          <cell r="C1012" t="str">
            <v>Cellsite/BTS/RBS Infrastructure</v>
          </cell>
          <cell r="D1012" t="str">
            <v>1900 MI,  24v, Local, 1C-3S, MFRM, DR Frame Model</v>
          </cell>
          <cell r="E1012">
            <v>227515</v>
          </cell>
          <cell r="F1012">
            <v>25901.8</v>
          </cell>
        </row>
        <row r="1013">
          <cell r="A1013" t="str">
            <v>NTL377HB</v>
          </cell>
          <cell r="B1013" t="str">
            <v>A0501311</v>
          </cell>
          <cell r="C1013" t="str">
            <v>Cellsite/BTS/RBS Infrastructure</v>
          </cell>
          <cell r="D1013" t="str">
            <v>1900 MI, 24V,LOCAL,1C-3S,MFRM2,DR FRAME MODEL</v>
          </cell>
          <cell r="E1013">
            <v>225430</v>
          </cell>
          <cell r="F1013">
            <v>17334.5</v>
          </cell>
        </row>
        <row r="1014">
          <cell r="A1014" t="str">
            <v>NTL377JA</v>
          </cell>
          <cell r="C1014" t="str">
            <v>Cellsite/BTS/RBS Infrastructure</v>
          </cell>
          <cell r="D1014" t="str">
            <v>800 MI, -48v, Local, 1C-3S, MFRM, DR Frame Model</v>
          </cell>
          <cell r="E1014">
            <v>225930</v>
          </cell>
          <cell r="F1014">
            <v>26049.8</v>
          </cell>
        </row>
        <row r="1015">
          <cell r="A1015" t="str">
            <v>NTL377JB</v>
          </cell>
          <cell r="B1015" t="str">
            <v>A0501312</v>
          </cell>
          <cell r="C1015" t="str">
            <v>Cellsite/BTS/RBS Infrastructure</v>
          </cell>
          <cell r="D1015" t="str">
            <v>800 MI,-48V,LOCAL,1C-3S,MFRM2,DR FRAME MODEL</v>
          </cell>
          <cell r="E1015">
            <v>225279</v>
          </cell>
          <cell r="F1015">
            <v>16508.8</v>
          </cell>
        </row>
        <row r="1016">
          <cell r="A1016" t="str">
            <v>NTL377KA</v>
          </cell>
          <cell r="C1016" t="str">
            <v>Cellsite/BTS/RBS Infrastructure</v>
          </cell>
          <cell r="D1016" t="str">
            <v>1900 MI, -48v, Local, 1C-3S, MFRM, DR Frame Model</v>
          </cell>
          <cell r="E1016">
            <v>227355</v>
          </cell>
          <cell r="F1016">
            <v>26331.9</v>
          </cell>
        </row>
        <row r="1017">
          <cell r="A1017" t="str">
            <v>NTL377KB</v>
          </cell>
          <cell r="B1017" t="str">
            <v>A0501313</v>
          </cell>
          <cell r="C1017" t="str">
            <v>Cellsite/BTS/RBS Infrastructure</v>
          </cell>
          <cell r="D1017" t="str">
            <v>1900 MI,-48V,LOCAL,1C-3S,MFRM2,DR FRAME MODEL</v>
          </cell>
          <cell r="E1017">
            <v>225270</v>
          </cell>
          <cell r="F1017">
            <v>17271.099999999999</v>
          </cell>
        </row>
        <row r="1018">
          <cell r="A1018" t="str">
            <v>NTL377RA</v>
          </cell>
          <cell r="C1018" t="str">
            <v>Cellsite/BTS/RBS Infrastructure</v>
          </cell>
          <cell r="D1018" t="str">
            <v>1900 MI,AC, Local, 1C-3S, FRM, DR Frame Model</v>
          </cell>
          <cell r="E1018">
            <v>193560</v>
          </cell>
          <cell r="F1018">
            <v>21417.9</v>
          </cell>
        </row>
        <row r="1019">
          <cell r="A1019" t="str">
            <v>NTL377SA</v>
          </cell>
          <cell r="C1019" t="str">
            <v>Cellsite/BTS/RBS Infrastructure</v>
          </cell>
          <cell r="D1019" t="str">
            <v>1900 MI, -48v, Local, 1C-1S, FRM, DR Frame Model</v>
          </cell>
          <cell r="E1019">
            <v>96800</v>
          </cell>
          <cell r="F1019">
            <v>10224</v>
          </cell>
        </row>
        <row r="1020">
          <cell r="A1020" t="str">
            <v>NTL377TA</v>
          </cell>
          <cell r="C1020" t="str">
            <v>Cellsite/BTS/RBS Infrastructure</v>
          </cell>
          <cell r="D1020" t="str">
            <v>1900 MI, -48v, Local, 1C-2S, FRM, DR Frame Model</v>
          </cell>
          <cell r="E1020">
            <v>139660</v>
          </cell>
          <cell r="F1020">
            <v>14215.5</v>
          </cell>
        </row>
        <row r="1021">
          <cell r="A1021" t="str">
            <v>NTL377UA</v>
          </cell>
          <cell r="C1021" t="str">
            <v>Cellsite/BTS/RBS Infrastructure</v>
          </cell>
          <cell r="D1021" t="str">
            <v>1900 MI, -48v, Local, 1C-3S, FRM, DR Frame Model</v>
          </cell>
          <cell r="E1021">
            <v>182520</v>
          </cell>
          <cell r="F1021">
            <v>18207.099999999999</v>
          </cell>
        </row>
        <row r="1022">
          <cell r="A1022" t="str">
            <v>NTL378BA</v>
          </cell>
          <cell r="B1022" t="str">
            <v>A0889079</v>
          </cell>
          <cell r="C1022" t="str">
            <v>Cellsite/BTS/RBS Infrastructure</v>
          </cell>
          <cell r="D1022" t="str">
            <v>1900 MI, Local, 4-6C-3S, -48v MFRM, RR Frame Model</v>
          </cell>
          <cell r="E1022">
            <v>238420</v>
          </cell>
          <cell r="F1022">
            <v>28200.799999999999</v>
          </cell>
        </row>
        <row r="1023">
          <cell r="A1023" t="str">
            <v>NTL378BB</v>
          </cell>
          <cell r="C1023" t="str">
            <v>Cellsite/BTS/RBS Infrastructure</v>
          </cell>
          <cell r="D1023" t="str">
            <v>1900 MI,LOCAL,4-6C-3S,-48V MFRM2,RR FRAME MODEL</v>
          </cell>
          <cell r="E1023">
            <v>237118</v>
          </cell>
          <cell r="F1023">
            <v>16121.5</v>
          </cell>
        </row>
        <row r="1024">
          <cell r="A1024" t="str">
            <v>NTL378LA</v>
          </cell>
          <cell r="B1024" t="str">
            <v>A0896977</v>
          </cell>
          <cell r="C1024" t="str">
            <v>Cellsite/BTS/RBS Infrastructure</v>
          </cell>
          <cell r="D1024" t="str">
            <v>1900 MI,-48V,LOCAL,4-6C-3S,MFRM,DR FRAME MODEL</v>
          </cell>
          <cell r="E1024">
            <v>192280</v>
          </cell>
          <cell r="F1024">
            <v>21822.2</v>
          </cell>
        </row>
        <row r="1025">
          <cell r="A1025" t="str">
            <v>NTL378LB</v>
          </cell>
          <cell r="C1025" t="str">
            <v>Cellsite/BTS/RBS Infrastructure</v>
          </cell>
          <cell r="D1025" t="str">
            <v>1900 MI,-48V,LOCAL,4-6C-3S,MFRM2,DR FRAME MODEL</v>
          </cell>
          <cell r="E1025">
            <v>191629</v>
          </cell>
          <cell r="F1025">
            <v>15782.6</v>
          </cell>
        </row>
        <row r="1026">
          <cell r="A1026" t="str">
            <v>NTL378RA</v>
          </cell>
          <cell r="C1026" t="str">
            <v>Cellsite/BTS/RBS Infrastructure</v>
          </cell>
          <cell r="D1026" t="str">
            <v>800 MI,-48V,LOCAL,1C-1S,MFRM,DR FRAME MODEL</v>
          </cell>
          <cell r="E1026">
            <v>111270</v>
          </cell>
          <cell r="F1026">
            <v>12838.3</v>
          </cell>
        </row>
        <row r="1027">
          <cell r="A1027" t="str">
            <v>NTL378RB</v>
          </cell>
          <cell r="C1027" t="str">
            <v>Cellsite/BTS/RBS Infrastructure</v>
          </cell>
          <cell r="D1027" t="str">
            <v>800 MI,-48V,LOCAL,1-3C-1S,MFRM2,DR FRAME MODEL</v>
          </cell>
          <cell r="E1027">
            <v>111053</v>
          </cell>
          <cell r="F1027">
            <v>9657.91</v>
          </cell>
        </row>
        <row r="1028">
          <cell r="A1028" t="str">
            <v>NTL378SA</v>
          </cell>
          <cell r="C1028" t="str">
            <v>Cellsite/BTS/RBS Infrastructure</v>
          </cell>
          <cell r="D1028" t="str">
            <v>800 MI,-48V,LOCAL,1C-2S,MFRM,DR FRAME MODEL</v>
          </cell>
          <cell r="E1028">
            <v>168600</v>
          </cell>
          <cell r="F1028">
            <v>19444.099999999999</v>
          </cell>
        </row>
        <row r="1029">
          <cell r="A1029" t="str">
            <v>NTL378SB</v>
          </cell>
          <cell r="C1029" t="str">
            <v>Cellsite/BTS/RBS Infrastructure</v>
          </cell>
          <cell r="D1029" t="str">
            <v>800 MI,-48V,LOCAL,1-3C-2S,MFRM2,DR FRAME MODEL</v>
          </cell>
          <cell r="E1029">
            <v>168166</v>
          </cell>
          <cell r="F1029">
            <v>13083.3</v>
          </cell>
        </row>
        <row r="1030">
          <cell r="A1030" t="str">
            <v>NTL378TA</v>
          </cell>
          <cell r="B1030" t="str">
            <v>A0504008</v>
          </cell>
          <cell r="C1030" t="str">
            <v>Cellsite/BTS/RBS Infrastructure</v>
          </cell>
          <cell r="D1030" t="str">
            <v>1900 MI,-48V,LOCAL,1C-1S,MFRM,DR FRAME MODEL</v>
          </cell>
          <cell r="E1030">
            <v>111745</v>
          </cell>
          <cell r="F1030">
            <v>12932.3</v>
          </cell>
        </row>
        <row r="1031">
          <cell r="A1031" t="str">
            <v>NTL378TB</v>
          </cell>
          <cell r="C1031" t="str">
            <v>Cellsite/BTS/RBS Infrastructure</v>
          </cell>
          <cell r="D1031" t="str">
            <v>1900 MI,-48V,LOCAL,1-3C-1S,MFRM2,DR FRAME MODEL</v>
          </cell>
          <cell r="E1031">
            <v>111050</v>
          </cell>
          <cell r="F1031">
            <v>9912</v>
          </cell>
        </row>
        <row r="1032">
          <cell r="A1032" t="str">
            <v>NTL378UA</v>
          </cell>
          <cell r="B1032" t="str">
            <v>A0504009</v>
          </cell>
          <cell r="C1032" t="str">
            <v>Cellsite/BTS/RBS Infrastructure</v>
          </cell>
          <cell r="D1032" t="str">
            <v>1900 MI,-48V,LOCAL,1C-2S,MFRM,DR FRAME MODEL</v>
          </cell>
          <cell r="E1032">
            <v>169550</v>
          </cell>
          <cell r="F1032">
            <v>19632.099999999999</v>
          </cell>
        </row>
        <row r="1033">
          <cell r="A1033" t="str">
            <v>NTL378UB</v>
          </cell>
          <cell r="C1033" t="str">
            <v>Cellsite/BTS/RBS Infrastructure</v>
          </cell>
          <cell r="D1033" t="str">
            <v>1900 MI,-48V,LOCAL,1-3C-2S,MFRM2,DR FRAME MODEL</v>
          </cell>
          <cell r="E1033">
            <v>168160</v>
          </cell>
          <cell r="F1033">
            <v>13591.5</v>
          </cell>
        </row>
        <row r="1034">
          <cell r="A1034" t="str">
            <v>NTL378WA</v>
          </cell>
          <cell r="C1034" t="str">
            <v>Cellsite/BTS/RBS Infrastructure</v>
          </cell>
          <cell r="D1034" t="str">
            <v>800 MI,AC,LOCAL,1C-2S,MFRM,DR FRAME MODEL</v>
          </cell>
          <cell r="E1034">
            <v>179640</v>
          </cell>
          <cell r="F1034">
            <v>22654.799999999999</v>
          </cell>
        </row>
        <row r="1035">
          <cell r="A1035" t="str">
            <v>NTL379AA</v>
          </cell>
          <cell r="B1035" t="str">
            <v>A0889048</v>
          </cell>
          <cell r="C1035" t="str">
            <v>Cellsite/BTS/RBS Infrastructure</v>
          </cell>
          <cell r="D1035" t="str">
            <v>1-375 FT GPS Kit</v>
          </cell>
          <cell r="E1035">
            <v>1090.68</v>
          </cell>
          <cell r="F1035">
            <v>240.54</v>
          </cell>
        </row>
        <row r="1036">
          <cell r="A1036" t="str">
            <v>NTL382EW</v>
          </cell>
          <cell r="B1036" t="str">
            <v>A0717225</v>
          </cell>
          <cell r="C1036" t="str">
            <v>Labor Services</v>
          </cell>
          <cell r="D1036" t="str">
            <v>ePerformance Advisor</v>
          </cell>
          <cell r="E1036">
            <v>50000</v>
          </cell>
          <cell r="F1036">
            <v>13000</v>
          </cell>
        </row>
        <row r="1037">
          <cell r="A1037" t="str">
            <v>NTLX0104</v>
          </cell>
          <cell r="B1037" t="str">
            <v>B0247352</v>
          </cell>
          <cell r="C1037" t="str">
            <v>Switch Hardware</v>
          </cell>
          <cell r="D1037" t="str">
            <v>FILTER BULKHEAD LEFT</v>
          </cell>
          <cell r="E1037">
            <v>761</v>
          </cell>
          <cell r="F1037">
            <v>46.81</v>
          </cell>
        </row>
        <row r="1038">
          <cell r="A1038" t="str">
            <v>NTLX0105</v>
          </cell>
          <cell r="B1038" t="str">
            <v>B0247353</v>
          </cell>
          <cell r="C1038" t="str">
            <v>Switch Hardware</v>
          </cell>
          <cell r="D1038" t="str">
            <v>FILTER BULKHEAD RIGHT</v>
          </cell>
          <cell r="E1038">
            <v>761</v>
          </cell>
          <cell r="F1038">
            <v>43.21</v>
          </cell>
        </row>
        <row r="1039">
          <cell r="A1039" t="str">
            <v>NTLX0108</v>
          </cell>
          <cell r="C1039" t="str">
            <v>Switch Hardware</v>
          </cell>
          <cell r="D1039" t="str">
            <v>SPARE SHELF ASSEMBLY</v>
          </cell>
          <cell r="E1039">
            <v>1750</v>
          </cell>
          <cell r="F1039">
            <v>471.9</v>
          </cell>
        </row>
        <row r="1040">
          <cell r="A1040" t="str">
            <v>NTLX01CA</v>
          </cell>
          <cell r="C1040" t="str">
            <v>Switch Hardware</v>
          </cell>
          <cell r="D1040" t="str">
            <v>DMS SUPERNODE EXTENSION CABINE</v>
          </cell>
          <cell r="E1040">
            <v>98500</v>
          </cell>
          <cell r="F1040">
            <v>15532.9</v>
          </cell>
        </row>
        <row r="1041">
          <cell r="A1041" t="str">
            <v>NTLX02CA</v>
          </cell>
          <cell r="C1041" t="str">
            <v>Switch Hardware</v>
          </cell>
          <cell r="D1041" t="str">
            <v>PROCESSOR ELEMENT PPC604 256MB PCP</v>
          </cell>
          <cell r="E1041">
            <v>225000</v>
          </cell>
          <cell r="F1041">
            <v>4281.33</v>
          </cell>
        </row>
        <row r="1042">
          <cell r="A1042" t="str">
            <v>NTLX02DA</v>
          </cell>
          <cell r="C1042" t="str">
            <v>Switch Hardware</v>
          </cell>
          <cell r="D1042" t="str">
            <v>PROCESSOR ELEMENT MPC7410 512M</v>
          </cell>
          <cell r="E1042">
            <v>371250</v>
          </cell>
          <cell r="F1042">
            <v>3508.01</v>
          </cell>
        </row>
        <row r="1043">
          <cell r="A1043" t="str">
            <v>NTLX03AB</v>
          </cell>
          <cell r="C1043" t="str">
            <v>Switch Hardware</v>
          </cell>
          <cell r="D1043" t="str">
            <v>XA-CORE SINGLE WIDTH IOP</v>
          </cell>
          <cell r="E1043">
            <v>31050</v>
          </cell>
          <cell r="F1043">
            <v>1879.71</v>
          </cell>
        </row>
        <row r="1044">
          <cell r="A1044" t="str">
            <v>NTLX03BB</v>
          </cell>
          <cell r="C1044" t="str">
            <v>Switch Hardware</v>
          </cell>
          <cell r="D1044" t="str">
            <v>XA-CORE DOUBLE WIDTH IOP</v>
          </cell>
          <cell r="E1044">
            <v>31050</v>
          </cell>
          <cell r="F1044">
            <v>1896.6</v>
          </cell>
        </row>
        <row r="1045">
          <cell r="A1045" t="str">
            <v>NTLX05AB</v>
          </cell>
          <cell r="C1045" t="str">
            <v>Switch Hardware</v>
          </cell>
          <cell r="D1045" t="str">
            <v>OC-3 2 PORT I/F PCP</v>
          </cell>
          <cell r="E1045">
            <v>9975</v>
          </cell>
          <cell r="F1045">
            <v>1291.22</v>
          </cell>
        </row>
        <row r="1046">
          <cell r="A1046" t="str">
            <v>NTLX06AB</v>
          </cell>
          <cell r="C1046" t="str">
            <v>Switch Hardware</v>
          </cell>
          <cell r="D1046" t="str">
            <v>DISK DRIVE 8.4GB PACKLET PCP</v>
          </cell>
          <cell r="E1046">
            <v>9975</v>
          </cell>
          <cell r="F1046">
            <v>598.13</v>
          </cell>
        </row>
        <row r="1047">
          <cell r="A1047" t="str">
            <v>NTLX08AB</v>
          </cell>
          <cell r="B1047" t="str">
            <v>B0254901</v>
          </cell>
          <cell r="C1047" t="str">
            <v>Switch Hardware</v>
          </cell>
          <cell r="D1047" t="str">
            <v>RTIF PACKLET PCP</v>
          </cell>
          <cell r="E1047">
            <v>7224</v>
          </cell>
          <cell r="F1047">
            <v>327.99</v>
          </cell>
        </row>
        <row r="1048">
          <cell r="A1048" t="str">
            <v>NTLX11AA</v>
          </cell>
          <cell r="C1048" t="str">
            <v>Switch Hardware</v>
          </cell>
          <cell r="D1048" t="str">
            <v>FAN DRAWER</v>
          </cell>
          <cell r="E1048">
            <v>2089</v>
          </cell>
          <cell r="F1048">
            <v>701.53</v>
          </cell>
        </row>
        <row r="1049">
          <cell r="A1049" t="str">
            <v>NTLX12AA</v>
          </cell>
          <cell r="C1049" t="str">
            <v>Switch Hardware</v>
          </cell>
          <cell r="D1049" t="str">
            <v>SHELF INTERFACE MODULE (SIM)</v>
          </cell>
          <cell r="E1049">
            <v>541</v>
          </cell>
          <cell r="F1049">
            <v>370.67</v>
          </cell>
        </row>
        <row r="1050">
          <cell r="A1050" t="str">
            <v>NTLX14CA</v>
          </cell>
          <cell r="C1050" t="str">
            <v>Switch Hardware</v>
          </cell>
          <cell r="D1050" t="str">
            <v>SHARED MEMORY 384MB PCP</v>
          </cell>
          <cell r="E1050">
            <v>196030</v>
          </cell>
          <cell r="F1050">
            <v>3736.03</v>
          </cell>
        </row>
        <row r="1051">
          <cell r="A1051" t="str">
            <v>NTLX20AA</v>
          </cell>
          <cell r="C1051" t="str">
            <v>Switch Hardware</v>
          </cell>
          <cell r="D1051" t="str">
            <v>CARD FILLER FACEPLATE SINGLE S</v>
          </cell>
          <cell r="E1051">
            <v>550</v>
          </cell>
          <cell r="F1051">
            <v>121.01</v>
          </cell>
        </row>
        <row r="1052">
          <cell r="A1052" t="str">
            <v>NTLX20BA</v>
          </cell>
          <cell r="C1052" t="str">
            <v>Switch Hardware</v>
          </cell>
          <cell r="D1052" t="str">
            <v>FILLER CARD FOR XA-CORE</v>
          </cell>
          <cell r="E1052">
            <v>1500</v>
          </cell>
          <cell r="F1052">
            <v>166.99</v>
          </cell>
        </row>
        <row r="1053">
          <cell r="A1053" t="str">
            <v>NTLX21AA</v>
          </cell>
          <cell r="C1053" t="str">
            <v>Switch Hardware</v>
          </cell>
          <cell r="D1053" t="str">
            <v>PACKLET FILLER FACEPLACE SINGL</v>
          </cell>
          <cell r="E1053">
            <v>1500</v>
          </cell>
          <cell r="F1053">
            <v>48.65</v>
          </cell>
        </row>
        <row r="1054">
          <cell r="A1054" t="str">
            <v>NTMX48AC</v>
          </cell>
          <cell r="C1054" t="str">
            <v>Switch Hardware</v>
          </cell>
          <cell r="D1054" t="str">
            <v>CABLE SUPPORT KIT 14 INCH</v>
          </cell>
          <cell r="E1054">
            <v>183.75</v>
          </cell>
          <cell r="F1054">
            <v>45.51</v>
          </cell>
        </row>
        <row r="1055">
          <cell r="A1055" t="str">
            <v>NTMX71AA</v>
          </cell>
          <cell r="C1055" t="str">
            <v>Switch Hardware</v>
          </cell>
          <cell r="D1055" t="str">
            <v>XPM PLUS TERM. PADDLE BOARD</v>
          </cell>
          <cell r="E1055">
            <v>2500</v>
          </cell>
          <cell r="F1055">
            <v>28.42</v>
          </cell>
        </row>
        <row r="1056">
          <cell r="A1056" t="str">
            <v>NTMX72AA</v>
          </cell>
          <cell r="C1056" t="str">
            <v>Switch Hardware</v>
          </cell>
          <cell r="D1056" t="str">
            <v>POWER CONVERTER PACK</v>
          </cell>
          <cell r="E1056">
            <v>1000</v>
          </cell>
          <cell r="F1056">
            <v>337.84</v>
          </cell>
        </row>
        <row r="1057">
          <cell r="A1057" t="str">
            <v>NTMX73AB</v>
          </cell>
          <cell r="C1057" t="str">
            <v>Switch Hardware</v>
          </cell>
          <cell r="D1057" t="str">
            <v>SIGNALLING PROCESSOR CIRCUIT PACK-PCP</v>
          </cell>
          <cell r="E1057">
            <v>3500</v>
          </cell>
          <cell r="F1057">
            <v>220.07</v>
          </cell>
        </row>
        <row r="1058">
          <cell r="A1058" t="str">
            <v>NTMX75BA</v>
          </cell>
          <cell r="C1058" t="str">
            <v>Switch Hardware</v>
          </cell>
          <cell r="D1058" t="str">
            <v>ENHANCED MATRIX CIRCUIT PACK</v>
          </cell>
          <cell r="E1058">
            <v>7600</v>
          </cell>
          <cell r="F1058">
            <v>430.3</v>
          </cell>
        </row>
        <row r="1059">
          <cell r="A1059" t="str">
            <v>NTMX76CA</v>
          </cell>
          <cell r="C1059" t="str">
            <v>Switch Hardware</v>
          </cell>
          <cell r="D1059" t="str">
            <v>MSG &amp;amp; CSM PACK</v>
          </cell>
          <cell r="E1059">
            <v>7200</v>
          </cell>
          <cell r="F1059">
            <v>223.77</v>
          </cell>
        </row>
        <row r="1060">
          <cell r="A1060" t="str">
            <v>NTMX77AA</v>
          </cell>
          <cell r="C1060" t="str">
            <v>Switch Hardware</v>
          </cell>
          <cell r="D1060" t="str">
            <v>UNIFIED PROCESSOR PCP</v>
          </cell>
          <cell r="E1060">
            <v>37200</v>
          </cell>
          <cell r="F1060">
            <v>366.18</v>
          </cell>
        </row>
        <row r="1061">
          <cell r="A1061" t="str">
            <v>NTMX82CA</v>
          </cell>
          <cell r="C1061" t="str">
            <v>Switch Hardware</v>
          </cell>
          <cell r="D1061" t="str">
            <v>DUAL PCM-30 PACKLET CP</v>
          </cell>
          <cell r="E1061">
            <v>1222</v>
          </cell>
          <cell r="F1061">
            <v>131.82</v>
          </cell>
        </row>
        <row r="1062">
          <cell r="A1062" t="str">
            <v>NTMX87AA</v>
          </cell>
          <cell r="C1062" t="str">
            <v>Switch Hardware</v>
          </cell>
          <cell r="D1062" t="str">
            <v>QUAD FRAME CARRIER PCP</v>
          </cell>
          <cell r="E1062">
            <v>350</v>
          </cell>
          <cell r="F1062">
            <v>89.04</v>
          </cell>
        </row>
        <row r="1063">
          <cell r="A1063" t="str">
            <v>NTMX9030</v>
          </cell>
          <cell r="B1063" t="str">
            <v>B0240864</v>
          </cell>
          <cell r="C1063" t="str">
            <v>Switch Hardware</v>
          </cell>
          <cell r="D1063" t="str">
            <v>GPP MSD KIT</v>
          </cell>
          <cell r="E1063">
            <v>16950</v>
          </cell>
          <cell r="F1063">
            <v>661.3</v>
          </cell>
        </row>
        <row r="1064">
          <cell r="A1064" t="str">
            <v>NTMX9031</v>
          </cell>
          <cell r="C1064" t="str">
            <v>Switch Hardware</v>
          </cell>
          <cell r="D1064" t="str">
            <v>GPP CPM SHELF KIT</v>
          </cell>
          <cell r="E1064">
            <v>13080</v>
          </cell>
          <cell r="F1064">
            <v>33.29</v>
          </cell>
        </row>
        <row r="1065">
          <cell r="A1065" t="str">
            <v>NTMX90AB</v>
          </cell>
          <cell r="B1065" t="str">
            <v>B0239695</v>
          </cell>
          <cell r="C1065" t="str">
            <v>Switch Hardware</v>
          </cell>
          <cell r="D1065" t="str">
            <v>GLOBAL PERIPHERAL PLATFORMCABI</v>
          </cell>
          <cell r="E1065">
            <v>43878.1</v>
          </cell>
          <cell r="F1065">
            <v>951.3</v>
          </cell>
        </row>
        <row r="1066">
          <cell r="A1066" t="str">
            <v>NTN407AA</v>
          </cell>
          <cell r="B1066" t="str">
            <v>A0805516</v>
          </cell>
          <cell r="C1066" t="str">
            <v>Services Platforms</v>
          </cell>
          <cell r="D1066" t="str">
            <v>84 DS1 Service Module w/Integrated OC-3 (working &amp;amp;</v>
          </cell>
          <cell r="E1066">
            <v>18900</v>
          </cell>
          <cell r="F1066">
            <v>4890.29</v>
          </cell>
        </row>
        <row r="1067">
          <cell r="A1067" t="str">
            <v>NTN414AA</v>
          </cell>
          <cell r="B1067" t="str">
            <v>A0782786</v>
          </cell>
          <cell r="C1067" t="str">
            <v>Services Platforms</v>
          </cell>
          <cell r="D1067" t="str">
            <v>OM3500: VTX-48 CROSS-CONNECT</v>
          </cell>
          <cell r="E1067">
            <v>10994</v>
          </cell>
          <cell r="F1067">
            <v>1670.06</v>
          </cell>
        </row>
        <row r="1068">
          <cell r="A1068" t="str">
            <v>NTN424BA</v>
          </cell>
          <cell r="B1068" t="str">
            <v>A0830316</v>
          </cell>
          <cell r="C1068" t="str">
            <v>Services Platforms</v>
          </cell>
          <cell r="D1068" t="str">
            <v>EXPRESS EXTENDED NETWORK PROCESSOR</v>
          </cell>
          <cell r="E1068">
            <v>4497</v>
          </cell>
          <cell r="F1068">
            <v>1095.02</v>
          </cell>
        </row>
        <row r="1069">
          <cell r="A1069" t="str">
            <v>NTN441AA</v>
          </cell>
          <cell r="B1069" t="str">
            <v>A0805168</v>
          </cell>
          <cell r="C1069" t="str">
            <v>Services Platforms</v>
          </cell>
          <cell r="D1069" t="str">
            <v>OM3500: OC3X4 IR Interface</v>
          </cell>
          <cell r="E1069">
            <v>9132</v>
          </cell>
          <cell r="F1069">
            <v>2257.06</v>
          </cell>
        </row>
        <row r="1070">
          <cell r="A1070" t="str">
            <v>NTN461GB</v>
          </cell>
          <cell r="B1070" t="str">
            <v>A0837722</v>
          </cell>
          <cell r="C1070" t="str">
            <v>Services Platforms</v>
          </cell>
          <cell r="D1070" t="str">
            <v>LINEAR CONFIGURATION RTU</v>
          </cell>
          <cell r="E1070">
            <v>1995</v>
          </cell>
          <cell r="F1070">
            <v>1.24</v>
          </cell>
        </row>
        <row r="1071">
          <cell r="A1071" t="str">
            <v>NTN476AA</v>
          </cell>
          <cell r="B1071" t="str">
            <v>A0793117</v>
          </cell>
          <cell r="C1071" t="str">
            <v>Services Platforms</v>
          </cell>
          <cell r="D1071" t="str">
            <v>OM3500: FRONT FACING I/O SHELF</v>
          </cell>
          <cell r="E1071">
            <v>3345</v>
          </cell>
          <cell r="F1071">
            <v>4926.82</v>
          </cell>
        </row>
        <row r="1072">
          <cell r="A1072" t="str">
            <v>NTN483LD</v>
          </cell>
          <cell r="B1072" t="str">
            <v>A0898432</v>
          </cell>
          <cell r="C1072" t="str">
            <v>Services Platforms</v>
          </cell>
          <cell r="D1072" t="str">
            <v>OM3500 Rel 10.1 Commercial SPX Kit</v>
          </cell>
          <cell r="E1072">
            <v>5915</v>
          </cell>
          <cell r="F1072">
            <v>1225.7</v>
          </cell>
        </row>
        <row r="1073">
          <cell r="A1073" t="str">
            <v>NTNT16AA</v>
          </cell>
          <cell r="C1073" t="str">
            <v>Switch Hardware</v>
          </cell>
          <cell r="D1073" t="str">
            <v>Multi-Service Gateway 4000 Base Model</v>
          </cell>
          <cell r="E1073">
            <v>92000</v>
          </cell>
          <cell r="F1073">
            <v>10196.6</v>
          </cell>
        </row>
        <row r="1074">
          <cell r="A1074" t="str">
            <v>NTNX2203</v>
          </cell>
          <cell r="C1074" t="str">
            <v>Switch Hardware</v>
          </cell>
          <cell r="D1074" t="str">
            <v>SPARES STORAGE SHELF</v>
          </cell>
          <cell r="E1074">
            <v>1433</v>
          </cell>
          <cell r="F1074">
            <v>198.24</v>
          </cell>
        </row>
        <row r="1075">
          <cell r="A1075" t="str">
            <v>NTNX2540</v>
          </cell>
          <cell r="B1075" t="str">
            <v>B0226930</v>
          </cell>
          <cell r="C1075" t="str">
            <v>Switch Hardware</v>
          </cell>
          <cell r="D1075" t="str">
            <v>CONCRETE FLOOR M12 ANCHOR PACK</v>
          </cell>
          <cell r="E1075">
            <v>1571</v>
          </cell>
          <cell r="F1075">
            <v>265.36</v>
          </cell>
        </row>
        <row r="1076">
          <cell r="A1076" t="str">
            <v>NTNX2544</v>
          </cell>
          <cell r="B1076" t="str">
            <v>B0227598</v>
          </cell>
          <cell r="C1076" t="str">
            <v>Switch Hardware</v>
          </cell>
          <cell r="D1076" t="str">
            <v>CABINET ATTACHMENT KIT</v>
          </cell>
          <cell r="E1076">
            <v>40</v>
          </cell>
          <cell r="F1076">
            <v>0.73</v>
          </cell>
        </row>
        <row r="1077">
          <cell r="A1077" t="str">
            <v>NTNX2568</v>
          </cell>
          <cell r="C1077" t="str">
            <v>Switch Hardware</v>
          </cell>
          <cell r="D1077" t="str">
            <v>EARTHQUAKE ANCHORING KIT (C42)</v>
          </cell>
          <cell r="E1077">
            <v>745</v>
          </cell>
          <cell r="F1077">
            <v>178.18</v>
          </cell>
        </row>
        <row r="1078">
          <cell r="A1078" t="str">
            <v>NTNX33CB</v>
          </cell>
          <cell r="C1078" t="str">
            <v>Switch Hardware</v>
          </cell>
          <cell r="D1078" t="str">
            <v>MCTM-V MERIDAIN CABINET TRUNK MODULE-VoIP</v>
          </cell>
          <cell r="E1078">
            <v>29000</v>
          </cell>
          <cell r="F1078">
            <v>4906.74</v>
          </cell>
        </row>
        <row r="1079">
          <cell r="A1079" t="str">
            <v>NTNX36BD</v>
          </cell>
          <cell r="B1079" t="str">
            <v>A0344258</v>
          </cell>
          <cell r="C1079" t="str">
            <v>Switch Hardware</v>
          </cell>
          <cell r="D1079" t="str">
            <v>NTNX36BD CABLE ASSY CABLE R011</v>
          </cell>
          <cell r="E1079">
            <v>100</v>
          </cell>
          <cell r="F1079">
            <v>11.5</v>
          </cell>
        </row>
        <row r="1080">
          <cell r="A1080" t="str">
            <v>NTNX36PU</v>
          </cell>
          <cell r="C1080" t="str">
            <v>OEM Equipment</v>
          </cell>
          <cell r="D1080" t="str">
            <v>LPP-MAU CABLE ASSEMBLY</v>
          </cell>
          <cell r="E1080">
            <v>164</v>
          </cell>
          <cell r="F1080">
            <v>27.25</v>
          </cell>
        </row>
        <row r="1081">
          <cell r="A1081" t="str">
            <v>NTNX36RF</v>
          </cell>
          <cell r="C1081" t="str">
            <v>Switch Hardware</v>
          </cell>
          <cell r="D1081" t="str">
            <v>V.35 CABLE ASSEMBLY</v>
          </cell>
          <cell r="E1081">
            <v>298</v>
          </cell>
          <cell r="F1081">
            <v>26.65</v>
          </cell>
        </row>
        <row r="1082">
          <cell r="A1082" t="str">
            <v>NTNX3752</v>
          </cell>
          <cell r="B1082" t="str">
            <v>B0244074</v>
          </cell>
          <cell r="C1082" t="str">
            <v>Switch Hardware</v>
          </cell>
          <cell r="D1082" t="str">
            <v>EDRAM/CTM DS 30 LINKS</v>
          </cell>
          <cell r="E1082">
            <v>114</v>
          </cell>
          <cell r="F1082">
            <v>64.31</v>
          </cell>
        </row>
        <row r="1083">
          <cell r="A1083" t="str">
            <v>NTNX37AD</v>
          </cell>
          <cell r="C1083" t="str">
            <v>Switch Hardware</v>
          </cell>
          <cell r="D1083" t="str">
            <v>MERIDIAN CABINET AUXILIARY MOD</v>
          </cell>
          <cell r="E1083">
            <v>18458</v>
          </cell>
          <cell r="F1083">
            <v>6721.41</v>
          </cell>
        </row>
        <row r="1084">
          <cell r="A1084" t="str">
            <v>NTPB09AA</v>
          </cell>
          <cell r="C1084" t="str">
            <v>Controller Hardware</v>
          </cell>
          <cell r="D1084" t="str">
            <v>EBSC PP15K UPGRADE KIT</v>
          </cell>
          <cell r="E1084">
            <v>62850</v>
          </cell>
          <cell r="F1084">
            <v>8143.89</v>
          </cell>
        </row>
        <row r="1085">
          <cell r="A1085" t="str">
            <v>NTPB10AA</v>
          </cell>
          <cell r="C1085" t="str">
            <v>Controller Hardware</v>
          </cell>
          <cell r="D1085" t="str">
            <v>11-PORT MULTISERVICE WIRELESS FUNCTIONAL PROCESSOR</v>
          </cell>
          <cell r="E1085">
            <v>120000</v>
          </cell>
          <cell r="F1085">
            <v>13477.8</v>
          </cell>
        </row>
        <row r="1086">
          <cell r="A1086" t="str">
            <v>NTPB11AA</v>
          </cell>
          <cell r="C1086" t="str">
            <v>Controller Hardware</v>
          </cell>
          <cell r="D1086" t="str">
            <v>24PBCNW MODULE ASSEMBLY</v>
          </cell>
          <cell r="E1086">
            <v>90000</v>
          </cell>
          <cell r="F1086">
            <v>5665.91</v>
          </cell>
        </row>
        <row r="1087">
          <cell r="A1087" t="str">
            <v>NTPB15AA</v>
          </cell>
          <cell r="C1087" t="str">
            <v>Controller Hardware</v>
          </cell>
          <cell r="D1087" t="str">
            <v>EBSC GLOBAL POSITIONING SYS TIMING MODULE</v>
          </cell>
          <cell r="E1087">
            <v>7000</v>
          </cell>
          <cell r="F1087">
            <v>1504.7</v>
          </cell>
        </row>
        <row r="1088">
          <cell r="A1088" t="str">
            <v>NTPB16AA</v>
          </cell>
          <cell r="C1088" t="str">
            <v>Controller Hardware</v>
          </cell>
          <cell r="D1088" t="str">
            <v>CSP BCN CIRCUIT PACK</v>
          </cell>
          <cell r="E1088">
            <v>3000</v>
          </cell>
          <cell r="F1088">
            <v>630.02</v>
          </cell>
        </row>
        <row r="1089">
          <cell r="A1089" t="str">
            <v>NTPB17AA</v>
          </cell>
          <cell r="C1089" t="str">
            <v>Controller Hardware</v>
          </cell>
          <cell r="D1089" t="str">
            <v>CSP T1 CIRCUIT PACK</v>
          </cell>
          <cell r="E1089">
            <v>3000</v>
          </cell>
          <cell r="F1089">
            <v>518.42999999999995</v>
          </cell>
        </row>
        <row r="1090">
          <cell r="A1090" t="str">
            <v>NTPB18AA</v>
          </cell>
          <cell r="B1090" t="str">
            <v>A0501491</v>
          </cell>
          <cell r="C1090" t="str">
            <v>Services Platforms</v>
          </cell>
          <cell r="D1090" t="str">
            <v>6-MODULE APPLICATION SERVER FUNCTION PROCESSOR</v>
          </cell>
          <cell r="E1090">
            <v>140000</v>
          </cell>
          <cell r="F1090">
            <v>8463.89</v>
          </cell>
        </row>
        <row r="1091">
          <cell r="A1091" t="str">
            <v>NTPB41AA</v>
          </cell>
          <cell r="C1091" t="str">
            <v>Controller Hardware</v>
          </cell>
          <cell r="D1091" t="str">
            <v>CABLE ASSY, BCN FROM SBS TO CCMC</v>
          </cell>
          <cell r="E1091">
            <v>750</v>
          </cell>
          <cell r="F1091">
            <v>194.07</v>
          </cell>
        </row>
        <row r="1092">
          <cell r="A1092" t="str">
            <v>NTPB41AB</v>
          </cell>
          <cell r="C1092" t="str">
            <v>Controller Hardware</v>
          </cell>
          <cell r="D1092" t="str">
            <v>CABLE ASSY, BCN FROM SBS TO CCMC, 75 FT</v>
          </cell>
          <cell r="E1092">
            <v>825</v>
          </cell>
          <cell r="F1092">
            <v>112.21</v>
          </cell>
        </row>
        <row r="1093">
          <cell r="A1093" t="str">
            <v>NTPB42AB</v>
          </cell>
          <cell r="C1093" t="str">
            <v>Controller Hardware</v>
          </cell>
          <cell r="D1093" t="str">
            <v>CABLE ASSY, FOR SLOTS 2,3</v>
          </cell>
          <cell r="E1093">
            <v>450</v>
          </cell>
          <cell r="F1093">
            <v>125.73</v>
          </cell>
        </row>
        <row r="1094">
          <cell r="A1094" t="str">
            <v>NTPB42AC</v>
          </cell>
          <cell r="C1094" t="str">
            <v>Controller Hardware</v>
          </cell>
          <cell r="D1094" t="str">
            <v>CABLE ASSY, FOR SLOTS 8,9</v>
          </cell>
          <cell r="E1094">
            <v>450</v>
          </cell>
          <cell r="F1094">
            <v>127.82</v>
          </cell>
        </row>
        <row r="1095">
          <cell r="A1095" t="str">
            <v>NTPB42AD</v>
          </cell>
          <cell r="C1095" t="str">
            <v>Controller Hardware</v>
          </cell>
          <cell r="D1095" t="str">
            <v>CABLE ASSY, FOR SLOTS 10,11</v>
          </cell>
          <cell r="E1095">
            <v>450</v>
          </cell>
          <cell r="F1095">
            <v>127.24</v>
          </cell>
        </row>
        <row r="1096">
          <cell r="A1096" t="str">
            <v>NTPB42BC</v>
          </cell>
          <cell r="C1096" t="str">
            <v>Controller Hardware</v>
          </cell>
          <cell r="D1096" t="str">
            <v>external DS1/E1 cable 200 ft</v>
          </cell>
          <cell r="E1096">
            <v>525</v>
          </cell>
          <cell r="F1096">
            <v>60.33</v>
          </cell>
        </row>
        <row r="1097">
          <cell r="A1097" t="str">
            <v>NTPB43BA</v>
          </cell>
          <cell r="C1097" t="str">
            <v>Controller Hardware</v>
          </cell>
          <cell r="D1097" t="str">
            <v>CABLE ASSY, BCN/GPSTM FROM CCMC TO LOWER 24 PMSW</v>
          </cell>
          <cell r="E1097">
            <v>550</v>
          </cell>
          <cell r="F1097">
            <v>119.55</v>
          </cell>
        </row>
        <row r="1098">
          <cell r="A1098" t="str">
            <v>NTPB51AA</v>
          </cell>
          <cell r="C1098" t="str">
            <v>Controller Hardware</v>
          </cell>
          <cell r="D1098" t="str">
            <v>KIT, SBS CONSOLIDATION PANEL</v>
          </cell>
          <cell r="E1098">
            <v>3500</v>
          </cell>
          <cell r="F1098">
            <v>264.24</v>
          </cell>
        </row>
        <row r="1099">
          <cell r="A1099" t="str">
            <v>NTPB52AA</v>
          </cell>
          <cell r="B1099" t="str">
            <v>A0503611</v>
          </cell>
          <cell r="C1099" t="str">
            <v>Controller Hardware</v>
          </cell>
          <cell r="D1099" t="str">
            <v>SYNCHRONIZATION &amp;amp; PRIMARY REFERENCE RECIEVER</v>
          </cell>
          <cell r="E1099">
            <v>9000</v>
          </cell>
          <cell r="F1099">
            <v>6498.14</v>
          </cell>
        </row>
        <row r="1100">
          <cell r="A1100" t="str">
            <v>NTPB60AA</v>
          </cell>
          <cell r="B1100" t="str">
            <v>A0890750</v>
          </cell>
          <cell r="C1100" t="str">
            <v>Controller Hardware</v>
          </cell>
          <cell r="D1100" t="str">
            <v>CDMA EBSC w/ CCMC DS-1</v>
          </cell>
          <cell r="E1100">
            <v>168560</v>
          </cell>
          <cell r="F1100">
            <v>35283.699999999997</v>
          </cell>
        </row>
        <row r="1101">
          <cell r="A1101" t="str">
            <v>NTPB60BA</v>
          </cell>
          <cell r="C1101" t="str">
            <v>Controller Hardware</v>
          </cell>
          <cell r="D1101" t="str">
            <v>CDMA EBSC w/ CCMC E1 Balanced</v>
          </cell>
          <cell r="E1101">
            <v>168560</v>
          </cell>
          <cell r="F1101">
            <v>38928.5</v>
          </cell>
        </row>
        <row r="1102">
          <cell r="A1102" t="str">
            <v>NTPX0108</v>
          </cell>
          <cell r="C1102" t="str">
            <v>Controller Hardware</v>
          </cell>
          <cell r="D1102" t="str">
            <v>ALARM CABLE</v>
          </cell>
          <cell r="E1102">
            <v>35</v>
          </cell>
          <cell r="F1102">
            <v>15.91</v>
          </cell>
        </row>
        <row r="1103">
          <cell r="A1103" t="str">
            <v>NTPX0109</v>
          </cell>
          <cell r="C1103" t="str">
            <v>Controller Hardware</v>
          </cell>
          <cell r="D1103" t="str">
            <v>INTER CABINET ALARM CABLE</v>
          </cell>
          <cell r="E1103">
            <v>35</v>
          </cell>
          <cell r="F1103">
            <v>14.96</v>
          </cell>
        </row>
        <row r="1104">
          <cell r="A1104" t="str">
            <v>NTPX0111</v>
          </cell>
          <cell r="C1104" t="str">
            <v>Controller Hardware</v>
          </cell>
          <cell r="D1104" t="str">
            <v>33 FT. INTERCABINET AISLE ALARM CABLE</v>
          </cell>
          <cell r="E1104">
            <v>35</v>
          </cell>
          <cell r="F1104">
            <v>18.170000000000002</v>
          </cell>
        </row>
        <row r="1105">
          <cell r="A1105" t="str">
            <v>NTPX0112</v>
          </cell>
          <cell r="C1105" t="str">
            <v>Controller Hardware</v>
          </cell>
          <cell r="D1105" t="str">
            <v>INTERCABINET ALARM CABLE</v>
          </cell>
          <cell r="E1105">
            <v>35</v>
          </cell>
          <cell r="F1105">
            <v>16.48</v>
          </cell>
        </row>
        <row r="1106">
          <cell r="A1106" t="str">
            <v>NTPX0113</v>
          </cell>
          <cell r="C1106" t="str">
            <v>Controller Hardware</v>
          </cell>
          <cell r="D1106" t="str">
            <v>INTERCABINET ALARM CABLE</v>
          </cell>
          <cell r="E1106">
            <v>35</v>
          </cell>
          <cell r="F1106">
            <v>15.85</v>
          </cell>
        </row>
        <row r="1107">
          <cell r="A1107" t="str">
            <v>NTPX0114</v>
          </cell>
          <cell r="C1107" t="str">
            <v>Controller Hardware</v>
          </cell>
          <cell r="D1107" t="str">
            <v>INTERCABINET ABS CABLE ASSY 33 FT</v>
          </cell>
          <cell r="E1107">
            <v>35</v>
          </cell>
          <cell r="F1107">
            <v>25.19</v>
          </cell>
        </row>
        <row r="1108">
          <cell r="A1108" t="str">
            <v>NTPX0117</v>
          </cell>
          <cell r="C1108" t="str">
            <v>Controller Hardware</v>
          </cell>
          <cell r="D1108" t="str">
            <v>AISLE ALARM CRME TO BSM</v>
          </cell>
          <cell r="E1108">
            <v>40</v>
          </cell>
          <cell r="F1108">
            <v>13.69</v>
          </cell>
        </row>
        <row r="1109">
          <cell r="A1109" t="str">
            <v>NTPX0118</v>
          </cell>
          <cell r="C1109" t="str">
            <v>Controller Hardware</v>
          </cell>
          <cell r="D1109" t="str">
            <v>ABS CBLE CRME TO BSM</v>
          </cell>
          <cell r="E1109">
            <v>40</v>
          </cell>
          <cell r="F1109">
            <v>15.99</v>
          </cell>
        </row>
        <row r="1110">
          <cell r="A1110" t="str">
            <v>NTPX0122</v>
          </cell>
          <cell r="C1110" t="str">
            <v>Controller Hardware</v>
          </cell>
          <cell r="D1110" t="str">
            <v>30 FT BCN</v>
          </cell>
          <cell r="E1110">
            <v>90</v>
          </cell>
          <cell r="F1110">
            <v>35.75</v>
          </cell>
        </row>
        <row r="1111">
          <cell r="A1111" t="str">
            <v>NTPX0133</v>
          </cell>
          <cell r="C1111" t="str">
            <v>Controller Hardware</v>
          </cell>
          <cell r="D1111" t="str">
            <v>CABLE, AISLE ALARM</v>
          </cell>
          <cell r="E1111">
            <v>40</v>
          </cell>
          <cell r="F1111">
            <v>10.15</v>
          </cell>
        </row>
        <row r="1112">
          <cell r="A1112" t="str">
            <v>NTPX0134</v>
          </cell>
          <cell r="C1112" t="str">
            <v>Controller Hardware</v>
          </cell>
          <cell r="D1112" t="str">
            <v>CBLE ABS(ALARM BATTERY SUPPLY) (10.8FT)</v>
          </cell>
          <cell r="E1112">
            <v>40</v>
          </cell>
          <cell r="F1112">
            <v>14.3</v>
          </cell>
        </row>
        <row r="1113">
          <cell r="A1113" t="str">
            <v>NTPX0136</v>
          </cell>
          <cell r="C1113" t="str">
            <v>Cellsite/BTS/RBS Infrastructure</v>
          </cell>
          <cell r="D1113" t="str">
            <v>CABLE ASSY, ABS, CBLE LOOP, 150 FEET</v>
          </cell>
          <cell r="E1113">
            <v>170</v>
          </cell>
          <cell r="F1113">
            <v>67.67</v>
          </cell>
        </row>
        <row r="1114">
          <cell r="A1114" t="str">
            <v>NTPX0137</v>
          </cell>
          <cell r="C1114" t="str">
            <v>Cellsite/BTS/RBS Infrastructure</v>
          </cell>
          <cell r="D1114" t="str">
            <v>CBLE ASSY, ABS, INTERCAB, 150 FEET</v>
          </cell>
          <cell r="E1114">
            <v>170</v>
          </cell>
          <cell r="F1114">
            <v>71.3</v>
          </cell>
        </row>
        <row r="1115">
          <cell r="A1115" t="str">
            <v>NTPX0138</v>
          </cell>
          <cell r="C1115" t="str">
            <v>Cellsite/BTS/RBS Infrastructure</v>
          </cell>
          <cell r="D1115" t="str">
            <v>CBLE ASSY, AISLE ALARM,  INTERCAB, 150 FEET</v>
          </cell>
          <cell r="E1115">
            <v>130</v>
          </cell>
          <cell r="F1115">
            <v>32.57</v>
          </cell>
        </row>
        <row r="1116">
          <cell r="A1116" t="str">
            <v>NTPX0139</v>
          </cell>
          <cell r="C1116" t="str">
            <v>Controller Hardware</v>
          </cell>
          <cell r="D1116" t="str">
            <v>CABLE ASSEMBLY, BCN, 60 FT</v>
          </cell>
          <cell r="E1116">
            <v>130</v>
          </cell>
          <cell r="F1116">
            <v>39.5</v>
          </cell>
        </row>
        <row r="1117">
          <cell r="A1117" t="str">
            <v>NTPX0140</v>
          </cell>
          <cell r="C1117" t="str">
            <v>Controller Hardware</v>
          </cell>
          <cell r="D1117" t="str">
            <v>CABLE ASSEMBLY, BCN, 150 FEET</v>
          </cell>
          <cell r="E1117">
            <v>230</v>
          </cell>
          <cell r="F1117">
            <v>81.38</v>
          </cell>
        </row>
        <row r="1118">
          <cell r="A1118" t="str">
            <v>NTPX01AA</v>
          </cell>
          <cell r="C1118" t="str">
            <v>Controller Hardware</v>
          </cell>
          <cell r="D1118" t="str">
            <v>SELECTOR BANK SUBSYSTEM  CAB. ASSY</v>
          </cell>
          <cell r="E1118">
            <v>50000</v>
          </cell>
          <cell r="F1118">
            <v>14403.4</v>
          </cell>
        </row>
        <row r="1119">
          <cell r="A1119" t="str">
            <v>NTPX01CD</v>
          </cell>
          <cell r="C1119" t="str">
            <v>Controller Hardware</v>
          </cell>
          <cell r="D1119" t="str">
            <v>T1 DSI Cable 75 FT</v>
          </cell>
          <cell r="E1119">
            <v>275</v>
          </cell>
          <cell r="F1119">
            <v>26.16</v>
          </cell>
        </row>
        <row r="1120">
          <cell r="A1120" t="str">
            <v>NTPX01CE</v>
          </cell>
          <cell r="C1120" t="str">
            <v>Controller Hardware</v>
          </cell>
          <cell r="D1120" t="str">
            <v>T1 DSI Cable 150 FT</v>
          </cell>
          <cell r="E1120">
            <v>350</v>
          </cell>
          <cell r="F1120">
            <v>49.09</v>
          </cell>
        </row>
        <row r="1121">
          <cell r="A1121" t="str">
            <v>NTPX01CF</v>
          </cell>
          <cell r="C1121" t="str">
            <v>Controller Hardware</v>
          </cell>
          <cell r="D1121" t="str">
            <v>T1 DSI Cable 200 FT</v>
          </cell>
          <cell r="E1121">
            <v>400</v>
          </cell>
          <cell r="F1121">
            <v>59.33</v>
          </cell>
        </row>
        <row r="1122">
          <cell r="A1122" t="str">
            <v>NTPX01KV</v>
          </cell>
          <cell r="C1122" t="str">
            <v>Controller Hardware</v>
          </cell>
          <cell r="D1122" t="str">
            <v>SBS, HIGH CAPACITY &amp;amp; DATA READINESS CABLE KIT</v>
          </cell>
          <cell r="E1122">
            <v>1200</v>
          </cell>
          <cell r="F1122">
            <v>138.97</v>
          </cell>
        </row>
        <row r="1123">
          <cell r="A1123" t="str">
            <v>NTPX01KY</v>
          </cell>
          <cell r="C1123" t="str">
            <v>Controller Hardware</v>
          </cell>
          <cell r="D1123" t="str">
            <v>SBS, T1/E1 MOBILITY KIT</v>
          </cell>
          <cell r="E1123">
            <v>1200</v>
          </cell>
          <cell r="F1123">
            <v>267.38</v>
          </cell>
        </row>
        <row r="1124">
          <cell r="A1124" t="str">
            <v>NTPX0201</v>
          </cell>
          <cell r="C1124" t="str">
            <v>Controller Hardware</v>
          </cell>
          <cell r="D1124" t="str">
            <v>FILLER FACE PLATE</v>
          </cell>
          <cell r="E1124">
            <v>20</v>
          </cell>
          <cell r="F1124">
            <v>6.01</v>
          </cell>
        </row>
        <row r="1125">
          <cell r="A1125" t="str">
            <v>NTPX0521</v>
          </cell>
          <cell r="C1125" t="str">
            <v>Controller Hardware</v>
          </cell>
          <cell r="D1125" t="str">
            <v>TFU SITE ALARM CABLE</v>
          </cell>
          <cell r="E1125">
            <v>60</v>
          </cell>
          <cell r="F1125">
            <v>32.770000000000003</v>
          </cell>
        </row>
        <row r="1126">
          <cell r="A1126" t="str">
            <v>NTPX0523</v>
          </cell>
          <cell r="C1126" t="str">
            <v>Controller Hardware</v>
          </cell>
          <cell r="D1126" t="str">
            <v>BCN CBLE (OPTION 2)</v>
          </cell>
          <cell r="E1126">
            <v>800</v>
          </cell>
          <cell r="F1126">
            <v>107.78</v>
          </cell>
        </row>
        <row r="1127">
          <cell r="A1127" t="str">
            <v>NTPX0525</v>
          </cell>
          <cell r="C1127" t="str">
            <v>Controller Hardware</v>
          </cell>
          <cell r="D1127" t="str">
            <v>BCN CBLE (OPTION X)</v>
          </cell>
          <cell r="E1127">
            <v>1000</v>
          </cell>
          <cell r="F1127">
            <v>308.2</v>
          </cell>
        </row>
        <row r="1128">
          <cell r="A1128" t="str">
            <v>NTPX0536</v>
          </cell>
          <cell r="C1128" t="str">
            <v>Controller Hardware</v>
          </cell>
          <cell r="D1128" t="str">
            <v>DISCO 01/02 TO BIU2 CDSU 03 CABLE</v>
          </cell>
          <cell r="E1128">
            <v>2200</v>
          </cell>
          <cell r="F1128">
            <v>642.66</v>
          </cell>
        </row>
        <row r="1129">
          <cell r="A1129" t="str">
            <v>NTPX0537</v>
          </cell>
          <cell r="C1129" t="str">
            <v>Controller Hardware</v>
          </cell>
          <cell r="D1129" t="str">
            <v>DISCO 01/02 TO BIU2 CDSU 04</v>
          </cell>
          <cell r="E1129">
            <v>880</v>
          </cell>
          <cell r="F1129">
            <v>231.78</v>
          </cell>
        </row>
        <row r="1130">
          <cell r="A1130" t="str">
            <v>NTPX0542</v>
          </cell>
          <cell r="C1130" t="str">
            <v>Controller Hardware</v>
          </cell>
          <cell r="D1130" t="str">
            <v>EXTERNAL FIBER OPTIC CABLE ASSY, CIS/VECTOR</v>
          </cell>
          <cell r="E1130">
            <v>750</v>
          </cell>
          <cell r="F1130">
            <v>146.18</v>
          </cell>
        </row>
        <row r="1131">
          <cell r="A1131" t="str">
            <v>NTPX0543</v>
          </cell>
          <cell r="C1131" t="str">
            <v>OEM Equipment</v>
          </cell>
          <cell r="D1131" t="str">
            <v>EXTERNAL FIBER OPTIC CABLE ASS</v>
          </cell>
          <cell r="E1131">
            <v>92.21</v>
          </cell>
          <cell r="F1131">
            <v>120.38</v>
          </cell>
        </row>
        <row r="1132">
          <cell r="A1132" t="str">
            <v>NTPX0546</v>
          </cell>
          <cell r="C1132" t="str">
            <v>Controller Hardware</v>
          </cell>
          <cell r="D1132" t="str">
            <v>SITE ALARM CBLE (TFU),200'</v>
          </cell>
          <cell r="E1132">
            <v>250</v>
          </cell>
          <cell r="F1132">
            <v>51.86</v>
          </cell>
        </row>
        <row r="1133">
          <cell r="A1133" t="str">
            <v>NTPX05AA</v>
          </cell>
          <cell r="B1133" t="str">
            <v>B0245602</v>
          </cell>
          <cell r="C1133" t="str">
            <v>Controller Hardware</v>
          </cell>
          <cell r="D1133" t="str">
            <v>CIS CABINET ASSEMBLY</v>
          </cell>
          <cell r="E1133">
            <v>50000</v>
          </cell>
          <cell r="F1133">
            <v>17546.5</v>
          </cell>
        </row>
        <row r="1134">
          <cell r="A1134" t="str">
            <v>NTPX05KF</v>
          </cell>
          <cell r="C1134" t="str">
            <v>Controller Hardware</v>
          </cell>
          <cell r="D1134" t="str">
            <v>BULKHEAD FIBER UPGRADE KIT, CIS</v>
          </cell>
          <cell r="E1134">
            <v>900</v>
          </cell>
          <cell r="F1134">
            <v>301.07</v>
          </cell>
        </row>
        <row r="1135">
          <cell r="A1135" t="str">
            <v>NTPX0829</v>
          </cell>
          <cell r="B1135" t="str">
            <v>A0684210</v>
          </cell>
          <cell r="C1135" t="str">
            <v>Controller Hardware</v>
          </cell>
          <cell r="D1135" t="str">
            <v>INTERNAL 24 E1 LINKS (BU)</v>
          </cell>
          <cell r="E1135">
            <v>700</v>
          </cell>
          <cell r="F1135">
            <v>139.31</v>
          </cell>
        </row>
        <row r="1136">
          <cell r="A1136" t="str">
            <v>NTPX0835</v>
          </cell>
          <cell r="C1136" t="str">
            <v>Controller Hardware</v>
          </cell>
          <cell r="D1136" t="str">
            <v>E1 EXTERNAL CABLE ASSY. 8 PAIR</v>
          </cell>
          <cell r="E1136">
            <v>50</v>
          </cell>
          <cell r="F1136">
            <v>25.82</v>
          </cell>
        </row>
        <row r="1137">
          <cell r="A1137" t="str">
            <v>NTPX08AA</v>
          </cell>
          <cell r="B1137" t="str">
            <v>B0245596</v>
          </cell>
          <cell r="C1137" t="str">
            <v>Controller Hardware</v>
          </cell>
          <cell r="D1137" t="str">
            <v>BIU CABINET ASSY</v>
          </cell>
          <cell r="E1137">
            <v>50000</v>
          </cell>
          <cell r="F1137">
            <v>17031.2</v>
          </cell>
        </row>
        <row r="1138">
          <cell r="A1138" t="str">
            <v>NTPX08BA</v>
          </cell>
          <cell r="C1138" t="str">
            <v>Controller Hardware</v>
          </cell>
          <cell r="D1138" t="str">
            <v>BIU 2 CABINET</v>
          </cell>
          <cell r="E1138">
            <v>37500</v>
          </cell>
          <cell r="F1138">
            <v>10639.2</v>
          </cell>
        </row>
        <row r="1139">
          <cell r="A1139" t="str">
            <v>NTPX1010</v>
          </cell>
          <cell r="C1139" t="str">
            <v>Controller Hardware</v>
          </cell>
          <cell r="D1139" t="str">
            <v>BSM SERIAL INTERFACE CABLE</v>
          </cell>
          <cell r="E1139">
            <v>250</v>
          </cell>
          <cell r="F1139">
            <v>77.099999999999994</v>
          </cell>
        </row>
        <row r="1140">
          <cell r="A1140" t="str">
            <v>NTPX1011</v>
          </cell>
          <cell r="C1140" t="str">
            <v>Controller Hardware</v>
          </cell>
          <cell r="D1140" t="str">
            <v>BSM SERIAL MAINTENANCE BUS CABLE</v>
          </cell>
          <cell r="E1140">
            <v>165</v>
          </cell>
          <cell r="F1140">
            <v>165.6</v>
          </cell>
        </row>
        <row r="1141">
          <cell r="A1141" t="str">
            <v>NTPX1012</v>
          </cell>
          <cell r="C1141" t="str">
            <v>Cellsite/BTS/RBS Infrastructure</v>
          </cell>
          <cell r="D1141" t="str">
            <v>BSM ETHERNET CABLE ASSY</v>
          </cell>
          <cell r="E1141">
            <v>360</v>
          </cell>
          <cell r="F1141">
            <v>93.52</v>
          </cell>
        </row>
        <row r="1142">
          <cell r="A1142" t="str">
            <v>NTPX11AA</v>
          </cell>
          <cell r="C1142" t="str">
            <v>Controller Hardware</v>
          </cell>
          <cell r="D1142" t="str">
            <v>BSC STORAGE CABINET</v>
          </cell>
          <cell r="E1142">
            <v>20000</v>
          </cell>
          <cell r="F1142">
            <v>3439.8</v>
          </cell>
        </row>
        <row r="1143">
          <cell r="A1143" t="str">
            <v>NTPX13AA</v>
          </cell>
          <cell r="C1143" t="str">
            <v>Controller Hardware</v>
          </cell>
          <cell r="D1143" t="str">
            <v>BPD CABINET (CRME POWER PLANT)</v>
          </cell>
          <cell r="E1143">
            <v>22000</v>
          </cell>
          <cell r="F1143">
            <v>7530.52</v>
          </cell>
        </row>
        <row r="1144">
          <cell r="A1144" t="str">
            <v>NTPX13KS</v>
          </cell>
          <cell r="B1144" t="str">
            <v>A0785439</v>
          </cell>
          <cell r="C1144" t="str">
            <v>Cellsite/BTS/RBS Infrastructure</v>
          </cell>
          <cell r="D1144" t="str">
            <v>UPGRADE KIT, ANTENNA SPLITTER</v>
          </cell>
          <cell r="E1144">
            <v>3250</v>
          </cell>
          <cell r="F1144">
            <v>1484.19</v>
          </cell>
        </row>
        <row r="1145">
          <cell r="A1145" t="str">
            <v>NTPX28CA</v>
          </cell>
          <cell r="C1145" t="str">
            <v>Controller Hardware</v>
          </cell>
          <cell r="D1145" t="str">
            <v>DESKTOP BS, -4X400 MHZ</v>
          </cell>
          <cell r="E1145">
            <v>99100</v>
          </cell>
          <cell r="F1145">
            <v>47648.7</v>
          </cell>
        </row>
        <row r="1146">
          <cell r="A1146" t="str">
            <v>NTPX40BA</v>
          </cell>
          <cell r="B1146" t="str">
            <v>A0503214</v>
          </cell>
          <cell r="C1146" t="str">
            <v>Controller Hardware</v>
          </cell>
          <cell r="D1146" t="str">
            <v>CABINET ASSEMBLY, EIGHT PROCESSOR,C-EMS</v>
          </cell>
          <cell r="E1146">
            <v>445000</v>
          </cell>
          <cell r="F1146">
            <v>336994</v>
          </cell>
        </row>
        <row r="1147">
          <cell r="A1147" t="str">
            <v>NTPX45AA</v>
          </cell>
          <cell r="C1147" t="str">
            <v>Controller Hardware</v>
          </cell>
          <cell r="D1147" t="str">
            <v>SUN BLADE 150 BUNDLE WITH MONITOR</v>
          </cell>
          <cell r="E1147">
            <v>6800</v>
          </cell>
          <cell r="F1147">
            <v>4017.48</v>
          </cell>
        </row>
        <row r="1148">
          <cell r="A1148" t="str">
            <v>NTQJ35ND</v>
          </cell>
          <cell r="B1148" t="str">
            <v>A0887481</v>
          </cell>
          <cell r="C1148" t="str">
            <v>Services Platforms</v>
          </cell>
          <cell r="D1148" t="str">
            <v>TN-1 CAT REL 16 APPLICATION</v>
          </cell>
          <cell r="E1148">
            <v>100</v>
          </cell>
          <cell r="F1148">
            <v>67.790000000000006</v>
          </cell>
        </row>
        <row r="1149">
          <cell r="A1149" t="str">
            <v>NTQJ36HD</v>
          </cell>
          <cell r="B1149" t="str">
            <v>A0794087</v>
          </cell>
          <cell r="C1149" t="str">
            <v>Services Platforms</v>
          </cell>
          <cell r="D1149" t="str">
            <v>TN-1X RELEASE 9 SOFTWARE DOWNL</v>
          </cell>
          <cell r="E1149">
            <v>100</v>
          </cell>
          <cell r="F1149">
            <v>67.790000000000006</v>
          </cell>
        </row>
        <row r="1150">
          <cell r="A1150" t="str">
            <v>NTQJ81BA</v>
          </cell>
          <cell r="B1150" t="str">
            <v>A0683426</v>
          </cell>
          <cell r="C1150" t="str">
            <v>Services Platforms</v>
          </cell>
          <cell r="D1150" t="str">
            <v>NETSCAPE WINDOWS95(FASTRACK SE</v>
          </cell>
          <cell r="E1150">
            <v>450</v>
          </cell>
          <cell r="F1150">
            <v>841.8</v>
          </cell>
        </row>
        <row r="1151">
          <cell r="A1151" t="str">
            <v>NTQJ91DP</v>
          </cell>
          <cell r="B1151" t="str">
            <v>A0860179</v>
          </cell>
          <cell r="C1151" t="str">
            <v>Services Platforms</v>
          </cell>
          <cell r="D1151" t="str">
            <v>CAT RTU LICENCE</v>
          </cell>
          <cell r="E1151">
            <v>100</v>
          </cell>
          <cell r="F1151">
            <v>0</v>
          </cell>
        </row>
        <row r="1152">
          <cell r="A1152" t="str">
            <v>NTQS03EA</v>
          </cell>
          <cell r="C1152" t="str">
            <v>Services Platforms</v>
          </cell>
          <cell r="D1152" t="str">
            <v>SINGLE SHELF (UPPER) UPGRADE KIT CP3/E1 BITS</v>
          </cell>
          <cell r="E1152">
            <v>90000</v>
          </cell>
          <cell r="F1152">
            <v>21200.9</v>
          </cell>
        </row>
        <row r="1153">
          <cell r="A1153" t="str">
            <v>NTQS10DA</v>
          </cell>
          <cell r="B1153" t="str">
            <v>A0792536</v>
          </cell>
          <cell r="C1153" t="str">
            <v>Services Platforms</v>
          </cell>
          <cell r="D1153" t="str">
            <v>Passport 15000 Single Shelf Base System-CP3 Module-DS1.</v>
          </cell>
          <cell r="E1153">
            <v>100000</v>
          </cell>
          <cell r="F1153">
            <v>24422.2</v>
          </cell>
        </row>
        <row r="1154">
          <cell r="A1154" t="str">
            <v>NTQS10EA</v>
          </cell>
          <cell r="B1154" t="str">
            <v>A0792537</v>
          </cell>
          <cell r="C1154" t="str">
            <v>Services Platforms</v>
          </cell>
          <cell r="D1154" t="str">
            <v>ONE SHELF UNIVERSAL FRAME,CP3/E1 BITS BALANCED</v>
          </cell>
          <cell r="E1154">
            <v>100000</v>
          </cell>
          <cell r="F1154">
            <v>32346.400000000001</v>
          </cell>
        </row>
        <row r="1155">
          <cell r="A1155" t="str">
            <v>NTQS29AA</v>
          </cell>
          <cell r="C1155" t="str">
            <v>Services Platforms</v>
          </cell>
          <cell r="D1155" t="str">
            <v>PP 15000 SPARE KIT</v>
          </cell>
          <cell r="E1155">
            <v>4500</v>
          </cell>
          <cell r="F1155">
            <v>1102.6500000000001</v>
          </cell>
        </row>
        <row r="1156">
          <cell r="A1156" t="str">
            <v>NTQS91AA</v>
          </cell>
          <cell r="C1156" t="str">
            <v>Services Platforms</v>
          </cell>
          <cell r="D1156" t="str">
            <v>Four-port OC12/STM-4 ATM Function Processor (clear channel) PQC2 based ATM Support Only (Controlled Release - Please contact John Halvorsen PLM ESN 393 7620 for more information).</v>
          </cell>
          <cell r="E1156">
            <v>80000</v>
          </cell>
          <cell r="F1156">
            <v>9719.66</v>
          </cell>
        </row>
        <row r="1157">
          <cell r="A1157" t="str">
            <v>NTRU0128</v>
          </cell>
          <cell r="C1157" t="str">
            <v>Services Platforms</v>
          </cell>
          <cell r="D1157" t="str">
            <v>SIDE PANEL KIT (600D X 2125H)</v>
          </cell>
          <cell r="E1157">
            <v>600</v>
          </cell>
          <cell r="F1157">
            <v>191.32</v>
          </cell>
        </row>
        <row r="1158">
          <cell r="A1158" t="str">
            <v>NTRU0185</v>
          </cell>
          <cell r="B1158" t="str">
            <v>A0680116</v>
          </cell>
          <cell r="C1158" t="str">
            <v>Services Platforms</v>
          </cell>
          <cell r="D1158" t="str">
            <v>Top Cover kit.</v>
          </cell>
          <cell r="E1158">
            <v>300</v>
          </cell>
          <cell r="F1158">
            <v>47.63</v>
          </cell>
        </row>
        <row r="1159">
          <cell r="A1159" t="str">
            <v>NTRU0325</v>
          </cell>
          <cell r="C1159" t="str">
            <v>Services Platforms</v>
          </cell>
          <cell r="D1159" t="str">
            <v>RAISED/CONCRETE FLOOR ANCHOR KIT (ZONE2)</v>
          </cell>
          <cell r="E1159">
            <v>150</v>
          </cell>
          <cell r="F1159">
            <v>53.34</v>
          </cell>
        </row>
        <row r="1160">
          <cell r="A1160" t="str">
            <v>NTRU0327</v>
          </cell>
          <cell r="C1160" t="str">
            <v>Services Platforms</v>
          </cell>
          <cell r="D1160" t="str">
            <v>ANCHOR KIT (6) (ZONE 4)</v>
          </cell>
          <cell r="E1160">
            <v>200</v>
          </cell>
          <cell r="F1160">
            <v>174.03</v>
          </cell>
        </row>
        <row r="1161">
          <cell r="A1161" t="str">
            <v>NTRU04AA</v>
          </cell>
          <cell r="C1161" t="str">
            <v>Services Platforms</v>
          </cell>
          <cell r="D1161" t="str">
            <v>NEBS 2000 Frame Assembly 600 x 600 mm foot print.</v>
          </cell>
          <cell r="E1161">
            <v>5000</v>
          </cell>
          <cell r="F1161">
            <v>921.69</v>
          </cell>
        </row>
        <row r="1162">
          <cell r="A1162" t="str">
            <v>NTRX07AE</v>
          </cell>
          <cell r="C1162" t="str">
            <v>Switch Hardware</v>
          </cell>
          <cell r="D1162" t="str">
            <v>STRMLN ENDGRD INSRT - E/W</v>
          </cell>
          <cell r="E1162">
            <v>2847</v>
          </cell>
          <cell r="F1162">
            <v>155.97</v>
          </cell>
        </row>
        <row r="1163">
          <cell r="A1163" t="str">
            <v>NTRX07BB</v>
          </cell>
          <cell r="B1163" t="str">
            <v>B0238258</v>
          </cell>
          <cell r="C1163" t="str">
            <v>Switch Hardware</v>
          </cell>
          <cell r="D1163" t="str">
            <v>STREAMLINE ENDGUARD INSERT ASS</v>
          </cell>
          <cell r="E1163">
            <v>1300</v>
          </cell>
          <cell r="F1163">
            <v>154.71</v>
          </cell>
        </row>
        <row r="1164">
          <cell r="A1164" t="str">
            <v>NTRX07BE</v>
          </cell>
          <cell r="B1164" t="str">
            <v>B0238260</v>
          </cell>
          <cell r="C1164" t="str">
            <v>Switch Hardware</v>
          </cell>
          <cell r="D1164" t="str">
            <v>STREAMLINE ENDGUARD INSERT ASS</v>
          </cell>
          <cell r="E1164">
            <v>1300</v>
          </cell>
          <cell r="F1164">
            <v>135.63999999999999</v>
          </cell>
        </row>
        <row r="1165">
          <cell r="A1165" t="str">
            <v>NTRX1697</v>
          </cell>
          <cell r="C1165" t="str">
            <v>Switch Hardware</v>
          </cell>
          <cell r="D1165" t="str">
            <v>C42 TO C42 ABS ALM CABLE</v>
          </cell>
          <cell r="E1165">
            <v>51.4</v>
          </cell>
          <cell r="F1165">
            <v>16.87</v>
          </cell>
        </row>
        <row r="1166">
          <cell r="A1166" t="str">
            <v>NTRX2519</v>
          </cell>
          <cell r="C1166" t="str">
            <v>Switch Hardware</v>
          </cell>
          <cell r="D1166" t="str">
            <v>FG &amp;amp; LR HARDWARE KIT</v>
          </cell>
          <cell r="E1166">
            <v>15</v>
          </cell>
          <cell r="F1166">
            <v>23.25</v>
          </cell>
        </row>
        <row r="1167">
          <cell r="A1167" t="str">
            <v>NTRX2523</v>
          </cell>
          <cell r="C1167" t="str">
            <v>Switch Hardware</v>
          </cell>
          <cell r="D1167" t="str">
            <v>LEVELING FOOT KIT</v>
          </cell>
          <cell r="E1167">
            <v>25.38</v>
          </cell>
          <cell r="F1167">
            <v>7.54</v>
          </cell>
        </row>
        <row r="1168">
          <cell r="A1168" t="str">
            <v>NTRX2564</v>
          </cell>
          <cell r="B1168" t="str">
            <v>B0237639</v>
          </cell>
          <cell r="C1168" t="str">
            <v>Switch Hardware</v>
          </cell>
          <cell r="D1168" t="str">
            <v>EARTHQUAKE ANCHOR KIT (C28B)</v>
          </cell>
          <cell r="E1168">
            <v>1924</v>
          </cell>
          <cell r="F1168">
            <v>111.89</v>
          </cell>
        </row>
        <row r="1169">
          <cell r="A1169" t="str">
            <v>NTRX2566</v>
          </cell>
          <cell r="C1169" t="str">
            <v>Switch Hardware</v>
          </cell>
          <cell r="D1169" t="str">
            <v>METAL DOOR KIT (BROWN)</v>
          </cell>
          <cell r="E1169">
            <v>8000</v>
          </cell>
          <cell r="F1169">
            <v>709.79</v>
          </cell>
        </row>
        <row r="1170">
          <cell r="A1170" t="str">
            <v>NTRX2567</v>
          </cell>
          <cell r="C1170" t="str">
            <v>Switch Hardware</v>
          </cell>
          <cell r="D1170" t="str">
            <v>METAL DOOR KIT (GREY)</v>
          </cell>
          <cell r="E1170">
            <v>8479</v>
          </cell>
          <cell r="F1170">
            <v>1023.18</v>
          </cell>
        </row>
        <row r="1171">
          <cell r="A1171" t="str">
            <v>NTRX2568</v>
          </cell>
          <cell r="C1171" t="str">
            <v>Switch Hardware</v>
          </cell>
          <cell r="D1171" t="str">
            <v>C28 DOOR KIT (SMC, GRAY)</v>
          </cell>
          <cell r="E1171">
            <v>2182.1</v>
          </cell>
          <cell r="F1171">
            <v>464.97</v>
          </cell>
        </row>
        <row r="1172">
          <cell r="A1172" t="str">
            <v>NTRX2569</v>
          </cell>
          <cell r="C1172" t="str">
            <v>Switch Hardware</v>
          </cell>
          <cell r="D1172" t="str">
            <v>C28 DOOR KIT (SMC, BROWN)</v>
          </cell>
          <cell r="E1172">
            <v>2451.6</v>
          </cell>
          <cell r="F1172">
            <v>459.83</v>
          </cell>
        </row>
        <row r="1173">
          <cell r="A1173" t="str">
            <v>NTRX26BW</v>
          </cell>
          <cell r="C1173" t="str">
            <v>Switch Hardware</v>
          </cell>
          <cell r="D1173" t="str">
            <v>MOLDED CABLE ASSEMBLY</v>
          </cell>
          <cell r="E1173">
            <v>332.39</v>
          </cell>
          <cell r="F1173">
            <v>39.979999999999997</v>
          </cell>
        </row>
        <row r="1174">
          <cell r="A1174" t="str">
            <v>NTRX26BY</v>
          </cell>
          <cell r="C1174" t="str">
            <v>Switch Hardware</v>
          </cell>
          <cell r="D1174" t="str">
            <v>MOLDED ABS ALARM CABLE ASSEMBL</v>
          </cell>
          <cell r="E1174">
            <v>100.36</v>
          </cell>
          <cell r="F1174">
            <v>8.74</v>
          </cell>
        </row>
        <row r="1175">
          <cell r="A1175" t="str">
            <v>NTRX3541</v>
          </cell>
          <cell r="C1175" t="str">
            <v>Switch Hardware</v>
          </cell>
          <cell r="D1175" t="str">
            <v>CDSN ENGLISH LABEL KIT</v>
          </cell>
          <cell r="E1175">
            <v>24</v>
          </cell>
          <cell r="F1175">
            <v>14.07</v>
          </cell>
        </row>
        <row r="1176">
          <cell r="A1176" t="str">
            <v>NTRX36NI</v>
          </cell>
          <cell r="C1176" t="str">
            <v>Switch Hardware</v>
          </cell>
          <cell r="D1176" t="str">
            <v>JUMPER KIT FOR BASE</v>
          </cell>
          <cell r="E1176">
            <v>0.69</v>
          </cell>
          <cell r="F1176">
            <v>0.05</v>
          </cell>
        </row>
        <row r="1177">
          <cell r="A1177" t="str">
            <v>NTRX41AA</v>
          </cell>
          <cell r="C1177" t="str">
            <v>Switch Hardware</v>
          </cell>
          <cell r="D1177" t="str">
            <v>NTRX41AA MFSP ALARM MODULE, -4</v>
          </cell>
          <cell r="E1177">
            <v>2013</v>
          </cell>
          <cell r="F1177">
            <v>61.27</v>
          </cell>
        </row>
        <row r="1178">
          <cell r="A1178" t="str">
            <v>NTRX42AA</v>
          </cell>
          <cell r="B1178" t="str">
            <v>B0233282</v>
          </cell>
          <cell r="C1178" t="str">
            <v>Switch Hardware</v>
          </cell>
          <cell r="D1178" t="str">
            <v>NTRX42AA MFSP BREAKER MODULE,</v>
          </cell>
          <cell r="E1178">
            <v>1372</v>
          </cell>
          <cell r="F1178">
            <v>80.569999999999993</v>
          </cell>
        </row>
        <row r="1179">
          <cell r="A1179" t="str">
            <v>NTRX42BA</v>
          </cell>
          <cell r="C1179" t="str">
            <v>Switch Hardware</v>
          </cell>
          <cell r="D1179" t="str">
            <v>NTRX42BA MSP BREAKER MODULE-15</v>
          </cell>
          <cell r="E1179">
            <v>500</v>
          </cell>
          <cell r="F1179">
            <v>81.11</v>
          </cell>
        </row>
        <row r="1180">
          <cell r="A1180" t="str">
            <v>NTRX42CA</v>
          </cell>
          <cell r="B1180" t="str">
            <v>B0234818</v>
          </cell>
          <cell r="C1180" t="str">
            <v>Controller Hardware</v>
          </cell>
          <cell r="D1180" t="str">
            <v>NTRX42CA MSP BREAKER MODULE-20</v>
          </cell>
          <cell r="E1180">
            <v>162</v>
          </cell>
          <cell r="F1180">
            <v>83.22</v>
          </cell>
        </row>
        <row r="1181">
          <cell r="A1181" t="str">
            <v>NTRX43AA</v>
          </cell>
          <cell r="C1181" t="str">
            <v>Switch Hardware</v>
          </cell>
          <cell r="D1181" t="str">
            <v>NTRX43AA FUSE MODULE, -42V Vi</v>
          </cell>
          <cell r="E1181">
            <v>325</v>
          </cell>
          <cell r="F1181">
            <v>41.73</v>
          </cell>
        </row>
        <row r="1182">
          <cell r="A1182" t="str">
            <v>NTRX4650</v>
          </cell>
          <cell r="C1182" t="str">
            <v>Switch Hardware</v>
          </cell>
          <cell r="D1182" t="str">
            <v>ENHANCED CIPE MSP KIT</v>
          </cell>
          <cell r="E1182">
            <v>5877</v>
          </cell>
          <cell r="F1182">
            <v>1423.54</v>
          </cell>
        </row>
        <row r="1183">
          <cell r="A1183" t="str">
            <v>NTRX46CC</v>
          </cell>
          <cell r="C1183" t="str">
            <v>Switch Hardware</v>
          </cell>
          <cell r="D1183" t="str">
            <v>EXT. POWER FILTER CABLE KIT</v>
          </cell>
          <cell r="E1183">
            <v>2045</v>
          </cell>
          <cell r="F1183">
            <v>474.34</v>
          </cell>
        </row>
        <row r="1184">
          <cell r="A1184" t="str">
            <v>NTRX46CG</v>
          </cell>
          <cell r="C1184" t="str">
            <v>Switch Hardware</v>
          </cell>
          <cell r="D1184" t="str">
            <v>CABINETIZED INTERNATIONAL</v>
          </cell>
          <cell r="E1184">
            <v>24000</v>
          </cell>
          <cell r="F1184">
            <v>3784.3</v>
          </cell>
        </row>
        <row r="1185">
          <cell r="A1185" t="str">
            <v>NTRX46YB</v>
          </cell>
          <cell r="C1185" t="str">
            <v>Switch Hardware</v>
          </cell>
          <cell r="D1185" t="str">
            <v>M20/PCM30 LINK H/W KIT</v>
          </cell>
          <cell r="E1185">
            <v>2100</v>
          </cell>
          <cell r="F1185">
            <v>307.77</v>
          </cell>
        </row>
        <row r="1186">
          <cell r="A1186" t="str">
            <v>NTRX46YD</v>
          </cell>
          <cell r="C1186" t="str">
            <v>Switch Hardware</v>
          </cell>
          <cell r="D1186" t="str">
            <v>M20/PCM30 LINKS FILTER KIT</v>
          </cell>
          <cell r="E1186">
            <v>380</v>
          </cell>
          <cell r="F1186">
            <v>258.66000000000003</v>
          </cell>
        </row>
        <row r="1187">
          <cell r="A1187" t="str">
            <v>NTRX5093</v>
          </cell>
          <cell r="C1187" t="str">
            <v>Switch Hardware</v>
          </cell>
          <cell r="D1187" t="str">
            <v>SDM-FT MODEM CABLE</v>
          </cell>
          <cell r="E1187">
            <v>57</v>
          </cell>
          <cell r="F1187">
            <v>80.180000000000007</v>
          </cell>
        </row>
        <row r="1188">
          <cell r="A1188" t="str">
            <v>NTRX5094</v>
          </cell>
          <cell r="C1188" t="str">
            <v>Switch Hardware</v>
          </cell>
          <cell r="D1188" t="str">
            <v>SDM-FT TERMINAL CABLE</v>
          </cell>
          <cell r="E1188">
            <v>53</v>
          </cell>
          <cell r="F1188">
            <v>78.38</v>
          </cell>
        </row>
        <row r="1189">
          <cell r="A1189" t="str">
            <v>NTRX50FA</v>
          </cell>
          <cell r="C1189" t="str">
            <v>Switch Hardware</v>
          </cell>
          <cell r="D1189" t="str">
            <v>SUPERNODE DATA MANAGER - FAULT TOLERANT (SDM-FT)</v>
          </cell>
          <cell r="E1189">
            <v>7352</v>
          </cell>
          <cell r="F1189">
            <v>2744.89</v>
          </cell>
        </row>
        <row r="1190">
          <cell r="A1190" t="str">
            <v>NTRX50FD</v>
          </cell>
          <cell r="C1190" t="str">
            <v>Switch Hardware</v>
          </cell>
          <cell r="D1190" t="str">
            <v>CONSOLE PORT PERSONALITY MODUL</v>
          </cell>
          <cell r="E1190">
            <v>187.24</v>
          </cell>
          <cell r="F1190">
            <v>143.72</v>
          </cell>
        </row>
        <row r="1191">
          <cell r="A1191" t="str">
            <v>NTRX50FE</v>
          </cell>
          <cell r="C1191" t="str">
            <v>Switch Hardware</v>
          </cell>
          <cell r="D1191" t="str">
            <v>FAN TRAY 0 UPPER MODULE</v>
          </cell>
          <cell r="E1191">
            <v>1105.56</v>
          </cell>
          <cell r="F1191">
            <v>852.53</v>
          </cell>
        </row>
        <row r="1192">
          <cell r="A1192" t="str">
            <v>NTRX50FF</v>
          </cell>
          <cell r="C1192" t="str">
            <v>Switch Hardware</v>
          </cell>
          <cell r="D1192" t="str">
            <v>FAN TRAY 1 LOWER MODULE</v>
          </cell>
          <cell r="E1192">
            <v>1021.32</v>
          </cell>
          <cell r="F1192">
            <v>748.47</v>
          </cell>
        </row>
        <row r="1193">
          <cell r="A1193" t="str">
            <v>NTRX50FG</v>
          </cell>
          <cell r="C1193" t="str">
            <v>Switch Hardware</v>
          </cell>
          <cell r="D1193" t="str">
            <v>INTERCONNECT MODULE 0</v>
          </cell>
          <cell r="E1193">
            <v>2467.3000000000002</v>
          </cell>
          <cell r="F1193">
            <v>2219.02</v>
          </cell>
        </row>
        <row r="1194">
          <cell r="A1194" t="str">
            <v>NTRX50FH</v>
          </cell>
          <cell r="C1194" t="str">
            <v>Switch Hardware</v>
          </cell>
          <cell r="D1194" t="str">
            <v>INTERCONNECT MODULE 1</v>
          </cell>
          <cell r="E1194">
            <v>2460.3000000000002</v>
          </cell>
          <cell r="F1194">
            <v>2219.02</v>
          </cell>
        </row>
        <row r="1195">
          <cell r="A1195" t="str">
            <v>NTRX50FS</v>
          </cell>
          <cell r="C1195" t="str">
            <v>Switch Hardware</v>
          </cell>
          <cell r="D1195" t="str">
            <v>IOCONTR. PERSONALITY MODULE</v>
          </cell>
          <cell r="E1195">
            <v>196.3</v>
          </cell>
          <cell r="F1195">
            <v>170.16</v>
          </cell>
        </row>
        <row r="1196">
          <cell r="A1196" t="str">
            <v>NTRX50GH</v>
          </cell>
          <cell r="C1196" t="str">
            <v>Switch Hardware</v>
          </cell>
          <cell r="D1196" t="str">
            <v>DS512 BACK MODULE</v>
          </cell>
          <cell r="E1196">
            <v>502.95</v>
          </cell>
          <cell r="F1196">
            <v>206.7</v>
          </cell>
        </row>
        <row r="1197">
          <cell r="A1197" t="str">
            <v>NTRX50GJ</v>
          </cell>
          <cell r="C1197" t="str">
            <v>Switch Hardware</v>
          </cell>
          <cell r="D1197" t="str">
            <v>SDM-FT FRONT FILLLER PANEL</v>
          </cell>
          <cell r="E1197">
            <v>65</v>
          </cell>
          <cell r="F1197">
            <v>42.4</v>
          </cell>
        </row>
        <row r="1198">
          <cell r="A1198" t="str">
            <v>NTRX50GK</v>
          </cell>
          <cell r="C1198" t="str">
            <v>Switch Hardware</v>
          </cell>
          <cell r="D1198" t="str">
            <v>SDM-FT REAR FILLER PANEL</v>
          </cell>
          <cell r="E1198">
            <v>26</v>
          </cell>
          <cell r="F1198">
            <v>16.96</v>
          </cell>
        </row>
        <row r="1199">
          <cell r="A1199" t="str">
            <v>NTRX50GX</v>
          </cell>
          <cell r="C1199" t="str">
            <v>Switch Hardware</v>
          </cell>
          <cell r="D1199" t="str">
            <v>ENHANCED DS-512 INTERFACE PACK</v>
          </cell>
          <cell r="E1199">
            <v>3273</v>
          </cell>
          <cell r="F1199">
            <v>1814.67</v>
          </cell>
        </row>
        <row r="1200">
          <cell r="A1200" t="str">
            <v>NTRX50KH</v>
          </cell>
          <cell r="C1200" t="str">
            <v>Switch Hardware</v>
          </cell>
          <cell r="D1200" t="str">
            <v>CSDM Horizontal Cabling HW Kit</v>
          </cell>
          <cell r="E1200">
            <v>500</v>
          </cell>
          <cell r="F1200">
            <v>541.03</v>
          </cell>
        </row>
        <row r="1201">
          <cell r="A1201" t="str">
            <v>NTRX50NB</v>
          </cell>
          <cell r="C1201" t="str">
            <v>Switch Hardware</v>
          </cell>
          <cell r="D1201" t="str">
            <v>SDM ARTHUR 400MHZ CPU CONTROLL</v>
          </cell>
          <cell r="E1201">
            <v>20000</v>
          </cell>
          <cell r="F1201">
            <v>9509.52</v>
          </cell>
        </row>
        <row r="1202">
          <cell r="A1202" t="str">
            <v>NTRX50NC</v>
          </cell>
          <cell r="C1202" t="str">
            <v>Switch Hardware</v>
          </cell>
          <cell r="D1202" t="str">
            <v>SDM MFIO WITH TWO 9GB DD</v>
          </cell>
          <cell r="E1202">
            <v>7200</v>
          </cell>
          <cell r="F1202">
            <v>3858.7</v>
          </cell>
        </row>
        <row r="1203">
          <cell r="A1203" t="str">
            <v>NTRX50ND</v>
          </cell>
          <cell r="C1203" t="str">
            <v>Switch Hardware</v>
          </cell>
          <cell r="D1203" t="str">
            <v>SDM MFIO WITH DAT AND 9GB DD</v>
          </cell>
          <cell r="E1203">
            <v>7800</v>
          </cell>
          <cell r="F1203">
            <v>4391.2700000000004</v>
          </cell>
        </row>
        <row r="1204">
          <cell r="A1204" t="str">
            <v>NTRX50NK</v>
          </cell>
          <cell r="C1204" t="str">
            <v>Switch Hardware</v>
          </cell>
          <cell r="D1204" t="str">
            <v>UMFIO PERSONALITY MODULE</v>
          </cell>
          <cell r="E1204">
            <v>235</v>
          </cell>
          <cell r="F1204">
            <v>159.96</v>
          </cell>
        </row>
        <row r="1205">
          <cell r="A1205" t="str">
            <v>NTRX50NL</v>
          </cell>
          <cell r="C1205" t="str">
            <v>Switch Hardware</v>
          </cell>
          <cell r="D1205" t="str">
            <v>UMFIO WITH 2 36GB DISK DRIVES</v>
          </cell>
          <cell r="E1205">
            <v>9000</v>
          </cell>
          <cell r="F1205">
            <v>5521.15</v>
          </cell>
        </row>
        <row r="1206">
          <cell r="A1206" t="str">
            <v>NTRX50NM</v>
          </cell>
          <cell r="C1206" t="str">
            <v>Switch Hardware</v>
          </cell>
          <cell r="D1206" t="str">
            <v>UMFIO WITH DDS-3 DAT DRIVE &amp;amp; 3</v>
          </cell>
          <cell r="E1206">
            <v>9000</v>
          </cell>
          <cell r="F1206">
            <v>5547.98</v>
          </cell>
        </row>
        <row r="1207">
          <cell r="A1207" t="str">
            <v>NTRX50NZ</v>
          </cell>
          <cell r="C1207" t="str">
            <v>Switch Hardware</v>
          </cell>
          <cell r="D1207" t="str">
            <v>220V AC OPTO_ISOLATOR KIT</v>
          </cell>
          <cell r="E1207">
            <v>421</v>
          </cell>
          <cell r="F1207">
            <v>289.38</v>
          </cell>
        </row>
        <row r="1208">
          <cell r="A1208" t="str">
            <v>NTRX50WA</v>
          </cell>
          <cell r="C1208" t="str">
            <v>Switch Hardware</v>
          </cell>
          <cell r="D1208" t="str">
            <v>CSDM MAIN CHASSIS/ARTHUR CPU</v>
          </cell>
          <cell r="E1208">
            <v>76000</v>
          </cell>
          <cell r="F1208">
            <v>37888.300000000003</v>
          </cell>
        </row>
        <row r="1209">
          <cell r="A1209" t="str">
            <v>NTRX50WB</v>
          </cell>
          <cell r="C1209" t="str">
            <v>Switch Hardware</v>
          </cell>
          <cell r="D1209" t="str">
            <v>CSDM MAIN CHASSIS/UMFIO</v>
          </cell>
          <cell r="E1209">
            <v>77179</v>
          </cell>
          <cell r="F1209">
            <v>39099.699999999997</v>
          </cell>
        </row>
        <row r="1210">
          <cell r="A1210" t="str">
            <v>NTRX5104</v>
          </cell>
          <cell r="C1210" t="str">
            <v>Switch Hardware</v>
          </cell>
          <cell r="D1210" t="str">
            <v>SHIELDED 10BASE-T CABLE</v>
          </cell>
          <cell r="E1210">
            <v>25</v>
          </cell>
          <cell r="F1210">
            <v>11.83</v>
          </cell>
        </row>
        <row r="1211">
          <cell r="A1211" t="str">
            <v>NTRX51BC</v>
          </cell>
          <cell r="C1211" t="str">
            <v>Switch Hardware</v>
          </cell>
          <cell r="D1211" t="str">
            <v>POWER SUPPLY AND FAN UNIT (DC)</v>
          </cell>
          <cell r="E1211">
            <v>1287.73</v>
          </cell>
          <cell r="F1211">
            <v>634.89</v>
          </cell>
        </row>
        <row r="1212">
          <cell r="A1212" t="str">
            <v>NTRX51VD</v>
          </cell>
          <cell r="C1212" t="str">
            <v>Switch Hardware</v>
          </cell>
          <cell r="D1212" t="str">
            <v>Hard Drive, Hot Swap, EIDE, for SAM16</v>
          </cell>
          <cell r="E1212">
            <v>840</v>
          </cell>
          <cell r="F1212">
            <v>694.83</v>
          </cell>
        </row>
        <row r="1213">
          <cell r="A1213" t="str">
            <v>NTRX54BA</v>
          </cell>
          <cell r="C1213" t="str">
            <v>Switch Hardware</v>
          </cell>
          <cell r="D1213" t="str">
            <v>FAN POWER CONTROL MODULE PCP, -39V Vin(min), -48V Vin(nom), -56V Vin(max), Dimensions(LxWxH) = 10&amp;quot; x 2.4&amp;quot; x 4.95&amp;quot;.</v>
          </cell>
          <cell r="E1213">
            <v>238.9</v>
          </cell>
          <cell r="F1213">
            <v>45.26</v>
          </cell>
        </row>
        <row r="1214">
          <cell r="A1214" t="str">
            <v>NTRX55BA</v>
          </cell>
          <cell r="B1214" t="str">
            <v>B0237772</v>
          </cell>
          <cell r="C1214" t="str">
            <v>Switch Hardware</v>
          </cell>
          <cell r="D1214" t="str">
            <v>C28 CABLE TROUGH ASSEMBLY, GRAY</v>
          </cell>
          <cell r="E1214">
            <v>1028.75</v>
          </cell>
          <cell r="F1214">
            <v>395.63</v>
          </cell>
        </row>
        <row r="1215">
          <cell r="A1215" t="str">
            <v>NTRX55BB</v>
          </cell>
          <cell r="B1215" t="str">
            <v>B0237771</v>
          </cell>
          <cell r="C1215" t="str">
            <v>Switch Hardware</v>
          </cell>
          <cell r="D1215" t="str">
            <v>C28 CABLE TROUGH ASSY, BROWN</v>
          </cell>
          <cell r="E1215">
            <v>1124</v>
          </cell>
          <cell r="F1215">
            <v>324</v>
          </cell>
        </row>
        <row r="1216">
          <cell r="A1216" t="str">
            <v>NTRX55BC</v>
          </cell>
          <cell r="B1216" t="str">
            <v>B0237770</v>
          </cell>
          <cell r="C1216" t="str">
            <v>Switch Hardware</v>
          </cell>
          <cell r="D1216" t="str">
            <v>CPDC CABLE TROUGH ASSEMBLY, GR</v>
          </cell>
          <cell r="E1216">
            <v>1630</v>
          </cell>
          <cell r="F1216">
            <v>311.93</v>
          </cell>
        </row>
        <row r="1217">
          <cell r="A1217" t="str">
            <v>NTRX55BD</v>
          </cell>
          <cell r="B1217" t="str">
            <v>B0237769</v>
          </cell>
          <cell r="C1217" t="str">
            <v>Switch Hardware</v>
          </cell>
          <cell r="D1217" t="str">
            <v>CPDC CABLE TROUGH ASSY, BROWN</v>
          </cell>
          <cell r="E1217">
            <v>2502.56</v>
          </cell>
          <cell r="F1217">
            <v>379</v>
          </cell>
        </row>
        <row r="1218">
          <cell r="A1218" t="str">
            <v>NTRX55BE</v>
          </cell>
          <cell r="B1218" t="str">
            <v>B0237767</v>
          </cell>
          <cell r="C1218" t="str">
            <v>Switch Hardware</v>
          </cell>
          <cell r="D1218" t="str">
            <v>C42 CABLE TROUGH ASSY, GRAY</v>
          </cell>
          <cell r="E1218">
            <v>3500</v>
          </cell>
          <cell r="F1218">
            <v>501.89</v>
          </cell>
        </row>
        <row r="1219">
          <cell r="A1219" t="str">
            <v>NTRX55BF</v>
          </cell>
          <cell r="C1219" t="str">
            <v>Switch Hardware</v>
          </cell>
          <cell r="D1219" t="str">
            <v>C42 CABLE TROUGH ASSY, BROWN</v>
          </cell>
          <cell r="E1219">
            <v>2811</v>
          </cell>
          <cell r="F1219">
            <v>514.91999999999996</v>
          </cell>
        </row>
        <row r="1220">
          <cell r="A1220" t="str">
            <v>NTRX55BH</v>
          </cell>
          <cell r="C1220" t="str">
            <v>Switch Hardware</v>
          </cell>
          <cell r="D1220" t="str">
            <v>C21 CABLE TROUGH ASSY, BROWN</v>
          </cell>
          <cell r="E1220">
            <v>1500</v>
          </cell>
          <cell r="F1220">
            <v>310.02999999999997</v>
          </cell>
        </row>
        <row r="1221">
          <cell r="A1221" t="str">
            <v>NTRX73AA</v>
          </cell>
          <cell r="B1221" t="str">
            <v>B0232768</v>
          </cell>
          <cell r="C1221" t="str">
            <v>Switch Hardware</v>
          </cell>
          <cell r="D1221" t="str">
            <v>STREAMLINE ENDGAURD ASSY</v>
          </cell>
          <cell r="E1221">
            <v>920</v>
          </cell>
          <cell r="F1221">
            <v>182.84</v>
          </cell>
        </row>
        <row r="1222">
          <cell r="A1222" t="str">
            <v>NTRX73AC</v>
          </cell>
          <cell r="B1222" t="str">
            <v>B0232979</v>
          </cell>
          <cell r="C1222" t="str">
            <v>Switch Hardware</v>
          </cell>
          <cell r="D1222" t="str">
            <v>STREAMLINE ENDPNL ASSY</v>
          </cell>
          <cell r="E1222">
            <v>610</v>
          </cell>
          <cell r="F1222">
            <v>244.56</v>
          </cell>
        </row>
        <row r="1223">
          <cell r="A1223" t="str">
            <v>NTRX73AL</v>
          </cell>
          <cell r="B1223" t="str">
            <v>B0234384</v>
          </cell>
          <cell r="C1223" t="str">
            <v>Controller Hardware</v>
          </cell>
          <cell r="D1223" t="str">
            <v>EXTERIOR SKIN ASSY, L,GREY</v>
          </cell>
          <cell r="E1223">
            <v>2400</v>
          </cell>
          <cell r="F1223">
            <v>78.05</v>
          </cell>
        </row>
        <row r="1224">
          <cell r="A1224" t="str">
            <v>NTRX73AM</v>
          </cell>
          <cell r="B1224" t="str">
            <v>B0234383</v>
          </cell>
          <cell r="C1224" t="str">
            <v>Controller Hardware</v>
          </cell>
          <cell r="D1224" t="str">
            <v>EXTERIOR SKIN ASSY, R,GREY</v>
          </cell>
          <cell r="E1224">
            <v>2400</v>
          </cell>
          <cell r="F1224">
            <v>77.83</v>
          </cell>
        </row>
        <row r="1225">
          <cell r="A1225" t="str">
            <v>NTRX73AS</v>
          </cell>
          <cell r="B1225" t="str">
            <v>B0234378</v>
          </cell>
          <cell r="C1225" t="str">
            <v>Switch Hardware</v>
          </cell>
          <cell r="D1225" t="str">
            <v>CABINET ENDGUARD ASSY, BRN</v>
          </cell>
          <cell r="E1225">
            <v>236</v>
          </cell>
          <cell r="F1225">
            <v>95.93</v>
          </cell>
        </row>
        <row r="1226">
          <cell r="A1226" t="str">
            <v>NTRX73AU</v>
          </cell>
          <cell r="C1226" t="str">
            <v>Switch Hardware</v>
          </cell>
          <cell r="D1226" t="str">
            <v>21 INCH CABLE ROUTING KITS</v>
          </cell>
          <cell r="E1226">
            <v>7000</v>
          </cell>
          <cell r="F1226">
            <v>1218.4100000000001</v>
          </cell>
        </row>
        <row r="1227">
          <cell r="A1227" t="str">
            <v>NTRX73BA</v>
          </cell>
          <cell r="B1227" t="str">
            <v>B0238596</v>
          </cell>
          <cell r="C1227" t="str">
            <v>Services Platforms</v>
          </cell>
          <cell r="D1227" t="str">
            <v>CABINET ENDGUARD ASSEMBLY,GRAY</v>
          </cell>
          <cell r="E1227">
            <v>1500</v>
          </cell>
          <cell r="F1227">
            <v>498.99</v>
          </cell>
        </row>
        <row r="1228">
          <cell r="A1228" t="str">
            <v>NTRX73BB</v>
          </cell>
          <cell r="C1228" t="str">
            <v>Switch Hardware</v>
          </cell>
          <cell r="D1228" t="str">
            <v>CABINET ENDGUARD ASSEMBLY,GRAY</v>
          </cell>
          <cell r="E1228">
            <v>1500</v>
          </cell>
          <cell r="F1228">
            <v>189.76</v>
          </cell>
        </row>
        <row r="1229">
          <cell r="A1229" t="str">
            <v>NTRX91AA</v>
          </cell>
          <cell r="B1229" t="str">
            <v>B0237469</v>
          </cell>
          <cell r="C1229" t="str">
            <v>Switch Hardware</v>
          </cell>
          <cell r="D1229" t="str">
            <v>COOLING UNIT ASSEMBLY, 10&amp;quot; DEEP</v>
          </cell>
          <cell r="E1229">
            <v>1054</v>
          </cell>
          <cell r="F1229">
            <v>452.79</v>
          </cell>
        </row>
        <row r="1230">
          <cell r="A1230" t="str">
            <v>NTRX92AA</v>
          </cell>
          <cell r="C1230" t="str">
            <v>Switch Hardware</v>
          </cell>
          <cell r="D1230" t="str">
            <v>COOLING UNIT KIT, 10&amp;quot;</v>
          </cell>
          <cell r="E1230">
            <v>1325.78</v>
          </cell>
          <cell r="F1230">
            <v>277.17</v>
          </cell>
        </row>
        <row r="1231">
          <cell r="A1231" t="str">
            <v>NTSX05AA</v>
          </cell>
          <cell r="C1231" t="str">
            <v>Switch Hardware</v>
          </cell>
          <cell r="D1231" t="str">
            <v>POWER PC PROCESSOR FOR XPM, CP</v>
          </cell>
          <cell r="E1231">
            <v>120000</v>
          </cell>
          <cell r="F1231">
            <v>1271.72</v>
          </cell>
        </row>
        <row r="1232">
          <cell r="A1232" t="str">
            <v>NTSX06AA</v>
          </cell>
          <cell r="C1232" t="str">
            <v>Switch Hardware</v>
          </cell>
          <cell r="D1232" t="str">
            <v>FILLER PACKLET</v>
          </cell>
          <cell r="E1232">
            <v>80</v>
          </cell>
          <cell r="F1232">
            <v>45.21</v>
          </cell>
        </row>
        <row r="1233">
          <cell r="A1233" t="str">
            <v>NTWK0015</v>
          </cell>
          <cell r="B1233" t="str">
            <v>P0990458</v>
          </cell>
          <cell r="C1233" t="str">
            <v>Switch Software</v>
          </cell>
          <cell r="D1233" t="str">
            <v>NTWK FlexAlert-3TermProp</v>
          </cell>
          <cell r="E1233">
            <v>500</v>
          </cell>
          <cell r="F1233">
            <v>0</v>
          </cell>
        </row>
        <row r="1234">
          <cell r="A1234" t="str">
            <v>NTY609AB</v>
          </cell>
          <cell r="C1234" t="str">
            <v>Switch Hardware</v>
          </cell>
          <cell r="D1234" t="str">
            <v>KIT FOR MODEL B INITIALS 50 CA</v>
          </cell>
          <cell r="E1234">
            <v>9378</v>
          </cell>
          <cell r="F1234">
            <v>6187.29</v>
          </cell>
        </row>
        <row r="1235">
          <cell r="A1235" t="str">
            <v>NTY610AA</v>
          </cell>
          <cell r="C1235" t="str">
            <v>Switch Hardware</v>
          </cell>
          <cell r="D1235" t="str">
            <v>KIT FOR MODEL B EXT. 1-2 CAB.</v>
          </cell>
          <cell r="E1235">
            <v>1296</v>
          </cell>
          <cell r="F1235">
            <v>1601.53</v>
          </cell>
        </row>
        <row r="1236">
          <cell r="A1236" t="str">
            <v>NTY610AB</v>
          </cell>
          <cell r="B1236" t="str">
            <v>B0251207</v>
          </cell>
          <cell r="C1236" t="str">
            <v>Switch Hardware</v>
          </cell>
          <cell r="D1236" t="str">
            <v>KIT FOR MODEL B EXT. 3-5 CAB.</v>
          </cell>
          <cell r="E1236">
            <v>2894</v>
          </cell>
          <cell r="F1236">
            <v>2691.68</v>
          </cell>
        </row>
        <row r="1237">
          <cell r="A1237" t="str">
            <v>NTY610AD</v>
          </cell>
          <cell r="B1237" t="str">
            <v>B0251209</v>
          </cell>
          <cell r="C1237" t="str">
            <v>Switch Hardware</v>
          </cell>
          <cell r="D1237" t="str">
            <v>KIT FOR MODEL B EXT. 11-15 CAB.</v>
          </cell>
          <cell r="E1237">
            <v>5124</v>
          </cell>
          <cell r="F1237">
            <v>3879.07</v>
          </cell>
        </row>
        <row r="1238">
          <cell r="A1238" t="str">
            <v>NTY614AA</v>
          </cell>
          <cell r="C1238" t="str">
            <v>Switch Hardware</v>
          </cell>
          <cell r="D1238" t="str">
            <v>XA-CORE INSTALLATION KIT</v>
          </cell>
          <cell r="E1238">
            <v>1112</v>
          </cell>
          <cell r="F1238">
            <v>1184.1600000000001</v>
          </cell>
        </row>
        <row r="1239">
          <cell r="A1239" t="str">
            <v>NTY614AB</v>
          </cell>
          <cell r="C1239" t="str">
            <v>Switch Hardware</v>
          </cell>
          <cell r="D1239" t="str">
            <v>XA-CORE SUPERNODE, SUPERNODE S</v>
          </cell>
          <cell r="E1239">
            <v>515</v>
          </cell>
          <cell r="F1239">
            <v>550.16999999999996</v>
          </cell>
        </row>
        <row r="1240">
          <cell r="A1240" t="str">
            <v>NTY621AA</v>
          </cell>
          <cell r="C1240" t="str">
            <v>Cellsite/BTS/RBS Infrastructure</v>
          </cell>
          <cell r="D1240" t="str">
            <v>CDMA CELL SITE OUTDOOR IRM KIT</v>
          </cell>
          <cell r="E1240">
            <v>1500</v>
          </cell>
          <cell r="F1240">
            <v>38.56</v>
          </cell>
        </row>
        <row r="1241">
          <cell r="A1241" t="str">
            <v>NTY621AB</v>
          </cell>
          <cell r="B1241" t="str">
            <v>B0258823</v>
          </cell>
          <cell r="C1241" t="str">
            <v>Cellsite/BTS/RBS Infrastructure</v>
          </cell>
          <cell r="D1241" t="str">
            <v>CDMA CELL SITE INDOOR IRM KIT</v>
          </cell>
          <cell r="E1241">
            <v>3670</v>
          </cell>
          <cell r="F1241">
            <v>160.54</v>
          </cell>
        </row>
        <row r="1242">
          <cell r="A1242" t="str">
            <v>NTY703BE</v>
          </cell>
          <cell r="B1242" t="str">
            <v>B0252572</v>
          </cell>
          <cell r="C1242" t="str">
            <v>Switch Hardware</v>
          </cell>
          <cell r="D1242" t="str">
            <v>ADC FIBER 4&amp;quot; DOWNSPOUT WITH FL</v>
          </cell>
          <cell r="E1242">
            <v>452.36</v>
          </cell>
          <cell r="F1242">
            <v>202.93</v>
          </cell>
        </row>
        <row r="1243">
          <cell r="A1243" t="str">
            <v>NTZX1608</v>
          </cell>
          <cell r="C1243" t="str">
            <v>Switch Hardware</v>
          </cell>
          <cell r="D1243" t="str">
            <v>FG EXTERNAL CONNECTION KIT</v>
          </cell>
          <cell r="E1243">
            <v>198</v>
          </cell>
          <cell r="F1243">
            <v>108.27</v>
          </cell>
        </row>
        <row r="1244">
          <cell r="A1244" t="str">
            <v>NTZX1850</v>
          </cell>
          <cell r="C1244" t="str">
            <v>Switch Hardware</v>
          </cell>
          <cell r="D1244" t="str">
            <v>WALL ANCHOR KIT FOR MOUNTING NORSTAR BOARD</v>
          </cell>
          <cell r="E1244">
            <v>55</v>
          </cell>
          <cell r="F1244">
            <v>9.99</v>
          </cell>
        </row>
        <row r="1245">
          <cell r="A1245" t="str">
            <v>NTZX1852</v>
          </cell>
          <cell r="C1245" t="str">
            <v>OEM Equipment</v>
          </cell>
          <cell r="D1245" t="str">
            <v>UNIT MOUNTING WODD SCREW KIT</v>
          </cell>
          <cell r="E1245">
            <v>3</v>
          </cell>
          <cell r="F1245">
            <v>1.64</v>
          </cell>
        </row>
        <row r="1246">
          <cell r="A1246" t="str">
            <v>NTZZ01SP</v>
          </cell>
          <cell r="C1246" t="str">
            <v>Switch Hardware</v>
          </cell>
          <cell r="D1246" t="str">
            <v>SNODE/SNSE BRISC 70 W/ 512 MEG MEMORY</v>
          </cell>
          <cell r="E1246">
            <v>1169220</v>
          </cell>
          <cell r="F1246">
            <v>12104.4</v>
          </cell>
        </row>
        <row r="1247">
          <cell r="A1247" t="str">
            <v>NTZZ10CU</v>
          </cell>
          <cell r="B1247" t="str">
            <v>B0245897</v>
          </cell>
          <cell r="C1247" t="str">
            <v>Switch Hardware</v>
          </cell>
          <cell r="D1247" t="str">
            <v>C42 CABINET COOLING UNIT</v>
          </cell>
          <cell r="E1247">
            <v>9378</v>
          </cell>
          <cell r="F1247">
            <v>1563.83</v>
          </cell>
        </row>
        <row r="1248">
          <cell r="A1248" t="str">
            <v>NTZZ10HA</v>
          </cell>
          <cell r="C1248" t="str">
            <v>Switch Hardware</v>
          </cell>
          <cell r="D1248" t="str">
            <v>QUAD DS-512 FIBER I/F PB</v>
          </cell>
          <cell r="E1248">
            <v>14006</v>
          </cell>
          <cell r="F1248">
            <v>391.86</v>
          </cell>
        </row>
        <row r="1249">
          <cell r="A1249" t="str">
            <v>NTZZ10KB</v>
          </cell>
          <cell r="C1249" t="str">
            <v>Switch Hardware</v>
          </cell>
          <cell r="D1249" t="str">
            <v>16K X 16K CHANNEL CROSSPOINT</v>
          </cell>
          <cell r="E1249">
            <v>18006</v>
          </cell>
          <cell r="F1249">
            <v>954.43</v>
          </cell>
        </row>
        <row r="1250">
          <cell r="A1250" t="str">
            <v>NTZZ10MA</v>
          </cell>
          <cell r="C1250" t="str">
            <v>Switch Hardware</v>
          </cell>
          <cell r="D1250" t="str">
            <v>3 DS-512/16 DS-30 ENET I/F PB</v>
          </cell>
          <cell r="E1250">
            <v>16453</v>
          </cell>
          <cell r="F1250">
            <v>530.71</v>
          </cell>
        </row>
        <row r="1251">
          <cell r="A1251" t="str">
            <v>NTZZ14EF</v>
          </cell>
          <cell r="C1251" t="str">
            <v>Switch Hardware</v>
          </cell>
          <cell r="D1251" t="str">
            <v>MAP PRINTER (DEC LA400-DA)</v>
          </cell>
          <cell r="E1251">
            <v>3037.98</v>
          </cell>
          <cell r="F1251">
            <v>1945.25</v>
          </cell>
        </row>
        <row r="1252">
          <cell r="A1252" t="str">
            <v>NTZZ30CN</v>
          </cell>
          <cell r="C1252" t="str">
            <v>Switch Hardware</v>
          </cell>
          <cell r="D1252" t="str">
            <v>CCS7 8MEG LIU ISG (V.35)</v>
          </cell>
          <cell r="E1252">
            <v>14582</v>
          </cell>
          <cell r="F1252">
            <v>721.07</v>
          </cell>
        </row>
        <row r="1253">
          <cell r="A1253" t="str">
            <v>NTZZ30CP</v>
          </cell>
          <cell r="C1253" t="str">
            <v>Switch Hardware</v>
          </cell>
          <cell r="D1253" t="str">
            <v>LIU7  V.35 LINK WITH 32 MG. MEMORY</v>
          </cell>
          <cell r="E1253">
            <v>16575</v>
          </cell>
          <cell r="F1253">
            <v>1092.71</v>
          </cell>
        </row>
        <row r="1254">
          <cell r="A1254" t="str">
            <v>NTZZ30EC</v>
          </cell>
          <cell r="C1254" t="str">
            <v>Switch Hardware</v>
          </cell>
          <cell r="D1254" t="str">
            <v>ETHERNET I/F UNIT F/BCS 34 &amp;amp; UP</v>
          </cell>
          <cell r="E1254">
            <v>14792</v>
          </cell>
          <cell r="F1254">
            <v>780.98</v>
          </cell>
        </row>
        <row r="1255">
          <cell r="A1255" t="str">
            <v>NTZZ30ED</v>
          </cell>
          <cell r="C1255" t="str">
            <v>Switch Hardware</v>
          </cell>
          <cell r="D1255" t="str">
            <v>ETHERNET I/F UNIT W/ 32M ASU PROCESSOR</v>
          </cell>
          <cell r="E1255">
            <v>16788</v>
          </cell>
          <cell r="F1255">
            <v>1153.06</v>
          </cell>
        </row>
        <row r="1256">
          <cell r="A1256" t="str">
            <v>NTZZ30LA</v>
          </cell>
          <cell r="C1256" t="str">
            <v>Switch Hardware</v>
          </cell>
          <cell r="D1256" t="str">
            <v>FRAME RELAY I/F UNIT EST</v>
          </cell>
          <cell r="E1256">
            <v>17380</v>
          </cell>
          <cell r="F1256">
            <v>807.68</v>
          </cell>
        </row>
        <row r="1257">
          <cell r="A1257" t="str">
            <v>NTZZ30LB</v>
          </cell>
          <cell r="C1257" t="str">
            <v>Switch Hardware</v>
          </cell>
          <cell r="D1257" t="str">
            <v>CAU/CIU</v>
          </cell>
          <cell r="E1257">
            <v>19375</v>
          </cell>
          <cell r="F1257">
            <v>1179.18</v>
          </cell>
        </row>
        <row r="1258">
          <cell r="A1258" t="str">
            <v>NTZZ30MA</v>
          </cell>
          <cell r="C1258" t="str">
            <v>Switch Hardware</v>
          </cell>
          <cell r="D1258" t="str">
            <v>NETWORK INFERACE UNIT</v>
          </cell>
          <cell r="E1258">
            <v>67970</v>
          </cell>
          <cell r="F1258">
            <v>2265.2800000000002</v>
          </cell>
        </row>
        <row r="1259">
          <cell r="A1259" t="str">
            <v>NTZZ30MB</v>
          </cell>
          <cell r="C1259" t="str">
            <v>Switch Hardware</v>
          </cell>
          <cell r="D1259" t="str">
            <v>NIU W/ 32MEG ASU PROCESSOR</v>
          </cell>
          <cell r="E1259">
            <v>71126</v>
          </cell>
          <cell r="F1259">
            <v>3009.45</v>
          </cell>
        </row>
        <row r="1260">
          <cell r="A1260" t="str">
            <v>NTZZ30NA</v>
          </cell>
          <cell r="C1260" t="str">
            <v>Switch Hardware</v>
          </cell>
          <cell r="D1260" t="str">
            <v>XLIU - X.25/X.75 Link Interface Unit</v>
          </cell>
          <cell r="E1260">
            <v>20502</v>
          </cell>
          <cell r="F1260">
            <v>929.51</v>
          </cell>
        </row>
        <row r="1261">
          <cell r="A1261" t="str">
            <v>NTZZ32JN</v>
          </cell>
          <cell r="C1261" t="str">
            <v>Switch Hardware</v>
          </cell>
          <cell r="D1261" t="str">
            <v>STRATUM II HARDWARE PACKAGE FOR CIOE</v>
          </cell>
          <cell r="E1261">
            <v>2565.06</v>
          </cell>
          <cell r="F1261">
            <v>297.98</v>
          </cell>
        </row>
        <row r="1262">
          <cell r="A1262" t="str">
            <v>NTZZ34FB</v>
          </cell>
          <cell r="C1262" t="str">
            <v>Switch Hardware</v>
          </cell>
          <cell r="D1262" t="str">
            <v>DMS SNSE 4K ENET</v>
          </cell>
          <cell r="E1262">
            <v>90602</v>
          </cell>
          <cell r="F1262">
            <v>3780.52</v>
          </cell>
        </row>
        <row r="1263">
          <cell r="A1263" t="str">
            <v>NTZZ34JC</v>
          </cell>
          <cell r="C1263" t="str">
            <v>Switch Hardware</v>
          </cell>
          <cell r="D1263" t="str">
            <v>SYSTEM LOAD MODULE III</v>
          </cell>
          <cell r="E1263">
            <v>30000</v>
          </cell>
          <cell r="F1263">
            <v>3721.64</v>
          </cell>
        </row>
        <row r="1264">
          <cell r="A1264" t="str">
            <v>NTZZ34PA</v>
          </cell>
          <cell r="B1264" t="str">
            <v>B0245906</v>
          </cell>
          <cell r="C1264" t="str">
            <v>Switch Hardware</v>
          </cell>
          <cell r="D1264" t="str">
            <v>+5V POWER CONVERTER (48/60) VOLT</v>
          </cell>
          <cell r="E1264">
            <v>6000</v>
          </cell>
          <cell r="F1264">
            <v>502.01</v>
          </cell>
        </row>
        <row r="1265">
          <cell r="A1265" t="str">
            <v>NTZZ44DB</v>
          </cell>
          <cell r="C1265" t="str">
            <v>Switch Hardware</v>
          </cell>
          <cell r="D1265" t="str">
            <v>CCS7 8 MEG E-LIU (CBI)</v>
          </cell>
          <cell r="E1265">
            <v>15099</v>
          </cell>
          <cell r="F1265">
            <v>628.36</v>
          </cell>
        </row>
        <row r="1266">
          <cell r="A1266" t="str">
            <v>NTZZ44DC</v>
          </cell>
          <cell r="C1266" t="str">
            <v>Switch Hardware</v>
          </cell>
          <cell r="D1266" t="str">
            <v>CCS7 32 MG E-LIU (CBI)</v>
          </cell>
          <cell r="E1266">
            <v>17091</v>
          </cell>
          <cell r="F1266">
            <v>1001.54</v>
          </cell>
        </row>
        <row r="1267">
          <cell r="A1267" t="str">
            <v>NTZZ44EB</v>
          </cell>
          <cell r="C1267" t="str">
            <v>Switch Hardware</v>
          </cell>
          <cell r="D1267" t="str">
            <v>CCS7 8MEG E-LIU (JAPAN ISUP W/CBI)</v>
          </cell>
          <cell r="E1267">
            <v>15594</v>
          </cell>
          <cell r="F1267">
            <v>674.91</v>
          </cell>
        </row>
        <row r="1268">
          <cell r="A1268" t="str">
            <v>NTZZ44HA</v>
          </cell>
          <cell r="B1268" t="str">
            <v>B0237722</v>
          </cell>
          <cell r="C1268" t="str">
            <v>Switch Hardware</v>
          </cell>
          <cell r="D1268" t="str">
            <v>Bulkhead &amp;amp; Cable Assy (Non-Cbt)</v>
          </cell>
          <cell r="E1268">
            <v>5088</v>
          </cell>
          <cell r="F1268">
            <v>406.71</v>
          </cell>
        </row>
        <row r="1269">
          <cell r="A1269" t="str">
            <v>NTZZ44NP</v>
          </cell>
          <cell r="B1269" t="str">
            <v>B0246020</v>
          </cell>
          <cell r="C1269" t="str">
            <v>Switch Hardware</v>
          </cell>
          <cell r="D1269" t="str">
            <v>ENHANCED DMS-BUS SYSTEM CLOCK</v>
          </cell>
          <cell r="E1269">
            <v>21800</v>
          </cell>
          <cell r="F1269">
            <v>1053.83</v>
          </cell>
        </row>
        <row r="1270">
          <cell r="A1270" t="str">
            <v>NTZZ44PR</v>
          </cell>
          <cell r="B1270" t="str">
            <v>B0246104</v>
          </cell>
          <cell r="C1270" t="str">
            <v>Switch Hardware</v>
          </cell>
          <cell r="D1270" t="str">
            <v>16 MHZ, 16MEG DRAM PROCESSOR W/RTIF</v>
          </cell>
          <cell r="E1270">
            <v>85500</v>
          </cell>
          <cell r="F1270">
            <v>857.36</v>
          </cell>
        </row>
        <row r="1271">
          <cell r="A1271" t="str">
            <v>P0065371</v>
          </cell>
          <cell r="C1271" t="str">
            <v>Switch Hardware</v>
          </cell>
          <cell r="D1271" t="str">
            <v>NUT, MATL CODE= S 560A FIN ISH</v>
          </cell>
          <cell r="E1271">
            <v>0.36</v>
          </cell>
          <cell r="F1271">
            <v>0.13</v>
          </cell>
        </row>
        <row r="1272">
          <cell r="A1272" t="str">
            <v>P0123753</v>
          </cell>
          <cell r="C1272" t="str">
            <v>OEM Equipment</v>
          </cell>
          <cell r="D1272" t="str">
            <v>Washer, flat metal, .438 x 1.0</v>
          </cell>
          <cell r="E1272">
            <v>2.19</v>
          </cell>
          <cell r="F1272">
            <v>0.01</v>
          </cell>
        </row>
        <row r="1273">
          <cell r="A1273" t="str">
            <v>P0160834</v>
          </cell>
          <cell r="C1273" t="str">
            <v>Switch Hardware</v>
          </cell>
          <cell r="D1273" t="str">
            <v>Washer, .688 x 1.75 x .14</v>
          </cell>
          <cell r="E1273">
            <v>6</v>
          </cell>
          <cell r="F1273">
            <v>0.26</v>
          </cell>
        </row>
        <row r="1274">
          <cell r="A1274" t="str">
            <v>P0205261</v>
          </cell>
          <cell r="C1274" t="str">
            <v>Switch Hardware</v>
          </cell>
          <cell r="D1274" t="str">
            <v>HEX NUT 5/8-11&amp;quot;</v>
          </cell>
          <cell r="E1274">
            <v>4.6500000000000004</v>
          </cell>
          <cell r="F1274">
            <v>0.04</v>
          </cell>
        </row>
        <row r="1275">
          <cell r="A1275" t="str">
            <v>P0284166</v>
          </cell>
          <cell r="C1275" t="str">
            <v>OEM Equipment</v>
          </cell>
          <cell r="D1275" t="str">
            <v>Washer, Flat mtl, .451 x .875</v>
          </cell>
          <cell r="E1275">
            <v>1</v>
          </cell>
          <cell r="F1275">
            <v>0.03</v>
          </cell>
        </row>
        <row r="1276">
          <cell r="A1276" t="str">
            <v>P033B107</v>
          </cell>
          <cell r="C1276" t="str">
            <v>Switch Hardware</v>
          </cell>
          <cell r="D1276" t="str">
            <v>PLATE</v>
          </cell>
          <cell r="E1276">
            <v>28</v>
          </cell>
          <cell r="F1276">
            <v>11.99</v>
          </cell>
        </row>
        <row r="1277">
          <cell r="A1277" t="str">
            <v>P0401296</v>
          </cell>
          <cell r="C1277" t="str">
            <v>Switch Hardware</v>
          </cell>
          <cell r="D1277" t="str">
            <v>Tubing, Cabl Protection, 36, 1SS4</v>
          </cell>
          <cell r="E1277">
            <v>3.18</v>
          </cell>
          <cell r="F1277">
            <v>1.27</v>
          </cell>
        </row>
        <row r="1278">
          <cell r="A1278" t="str">
            <v>P0401452</v>
          </cell>
          <cell r="C1278" t="str">
            <v>OEM Equipment</v>
          </cell>
          <cell r="D1278" t="str">
            <v>Nut, Hex .375-16 x .562 x .328</v>
          </cell>
          <cell r="E1278">
            <v>3</v>
          </cell>
          <cell r="F1278">
            <v>0.01</v>
          </cell>
        </row>
        <row r="1279">
          <cell r="A1279" t="str">
            <v>P0401705</v>
          </cell>
          <cell r="C1279" t="str">
            <v>Cellsite/BTS/RBS Infrastructure</v>
          </cell>
          <cell r="D1279" t="str">
            <v>Rack,Cable Ladder, 30 Brown</v>
          </cell>
          <cell r="E1279">
            <v>218</v>
          </cell>
          <cell r="F1279">
            <v>92.63</v>
          </cell>
        </row>
        <row r="1280">
          <cell r="A1280" t="str">
            <v>P0407733</v>
          </cell>
          <cell r="C1280" t="str">
            <v>OEM Equipment</v>
          </cell>
          <cell r="D1280" t="str">
            <v>Rod, Threaded .625-11 x 78.00</v>
          </cell>
          <cell r="E1280">
            <v>29</v>
          </cell>
          <cell r="F1280">
            <v>6.81</v>
          </cell>
        </row>
        <row r="1281">
          <cell r="A1281" t="str">
            <v>P0411719</v>
          </cell>
          <cell r="C1281" t="str">
            <v>OEM Equipment</v>
          </cell>
          <cell r="D1281" t="str">
            <v>TAG</v>
          </cell>
          <cell r="E1281">
            <v>1.62</v>
          </cell>
          <cell r="F1281">
            <v>1.41</v>
          </cell>
        </row>
        <row r="1282">
          <cell r="A1282" t="str">
            <v>P0417929</v>
          </cell>
          <cell r="C1282" t="str">
            <v>OEM Equipment</v>
          </cell>
          <cell r="D1282" t="str">
            <v>CABLE RACK END</v>
          </cell>
          <cell r="E1282">
            <v>8</v>
          </cell>
          <cell r="F1282">
            <v>6.75</v>
          </cell>
        </row>
        <row r="1283">
          <cell r="A1283" t="str">
            <v>P041C244</v>
          </cell>
          <cell r="C1283" t="str">
            <v>Switch Hardware</v>
          </cell>
          <cell r="D1283" t="str">
            <v>Insulator, cherry, 2.5 X 2.5 X</v>
          </cell>
          <cell r="E1283">
            <v>26</v>
          </cell>
          <cell r="F1283">
            <v>10.47</v>
          </cell>
        </row>
        <row r="1284">
          <cell r="A1284" t="str">
            <v>P0483753</v>
          </cell>
          <cell r="C1284" t="str">
            <v>OEM Equipment</v>
          </cell>
          <cell r="D1284" t="str">
            <v>WASHER</v>
          </cell>
          <cell r="E1284">
            <v>2.64</v>
          </cell>
          <cell r="F1284">
            <v>0.01</v>
          </cell>
        </row>
        <row r="1285">
          <cell r="A1285" t="str">
            <v>P0559409</v>
          </cell>
          <cell r="C1285" t="str">
            <v>Switch Hardware</v>
          </cell>
          <cell r="D1285" t="str">
            <v>THREADED FORMING SCREW, HEX W</v>
          </cell>
          <cell r="E1285">
            <v>3</v>
          </cell>
          <cell r="F1285">
            <v>0.02</v>
          </cell>
        </row>
        <row r="1286">
          <cell r="A1286" t="str">
            <v>P0567226</v>
          </cell>
          <cell r="C1286" t="str">
            <v>Cellsite/BTS/RBS Infrastructure</v>
          </cell>
          <cell r="D1286" t="str">
            <v>CABLE TIE, LOCKING. MAX BUNDLE DIAMETER: 0.87&amp;quot;, LENGTH: 3.90&amp;quot;, WIDTH: 0.100&amp;quot;, MINIMUM LOOP STRENGTH: 18LBS. MATERIAL: NYLON 6.6 FLAME-RETARDANT. FINISH: NATURAL FLAMMABILITY: NOT RATED..</v>
          </cell>
          <cell r="E1286">
            <v>0.06</v>
          </cell>
          <cell r="F1286">
            <v>0.03</v>
          </cell>
        </row>
        <row r="1287">
          <cell r="A1287" t="str">
            <v>P0567231</v>
          </cell>
          <cell r="C1287" t="str">
            <v>OEM Equipment</v>
          </cell>
          <cell r="D1287" t="str">
            <v>TYRAP SELFLOCKING - PACK x100 - 4.680 TY-24M T</v>
          </cell>
          <cell r="E1287">
            <v>0.11</v>
          </cell>
          <cell r="F1287">
            <v>0.02</v>
          </cell>
        </row>
        <row r="1288">
          <cell r="A1288" t="str">
            <v>P0567232</v>
          </cell>
          <cell r="B1288" t="str">
            <v>TY25M</v>
          </cell>
          <cell r="C1288" t="str">
            <v>OEM Equipment</v>
          </cell>
          <cell r="D1288" t="str">
            <v>CABLE TIE, SELF-LOCKING, BUNDLE SIZE: 1.750&amp;quot;, LENGTH: 7.380&amp;quot;, WIDTH: 0.190&amp;quot;, MATERIAL: NYLON, INDUSTRY SPEC: MS3367-1-9, SUPERSEDES C0097114</v>
          </cell>
          <cell r="E1288">
            <v>0.12</v>
          </cell>
          <cell r="F1288">
            <v>0.04</v>
          </cell>
        </row>
        <row r="1289">
          <cell r="A1289" t="str">
            <v>P0578498</v>
          </cell>
          <cell r="C1289" t="str">
            <v>Switch Hardware</v>
          </cell>
          <cell r="D1289" t="str">
            <v>DESIGNATION LABEL</v>
          </cell>
          <cell r="E1289">
            <v>0.24</v>
          </cell>
          <cell r="F1289">
            <v>0</v>
          </cell>
        </row>
        <row r="1290">
          <cell r="A1290" t="str">
            <v>P0588406</v>
          </cell>
          <cell r="C1290" t="str">
            <v>Switch Hardware</v>
          </cell>
          <cell r="D1290" t="str">
            <v>DESIGNATION LABEL</v>
          </cell>
          <cell r="E1290">
            <v>73.77</v>
          </cell>
          <cell r="F1290">
            <v>2.2000000000000002</v>
          </cell>
        </row>
        <row r="1291">
          <cell r="A1291" t="str">
            <v>P0588573</v>
          </cell>
          <cell r="C1291" t="str">
            <v>OEM Equipment</v>
          </cell>
          <cell r="D1291" t="str">
            <v>Rack, Cable Ladder, 5&amp;#8364; Brown</v>
          </cell>
          <cell r="E1291">
            <v>174</v>
          </cell>
          <cell r="F1291">
            <v>72.69</v>
          </cell>
        </row>
        <row r="1292">
          <cell r="A1292" t="str">
            <v>P0588575</v>
          </cell>
          <cell r="C1292" t="str">
            <v>Switch Hardware</v>
          </cell>
          <cell r="D1292" t="str">
            <v>Rack, Cable Ladder, 15 Brown</v>
          </cell>
          <cell r="E1292">
            <v>74</v>
          </cell>
          <cell r="F1292">
            <v>50.96</v>
          </cell>
        </row>
        <row r="1293">
          <cell r="A1293" t="str">
            <v>P0590460</v>
          </cell>
          <cell r="C1293" t="str">
            <v>Switch Hardware</v>
          </cell>
          <cell r="D1293" t="str">
            <v>PLATE</v>
          </cell>
          <cell r="E1293">
            <v>16.399999999999999</v>
          </cell>
          <cell r="F1293">
            <v>29.07</v>
          </cell>
        </row>
        <row r="1294">
          <cell r="A1294" t="str">
            <v>P0590550</v>
          </cell>
          <cell r="C1294" t="str">
            <v>OEM Equipment</v>
          </cell>
          <cell r="D1294" t="str">
            <v>Ty-rap, self-locking, 13.35&amp;quot;</v>
          </cell>
          <cell r="E1294">
            <v>0.19</v>
          </cell>
          <cell r="F1294">
            <v>0.03</v>
          </cell>
        </row>
        <row r="1295">
          <cell r="A1295" t="str">
            <v>P0590554</v>
          </cell>
          <cell r="C1295" t="str">
            <v>OEM Equipment</v>
          </cell>
          <cell r="D1295" t="str">
            <v>CABLE TIE, PLT3I-M PANDUIT, TY</v>
          </cell>
          <cell r="E1295">
            <v>0.23</v>
          </cell>
          <cell r="F1295">
            <v>0.06</v>
          </cell>
        </row>
        <row r="1296">
          <cell r="A1296" t="str">
            <v>P0590555</v>
          </cell>
          <cell r="C1296" t="str">
            <v>OEM Equipment</v>
          </cell>
          <cell r="D1296" t="str">
            <v>Ty-rap, self-locking top marke</v>
          </cell>
          <cell r="E1296">
            <v>0.25</v>
          </cell>
          <cell r="F1296">
            <v>7.0000000000000007E-2</v>
          </cell>
        </row>
        <row r="1297">
          <cell r="A1297" t="str">
            <v>P0600400</v>
          </cell>
          <cell r="C1297" t="str">
            <v>OEM Equipment</v>
          </cell>
          <cell r="D1297" t="str">
            <v>NUT, MATL CODE= S 289A FIN ISH</v>
          </cell>
          <cell r="E1297">
            <v>1.35</v>
          </cell>
          <cell r="F1297">
            <v>0.5</v>
          </cell>
        </row>
        <row r="1298">
          <cell r="A1298" t="str">
            <v>P0601076</v>
          </cell>
          <cell r="C1298" t="str">
            <v>Switch Hardware</v>
          </cell>
          <cell r="D1298" t="str">
            <v>MATL CODE= S 289A FI NISH, THD</v>
          </cell>
          <cell r="E1298">
            <v>10</v>
          </cell>
          <cell r="F1298">
            <v>4.7699999999999996</v>
          </cell>
        </row>
        <row r="1299">
          <cell r="A1299" t="str">
            <v>P0601852</v>
          </cell>
          <cell r="C1299" t="str">
            <v>OEM Equipment</v>
          </cell>
          <cell r="D1299" t="str">
            <v>THREADED ROD ANCHOR ASSY, M12X</v>
          </cell>
          <cell r="E1299">
            <v>32.04</v>
          </cell>
          <cell r="F1299">
            <v>9.6</v>
          </cell>
        </row>
        <row r="1300">
          <cell r="A1300" t="str">
            <v>P0602517</v>
          </cell>
          <cell r="C1300" t="str">
            <v>Switch Software</v>
          </cell>
          <cell r="D1300" t="str">
            <v>O Called Prty Busy DP-WIN Call Model</v>
          </cell>
          <cell r="E1300">
            <v>25</v>
          </cell>
          <cell r="F1300">
            <v>0</v>
          </cell>
        </row>
        <row r="1301">
          <cell r="A1301" t="str">
            <v>P0602537</v>
          </cell>
          <cell r="C1301" t="str">
            <v>Controller Software</v>
          </cell>
          <cell r="D1301" t="str">
            <v>CDMA TOOL BOX 3.1</v>
          </cell>
          <cell r="E1301">
            <v>20000</v>
          </cell>
          <cell r="F1301">
            <v>0</v>
          </cell>
        </row>
        <row r="1302">
          <cell r="A1302" t="str">
            <v>P0602544</v>
          </cell>
          <cell r="C1302" t="str">
            <v>OA&amp;M and Tools</v>
          </cell>
          <cell r="D1302" t="str">
            <v>MTX12 SDM Non-CM Load [NCL]</v>
          </cell>
          <cell r="E1302">
            <v>21000</v>
          </cell>
          <cell r="F1302">
            <v>0</v>
          </cell>
        </row>
        <row r="1303">
          <cell r="A1303" t="str">
            <v>P0602561</v>
          </cell>
          <cell r="C1303" t="str">
            <v>Switch Software</v>
          </cell>
          <cell r="D1303" t="str">
            <v>PSRV Location Services Enhancements</v>
          </cell>
          <cell r="E1303">
            <v>100</v>
          </cell>
          <cell r="F1303">
            <v>0</v>
          </cell>
        </row>
        <row r="1304">
          <cell r="A1304" t="str">
            <v>P0628358</v>
          </cell>
          <cell r="C1304" t="str">
            <v>OEM Equipment</v>
          </cell>
          <cell r="D1304" t="str">
            <v>DESIGN LABEL (NT6X70AA)</v>
          </cell>
          <cell r="E1304">
            <v>1.74</v>
          </cell>
          <cell r="F1304">
            <v>0.6</v>
          </cell>
        </row>
        <row r="1305">
          <cell r="A1305" t="str">
            <v>P0633702</v>
          </cell>
          <cell r="C1305" t="str">
            <v>OEM Equipment</v>
          </cell>
          <cell r="D1305" t="str">
            <v>CABLE TIE, MAT: NYLON FLAME-RE</v>
          </cell>
          <cell r="E1305">
            <v>3</v>
          </cell>
          <cell r="F1305">
            <v>0.05</v>
          </cell>
        </row>
        <row r="1306">
          <cell r="A1306" t="str">
            <v>P0634860</v>
          </cell>
          <cell r="C1306" t="str">
            <v>Switch Hardware</v>
          </cell>
          <cell r="D1306" t="str">
            <v>REGULAR HEX JAM NUT, 0.500-13</v>
          </cell>
          <cell r="E1306">
            <v>0.24</v>
          </cell>
          <cell r="F1306">
            <v>0.64</v>
          </cell>
        </row>
        <row r="1307">
          <cell r="A1307" t="str">
            <v>P0640498</v>
          </cell>
          <cell r="C1307" t="str">
            <v>OEM Equipment</v>
          </cell>
          <cell r="D1307" t="str">
            <v>NYLON FLAT WASHER</v>
          </cell>
          <cell r="E1307">
            <v>0.15</v>
          </cell>
          <cell r="F1307">
            <v>0.06</v>
          </cell>
        </row>
        <row r="1308">
          <cell r="A1308" t="str">
            <v>P0645604</v>
          </cell>
          <cell r="C1308" t="str">
            <v>Switch Hardware</v>
          </cell>
          <cell r="D1308" t="str">
            <v>Anchor bolt, 3/8-16x2.0x5/8, Z</v>
          </cell>
          <cell r="E1308">
            <v>2.58</v>
          </cell>
          <cell r="F1308">
            <v>0.49</v>
          </cell>
        </row>
        <row r="1309">
          <cell r="A1309" t="str">
            <v>P0649113</v>
          </cell>
          <cell r="C1309" t="str">
            <v>Switch Hardware</v>
          </cell>
          <cell r="D1309" t="str">
            <v>EXPANSION SHIELD, THREAD SIZE</v>
          </cell>
          <cell r="E1309">
            <v>2.13</v>
          </cell>
          <cell r="F1309">
            <v>3.12</v>
          </cell>
        </row>
        <row r="1310">
          <cell r="A1310" t="str">
            <v>P0661219</v>
          </cell>
          <cell r="C1310" t="str">
            <v>Switch Hardware</v>
          </cell>
          <cell r="D1310" t="str">
            <v>SPACER</v>
          </cell>
          <cell r="E1310">
            <v>7</v>
          </cell>
          <cell r="F1310">
            <v>3.73</v>
          </cell>
        </row>
        <row r="1311">
          <cell r="A1311" t="str">
            <v>P0663893</v>
          </cell>
          <cell r="C1311" t="str">
            <v>Switch Hardware</v>
          </cell>
          <cell r="D1311" t="str">
            <v>EXTRUSION USED BY INSTALLA TIO</v>
          </cell>
          <cell r="E1311">
            <v>6</v>
          </cell>
          <cell r="F1311">
            <v>10.79</v>
          </cell>
        </row>
        <row r="1312">
          <cell r="A1312" t="str">
            <v>P0672379</v>
          </cell>
          <cell r="C1312" t="str">
            <v>Switch Hardware</v>
          </cell>
          <cell r="D1312" t="str">
            <v>LEVELLING SHIM (0.06)</v>
          </cell>
          <cell r="E1312">
            <v>6</v>
          </cell>
          <cell r="F1312">
            <v>13.07</v>
          </cell>
        </row>
        <row r="1313">
          <cell r="A1313" t="str">
            <v>P0672380</v>
          </cell>
          <cell r="C1313" t="str">
            <v>Switch Hardware</v>
          </cell>
          <cell r="D1313" t="str">
            <v>LEVELLING SHIM (0.09)</v>
          </cell>
          <cell r="E1313">
            <v>11</v>
          </cell>
          <cell r="F1313">
            <v>14.93</v>
          </cell>
        </row>
        <row r="1314">
          <cell r="A1314" t="str">
            <v>P0672381</v>
          </cell>
          <cell r="C1314" t="str">
            <v>Switch Hardware</v>
          </cell>
          <cell r="D1314" t="str">
            <v>LEVELLING SHIM (0.125)</v>
          </cell>
          <cell r="E1314">
            <v>12</v>
          </cell>
          <cell r="F1314">
            <v>16.78</v>
          </cell>
        </row>
        <row r="1315">
          <cell r="A1315" t="str">
            <v>P0674562</v>
          </cell>
          <cell r="C1315" t="str">
            <v>Switch Hardware</v>
          </cell>
          <cell r="D1315" t="str">
            <v>FRAME SHIM (SIDE)</v>
          </cell>
          <cell r="E1315">
            <v>4</v>
          </cell>
          <cell r="F1315">
            <v>0.97</v>
          </cell>
        </row>
        <row r="1316">
          <cell r="A1316" t="str">
            <v>P0690976</v>
          </cell>
          <cell r="C1316" t="str">
            <v>OEM Equipment</v>
          </cell>
          <cell r="D1316" t="str">
            <v>DESIGN LABEL (NT6X50AB)</v>
          </cell>
          <cell r="E1316">
            <v>1.32</v>
          </cell>
          <cell r="F1316">
            <v>0</v>
          </cell>
        </row>
        <row r="1317">
          <cell r="A1317" t="str">
            <v>P0691284</v>
          </cell>
          <cell r="C1317" t="str">
            <v>OEM Equipment</v>
          </cell>
          <cell r="D1317" t="str">
            <v>TIE-WRAP MOUNT BASE, FOR MASON</v>
          </cell>
          <cell r="E1317">
            <v>3</v>
          </cell>
          <cell r="F1317">
            <v>0.34</v>
          </cell>
        </row>
        <row r="1318">
          <cell r="A1318" t="str">
            <v>P0691581</v>
          </cell>
          <cell r="C1318" t="str">
            <v>Switch Hardware</v>
          </cell>
          <cell r="D1318" t="str">
            <v>90 DEG CONN, .500&amp;quot; FLEX, CONDU</v>
          </cell>
          <cell r="E1318">
            <v>9</v>
          </cell>
          <cell r="F1318">
            <v>3.89</v>
          </cell>
        </row>
        <row r="1319">
          <cell r="A1319" t="str">
            <v>P0691769</v>
          </cell>
          <cell r="C1319" t="str">
            <v>Switch Hardware</v>
          </cell>
          <cell r="D1319" t="str">
            <v>Bushing, Anti-short, T&amp;amp;B 390,</v>
          </cell>
          <cell r="E1319">
            <v>4</v>
          </cell>
          <cell r="F1319">
            <v>0.03</v>
          </cell>
        </row>
        <row r="1320">
          <cell r="A1320" t="str">
            <v>P0691895</v>
          </cell>
          <cell r="C1320" t="str">
            <v>OEM Equipment</v>
          </cell>
          <cell r="D1320" t="str">
            <v>Washer, Flat Mtl .531 x 2.375</v>
          </cell>
          <cell r="E1320">
            <v>9.48</v>
          </cell>
          <cell r="F1320">
            <v>1.46</v>
          </cell>
        </row>
        <row r="1321">
          <cell r="A1321" t="str">
            <v>P0692008</v>
          </cell>
          <cell r="C1321" t="str">
            <v>Switch Hardware</v>
          </cell>
          <cell r="D1321" t="str">
            <v>FLEX METAL CONDUIT (TITE-BITE)</v>
          </cell>
          <cell r="E1321">
            <v>4.62</v>
          </cell>
          <cell r="F1321">
            <v>1.61</v>
          </cell>
        </row>
        <row r="1322">
          <cell r="A1322" t="str">
            <v>P0700807</v>
          </cell>
          <cell r="C1322" t="str">
            <v>Switch Hardware</v>
          </cell>
          <cell r="D1322" t="str">
            <v>Auxiliary Framework, 12 foot 8 inch Channel, part of NT9C85AA</v>
          </cell>
          <cell r="E1322">
            <v>67.89</v>
          </cell>
          <cell r="F1322">
            <v>13.26</v>
          </cell>
        </row>
        <row r="1323">
          <cell r="A1323" t="str">
            <v>P0704526</v>
          </cell>
          <cell r="C1323" t="str">
            <v>Switch Hardware</v>
          </cell>
          <cell r="D1323" t="str">
            <v>FRONT &amp;amp; REAR SHELF PACKFILL LA</v>
          </cell>
          <cell r="E1323">
            <v>15.39</v>
          </cell>
          <cell r="F1323">
            <v>5.13</v>
          </cell>
        </row>
        <row r="1324">
          <cell r="A1324" t="str">
            <v>P0705061</v>
          </cell>
          <cell r="C1324" t="str">
            <v>Switch Hardware</v>
          </cell>
          <cell r="D1324" t="str">
            <v>DESIGN LABEL (NT6X44EA)</v>
          </cell>
          <cell r="E1324">
            <v>1.74</v>
          </cell>
          <cell r="F1324">
            <v>0.8</v>
          </cell>
        </row>
        <row r="1325">
          <cell r="A1325" t="str">
            <v>P0708017</v>
          </cell>
          <cell r="C1325" t="str">
            <v>Switch Hardware</v>
          </cell>
          <cell r="D1325" t="str">
            <v>ADD-ON NORSTAR MTG. BOARD</v>
          </cell>
          <cell r="E1325">
            <v>204</v>
          </cell>
          <cell r="F1325">
            <v>71.63</v>
          </cell>
        </row>
        <row r="1326">
          <cell r="A1326" t="str">
            <v>P0709515</v>
          </cell>
          <cell r="C1326" t="str">
            <v>OEM Equipment</v>
          </cell>
          <cell r="D1326" t="str">
            <v>DESIGN LABEL (NT9X19AA)</v>
          </cell>
          <cell r="E1326">
            <v>2.0099999999999998</v>
          </cell>
          <cell r="F1326">
            <v>0.69</v>
          </cell>
        </row>
        <row r="1327">
          <cell r="A1327" t="str">
            <v>P0711675</v>
          </cell>
          <cell r="C1327" t="str">
            <v>Switch Hardware</v>
          </cell>
          <cell r="D1327" t="str">
            <v>SHELF PACKFILL INSERT (NTE X30</v>
          </cell>
          <cell r="E1327">
            <v>2</v>
          </cell>
          <cell r="F1327">
            <v>0.88</v>
          </cell>
        </row>
        <row r="1328">
          <cell r="A1328" t="str">
            <v>P0713794</v>
          </cell>
          <cell r="C1328" t="str">
            <v>Switch Hardware</v>
          </cell>
          <cell r="D1328" t="str">
            <v>DESIGN. LABEL (NTBX01BA)</v>
          </cell>
          <cell r="E1328">
            <v>9.8699999999999992</v>
          </cell>
          <cell r="F1328">
            <v>0</v>
          </cell>
        </row>
        <row r="1329">
          <cell r="A1329" t="str">
            <v>P0719431</v>
          </cell>
          <cell r="C1329" t="str">
            <v>Switch Hardware</v>
          </cell>
          <cell r="D1329" t="str">
            <v>CABLE TIE MOUNT BASE, FR NYLON</v>
          </cell>
          <cell r="E1329">
            <v>3</v>
          </cell>
          <cell r="F1329">
            <v>0.16</v>
          </cell>
        </row>
        <row r="1330">
          <cell r="A1330" t="str">
            <v>P0719825</v>
          </cell>
          <cell r="C1330" t="str">
            <v>OEM Equipment</v>
          </cell>
          <cell r="D1330" t="str">
            <v>HEX HD CAP SCREW, 0.625-11 X 1</v>
          </cell>
          <cell r="E1330">
            <v>1.17</v>
          </cell>
          <cell r="F1330">
            <v>1.75</v>
          </cell>
        </row>
        <row r="1331">
          <cell r="A1331" t="str">
            <v>P0720773</v>
          </cell>
          <cell r="C1331" t="str">
            <v>Switch Hardware</v>
          </cell>
          <cell r="D1331" t="str">
            <v>FASTENING DEVICE, MISCELLANEOU</v>
          </cell>
          <cell r="E1331">
            <v>29</v>
          </cell>
          <cell r="F1331">
            <v>11.95</v>
          </cell>
        </row>
        <row r="1332">
          <cell r="A1332" t="str">
            <v>P0724517</v>
          </cell>
          <cell r="C1332" t="str">
            <v>Switch Hardware</v>
          </cell>
          <cell r="D1332" t="str">
            <v>Panning, 6' Grey Plastic, 15&amp;quot;</v>
          </cell>
          <cell r="E1332">
            <v>37</v>
          </cell>
          <cell r="F1332">
            <v>20.72</v>
          </cell>
        </row>
        <row r="1333">
          <cell r="A1333" t="str">
            <v>P0724605</v>
          </cell>
          <cell r="C1333" t="str">
            <v>Switch Hardware</v>
          </cell>
          <cell r="D1333" t="str">
            <v>AUX FRAMING, 152 INCH, GRAY</v>
          </cell>
          <cell r="E1333">
            <v>54</v>
          </cell>
          <cell r="F1333">
            <v>21.12</v>
          </cell>
        </row>
        <row r="1334">
          <cell r="A1334" t="str">
            <v>P0725257</v>
          </cell>
          <cell r="C1334" t="str">
            <v>OEM Equipment</v>
          </cell>
          <cell r="D1334" t="str">
            <v>designation label (nt6x28ac)</v>
          </cell>
          <cell r="E1334">
            <v>3.63</v>
          </cell>
          <cell r="F1334">
            <v>0</v>
          </cell>
        </row>
        <row r="1335">
          <cell r="A1335" t="str">
            <v>P0729947</v>
          </cell>
          <cell r="C1335" t="str">
            <v>Switch Hardware</v>
          </cell>
          <cell r="D1335" t="str">
            <v>BASE ISOLATOR PAD</v>
          </cell>
          <cell r="E1335">
            <v>286</v>
          </cell>
          <cell r="F1335">
            <v>75.849999999999994</v>
          </cell>
        </row>
        <row r="1336">
          <cell r="A1336" t="str">
            <v>P0731513</v>
          </cell>
          <cell r="C1336" t="str">
            <v>OEM Equipment</v>
          </cell>
          <cell r="D1336" t="str">
            <v>CA TROUGH END COVER, GRAY</v>
          </cell>
          <cell r="E1336">
            <v>73.650000000000006</v>
          </cell>
          <cell r="F1336">
            <v>11.48</v>
          </cell>
        </row>
        <row r="1337">
          <cell r="A1337" t="str">
            <v>P0731514</v>
          </cell>
          <cell r="C1337" t="str">
            <v>OEM Equipment</v>
          </cell>
          <cell r="D1337" t="str">
            <v>CA TROUGH END COVER, BROWN</v>
          </cell>
          <cell r="E1337">
            <v>103.74</v>
          </cell>
          <cell r="F1337">
            <v>36.020000000000003</v>
          </cell>
        </row>
        <row r="1338">
          <cell r="A1338" t="str">
            <v>P0731527</v>
          </cell>
          <cell r="C1338" t="str">
            <v>OEM Equipment</v>
          </cell>
          <cell r="D1338" t="str">
            <v>DESIGN LABEL (NT9X45BA)</v>
          </cell>
          <cell r="E1338">
            <v>1</v>
          </cell>
          <cell r="F1338">
            <v>0.9</v>
          </cell>
        </row>
        <row r="1339">
          <cell r="A1339" t="str">
            <v>P0732782</v>
          </cell>
          <cell r="C1339" t="str">
            <v>Switch Hardware</v>
          </cell>
          <cell r="D1339" t="str">
            <v>NTEX31BA PACK INSERT LABEL</v>
          </cell>
          <cell r="E1339">
            <v>3.39</v>
          </cell>
          <cell r="F1339">
            <v>1.39</v>
          </cell>
        </row>
        <row r="1340">
          <cell r="A1340" t="str">
            <v>P0733875</v>
          </cell>
          <cell r="C1340" t="str">
            <v>Switch Hardware</v>
          </cell>
          <cell r="D1340" t="str">
            <v>NTEX26AA PACK INSERT LABEL</v>
          </cell>
          <cell r="E1340">
            <v>2.2200000000000002</v>
          </cell>
          <cell r="F1340">
            <v>0.76</v>
          </cell>
        </row>
        <row r="1341">
          <cell r="A1341" t="str">
            <v>P0734155</v>
          </cell>
          <cell r="C1341" t="str">
            <v>Switch Hardware</v>
          </cell>
          <cell r="D1341" t="str">
            <v>DESIGN LABEL (NT9X40BB)</v>
          </cell>
          <cell r="E1341">
            <v>12.48</v>
          </cell>
          <cell r="F1341">
            <v>0.99</v>
          </cell>
        </row>
        <row r="1342">
          <cell r="A1342" t="str">
            <v>P0735096</v>
          </cell>
          <cell r="C1342" t="str">
            <v>OEM Equipment</v>
          </cell>
          <cell r="D1342" t="str">
            <v>DESIGN LABEL (NT9X17AD)</v>
          </cell>
          <cell r="E1342">
            <v>17.13</v>
          </cell>
          <cell r="F1342">
            <v>5.95</v>
          </cell>
        </row>
        <row r="1343">
          <cell r="A1343" t="str">
            <v>P0735098</v>
          </cell>
          <cell r="C1343" t="str">
            <v>OEM Equipment</v>
          </cell>
          <cell r="D1343" t="str">
            <v>DESIGN LABEL (NT9X35FA)</v>
          </cell>
          <cell r="E1343">
            <v>12.48</v>
          </cell>
          <cell r="F1343">
            <v>4.34</v>
          </cell>
        </row>
        <row r="1344">
          <cell r="A1344" t="str">
            <v>P0735863</v>
          </cell>
          <cell r="C1344" t="str">
            <v>OEM Equipment</v>
          </cell>
          <cell r="D1344" t="str">
            <v>FIBER OPTIC CABLE ONLY LAB EL</v>
          </cell>
          <cell r="E1344">
            <v>8.4600000000000009</v>
          </cell>
          <cell r="F1344">
            <v>2.82</v>
          </cell>
        </row>
        <row r="1345">
          <cell r="A1345" t="str">
            <v>P0738554</v>
          </cell>
          <cell r="C1345" t="str">
            <v>OEM Equipment</v>
          </cell>
          <cell r="D1345" t="str">
            <v>DESIGNATION LABEL NT9X76AA/NTE</v>
          </cell>
          <cell r="E1345">
            <v>20.13</v>
          </cell>
          <cell r="F1345">
            <v>6.99</v>
          </cell>
        </row>
        <row r="1346">
          <cell r="A1346" t="str">
            <v>P0739157</v>
          </cell>
          <cell r="C1346" t="str">
            <v>OEM Equipment</v>
          </cell>
          <cell r="D1346" t="str">
            <v>DESIGN LABEL (NT6X27BB)</v>
          </cell>
          <cell r="E1346">
            <v>1.53</v>
          </cell>
          <cell r="F1346">
            <v>0</v>
          </cell>
        </row>
        <row r="1347">
          <cell r="A1347" t="str">
            <v>P0741484</v>
          </cell>
          <cell r="C1347" t="str">
            <v>OEM Equipment</v>
          </cell>
          <cell r="D1347" t="str">
            <v>CABINET JOINING EMI C-CHAN NEL</v>
          </cell>
          <cell r="E1347">
            <v>64.98</v>
          </cell>
          <cell r="F1347">
            <v>13.54</v>
          </cell>
        </row>
        <row r="1348">
          <cell r="A1348" t="str">
            <v>P0741641</v>
          </cell>
          <cell r="C1348" t="str">
            <v>Switch Hardware</v>
          </cell>
          <cell r="D1348" t="str">
            <v>SAFETY COVER</v>
          </cell>
          <cell r="E1348">
            <v>155</v>
          </cell>
          <cell r="F1348">
            <v>26.7</v>
          </cell>
        </row>
        <row r="1349">
          <cell r="A1349" t="str">
            <v>P0741680</v>
          </cell>
          <cell r="C1349" t="str">
            <v>Switch Hardware</v>
          </cell>
          <cell r="D1349" t="str">
            <v>DESIGN LABELS (NTRX54BA)</v>
          </cell>
          <cell r="E1349">
            <v>2.0099999999999998</v>
          </cell>
          <cell r="F1349">
            <v>0.66</v>
          </cell>
        </row>
        <row r="1350">
          <cell r="A1350" t="str">
            <v>P0743628</v>
          </cell>
          <cell r="C1350" t="str">
            <v>OEM Equipment</v>
          </cell>
          <cell r="D1350" t="str">
            <v>DESIGN LABEL (NT9X13DD)</v>
          </cell>
          <cell r="E1350">
            <v>2.31</v>
          </cell>
          <cell r="F1350">
            <v>0.76</v>
          </cell>
        </row>
        <row r="1351">
          <cell r="A1351" t="str">
            <v>P0809979</v>
          </cell>
          <cell r="C1351" t="str">
            <v>Switch Hardware</v>
          </cell>
          <cell r="D1351" t="str">
            <v>C28 DOOR LABEL, GREEN (THERMAL</v>
          </cell>
          <cell r="E1351">
            <v>14.7</v>
          </cell>
          <cell r="F1351">
            <v>2.2799999999999998</v>
          </cell>
        </row>
        <row r="1352">
          <cell r="A1352" t="str">
            <v>P0809981</v>
          </cell>
          <cell r="C1352" t="str">
            <v>OEM Equipment</v>
          </cell>
          <cell r="D1352" t="str">
            <v>C28 DOOR LABEL, BLUE (THERMAL</v>
          </cell>
          <cell r="E1352">
            <v>14.7</v>
          </cell>
          <cell r="F1352">
            <v>0.85</v>
          </cell>
        </row>
        <row r="1353">
          <cell r="A1353" t="str">
            <v>P0834384</v>
          </cell>
          <cell r="C1353" t="str">
            <v>Controller Hardware</v>
          </cell>
          <cell r="D1353" t="str">
            <v>COOLING UNIT FILTER</v>
          </cell>
          <cell r="E1353">
            <v>50</v>
          </cell>
          <cell r="F1353">
            <v>10</v>
          </cell>
        </row>
        <row r="1354">
          <cell r="A1354" t="str">
            <v>P0838166</v>
          </cell>
          <cell r="C1354" t="str">
            <v>Controller Hardware</v>
          </cell>
          <cell r="D1354" t="str">
            <v>17&amp;quot; AIR FILTER</v>
          </cell>
          <cell r="E1354">
            <v>50</v>
          </cell>
          <cell r="F1354">
            <v>8.64</v>
          </cell>
        </row>
        <row r="1355">
          <cell r="A1355" t="str">
            <v>P0857198</v>
          </cell>
          <cell r="C1355" t="str">
            <v>Controller Hardware</v>
          </cell>
          <cell r="D1355" t="str">
            <v>CSU SHELF FRONT 17&amp;quot; FILLER PANEL (ASSY)</v>
          </cell>
          <cell r="E1355">
            <v>50</v>
          </cell>
          <cell r="F1355">
            <v>24.37</v>
          </cell>
        </row>
        <row r="1356">
          <cell r="A1356" t="str">
            <v>P0865776</v>
          </cell>
          <cell r="C1356" t="str">
            <v>Switch Hardware</v>
          </cell>
          <cell r="D1356" t="str">
            <v>DESIGN LABEL FOR NT9X10CA</v>
          </cell>
          <cell r="E1356">
            <v>2.2200000000000002</v>
          </cell>
          <cell r="F1356">
            <v>0.76</v>
          </cell>
        </row>
        <row r="1357">
          <cell r="A1357" t="str">
            <v>P0866586</v>
          </cell>
          <cell r="C1357" t="str">
            <v>Switch Hardware</v>
          </cell>
          <cell r="D1357" t="str">
            <v>DESIGNATION LABEL FOR NT9X63AA</v>
          </cell>
          <cell r="E1357">
            <v>1</v>
          </cell>
          <cell r="F1357">
            <v>0.76</v>
          </cell>
        </row>
        <row r="1358">
          <cell r="A1358" t="str">
            <v>P0874870</v>
          </cell>
          <cell r="C1358" t="str">
            <v>Cellsite/BTS/RBS Infrastructure</v>
          </cell>
          <cell r="D1358" t="str">
            <v>FILTER</v>
          </cell>
          <cell r="E1358">
            <v>35</v>
          </cell>
          <cell r="F1358">
            <v>11.12</v>
          </cell>
        </row>
        <row r="1359">
          <cell r="A1359" t="str">
            <v>P0876525</v>
          </cell>
          <cell r="C1359" t="str">
            <v>Switch Hardware</v>
          </cell>
          <cell r="D1359" t="str">
            <v>Designation Label (NT9X13DG)</v>
          </cell>
          <cell r="E1359">
            <v>9.3000000000000007</v>
          </cell>
          <cell r="F1359">
            <v>3.08</v>
          </cell>
        </row>
        <row r="1360">
          <cell r="A1360" t="str">
            <v>P0879800</v>
          </cell>
          <cell r="C1360" t="str">
            <v>Cellsite/BTS/RBS Infrastructure</v>
          </cell>
          <cell r="D1360" t="str">
            <v>RECTIFIER FILLER PANEL-OUTDOOR DE</v>
          </cell>
          <cell r="E1360">
            <v>20</v>
          </cell>
          <cell r="F1360">
            <v>8.33</v>
          </cell>
        </row>
        <row r="1361">
          <cell r="A1361" t="str">
            <v>P0882180</v>
          </cell>
          <cell r="C1361" t="str">
            <v>Switch Hardware</v>
          </cell>
          <cell r="D1361" t="str">
            <v>LABEL, NTLX14CA SHARED MEMORY</v>
          </cell>
          <cell r="E1361">
            <v>6.09</v>
          </cell>
          <cell r="F1361">
            <v>2.31</v>
          </cell>
        </row>
        <row r="1362">
          <cell r="A1362" t="str">
            <v>P0883695</v>
          </cell>
          <cell r="C1362" t="str">
            <v>OEM Equipment</v>
          </cell>
          <cell r="D1362" t="str">
            <v>ANTISHORT BUSHING, SNAP IN</v>
          </cell>
          <cell r="E1362">
            <v>2</v>
          </cell>
          <cell r="F1362">
            <v>0.73</v>
          </cell>
        </row>
        <row r="1363">
          <cell r="A1363" t="str">
            <v>P0884002</v>
          </cell>
          <cell r="C1363" t="str">
            <v>Switch Hardware</v>
          </cell>
          <cell r="D1363" t="str">
            <v>AIR FILTER</v>
          </cell>
          <cell r="E1363">
            <v>79</v>
          </cell>
          <cell r="F1363">
            <v>32.08</v>
          </cell>
        </row>
        <row r="1364">
          <cell r="A1364" t="str">
            <v>P0884202</v>
          </cell>
          <cell r="C1364" t="str">
            <v>OEM Equipment</v>
          </cell>
          <cell r="D1364" t="str">
            <v>CABLE TIE, SELF-LOCKING TY-RAP</v>
          </cell>
          <cell r="E1364">
            <v>0.27</v>
          </cell>
          <cell r="F1364">
            <v>0.06</v>
          </cell>
        </row>
        <row r="1365">
          <cell r="A1365" t="str">
            <v>P0887517</v>
          </cell>
          <cell r="C1365" t="str">
            <v>Cellsite/BTS/RBS Infrastructure</v>
          </cell>
          <cell r="D1365" t="str">
            <v>AIR BLOCK PANEL</v>
          </cell>
          <cell r="E1365">
            <v>50</v>
          </cell>
          <cell r="F1365">
            <v>5.61</v>
          </cell>
        </row>
        <row r="1366">
          <cell r="A1366" t="str">
            <v>P0888677</v>
          </cell>
          <cell r="C1366" t="str">
            <v>Cellsite/BTS/RBS Infrastructure</v>
          </cell>
          <cell r="D1366" t="str">
            <v>FIBER SLACK BRACKET</v>
          </cell>
          <cell r="E1366">
            <v>200</v>
          </cell>
          <cell r="F1366">
            <v>100.42</v>
          </cell>
        </row>
        <row r="1367">
          <cell r="A1367" t="str">
            <v>P0902136</v>
          </cell>
          <cell r="C1367" t="str">
            <v>Cellsite/BTS/RBS Infrastructure</v>
          </cell>
          <cell r="D1367" t="str">
            <v>RECTIFIER FILLER PANEL - INDOOR DR</v>
          </cell>
          <cell r="E1367">
            <v>20</v>
          </cell>
          <cell r="F1367">
            <v>39.17</v>
          </cell>
        </row>
        <row r="1368">
          <cell r="A1368" t="str">
            <v>P0905082</v>
          </cell>
          <cell r="C1368" t="str">
            <v>Cellsite/BTS/RBS Infrastructure</v>
          </cell>
          <cell r="D1368" t="str">
            <v>EMI COVER, TYPE C</v>
          </cell>
          <cell r="E1368">
            <v>10</v>
          </cell>
          <cell r="F1368">
            <v>0.9</v>
          </cell>
        </row>
        <row r="1369">
          <cell r="A1369" t="str">
            <v>P0905084</v>
          </cell>
          <cell r="C1369" t="str">
            <v>Cellsite/BTS/RBS Infrastructure</v>
          </cell>
          <cell r="D1369" t="str">
            <v>EMI COVER, TYPE A</v>
          </cell>
          <cell r="E1369">
            <v>10</v>
          </cell>
          <cell r="F1369">
            <v>1.01</v>
          </cell>
        </row>
        <row r="1370">
          <cell r="A1370" t="str">
            <v>P0908854</v>
          </cell>
          <cell r="C1370" t="str">
            <v>Cellsite/BTS/RBS Infrastructure</v>
          </cell>
          <cell r="D1370" t="str">
            <v>CONNECTOR GUARD</v>
          </cell>
          <cell r="E1370">
            <v>120</v>
          </cell>
          <cell r="F1370">
            <v>14.05</v>
          </cell>
        </row>
        <row r="1371">
          <cell r="A1371" t="str">
            <v>P0909883</v>
          </cell>
          <cell r="C1371" t="str">
            <v>Switch Hardware</v>
          </cell>
          <cell r="D1371" t="str">
            <v>Design Label, NTLX02CA 256MB Processor</v>
          </cell>
          <cell r="E1371">
            <v>2</v>
          </cell>
          <cell r="F1371">
            <v>1.72</v>
          </cell>
        </row>
        <row r="1372">
          <cell r="A1372" t="str">
            <v>P0912404</v>
          </cell>
          <cell r="C1372" t="str">
            <v>Switch Hardware</v>
          </cell>
          <cell r="D1372" t="str">
            <v>DESIGNATION LABEL FOR NT9X63AB</v>
          </cell>
          <cell r="E1372">
            <v>9.33</v>
          </cell>
          <cell r="F1372">
            <v>3.11</v>
          </cell>
        </row>
        <row r="1373">
          <cell r="A1373" t="str">
            <v>P0913644</v>
          </cell>
          <cell r="C1373" t="str">
            <v>OEM Equipment</v>
          </cell>
          <cell r="D1373" t="str">
            <v>DESIGNATION LABEL FOR NTRX50NB</v>
          </cell>
          <cell r="E1373">
            <v>2.2200000000000002</v>
          </cell>
          <cell r="F1373">
            <v>0.76</v>
          </cell>
        </row>
        <row r="1374">
          <cell r="A1374" t="str">
            <v>P0913645</v>
          </cell>
          <cell r="C1374" t="str">
            <v>Switch Hardware</v>
          </cell>
          <cell r="D1374" t="str">
            <v>DESIGNATION LABEL FOR NTRX50NC</v>
          </cell>
          <cell r="E1374">
            <v>2</v>
          </cell>
          <cell r="F1374">
            <v>1.1000000000000001</v>
          </cell>
        </row>
        <row r="1375">
          <cell r="A1375" t="str">
            <v>P0914870</v>
          </cell>
          <cell r="C1375" t="str">
            <v>Cellsite/BTS/RBS Infrastructure</v>
          </cell>
          <cell r="D1375" t="str">
            <v>SLIDE</v>
          </cell>
          <cell r="E1375">
            <v>2</v>
          </cell>
          <cell r="F1375">
            <v>0.34</v>
          </cell>
        </row>
        <row r="1376">
          <cell r="A1376" t="str">
            <v>P0915567</v>
          </cell>
          <cell r="C1376" t="str">
            <v>Cellsite/BTS/RBS Infrastructure</v>
          </cell>
          <cell r="D1376" t="str">
            <v>CONNECTOR ASSEMBLY (BIM TERMINATION)</v>
          </cell>
          <cell r="E1376">
            <v>30</v>
          </cell>
          <cell r="F1376">
            <v>7.35</v>
          </cell>
        </row>
        <row r="1377">
          <cell r="A1377" t="str">
            <v>P0916583</v>
          </cell>
          <cell r="C1377" t="str">
            <v>OEM Equipment</v>
          </cell>
          <cell r="D1377" t="str">
            <v>Design Label, NTLX03AB IOP Single width</v>
          </cell>
          <cell r="E1377">
            <v>7.71</v>
          </cell>
          <cell r="F1377">
            <v>2.62</v>
          </cell>
        </row>
        <row r="1378">
          <cell r="A1378" t="str">
            <v>P0916584</v>
          </cell>
          <cell r="C1378" t="str">
            <v>OEM Equipment</v>
          </cell>
          <cell r="D1378" t="str">
            <v>Design Label, NTLX03BB IOP Double width</v>
          </cell>
          <cell r="E1378">
            <v>7.71</v>
          </cell>
          <cell r="F1378">
            <v>9.51</v>
          </cell>
        </row>
        <row r="1379">
          <cell r="A1379" t="str">
            <v>P0934426</v>
          </cell>
          <cell r="C1379" t="str">
            <v>Cellsite/BTS/RBS Infrastructure</v>
          </cell>
          <cell r="D1379" t="str">
            <v>LINE BUSBAR BRIDGE BRACKET</v>
          </cell>
          <cell r="E1379">
            <v>80</v>
          </cell>
          <cell r="F1379">
            <v>5.0199999999999996</v>
          </cell>
        </row>
        <row r="1380">
          <cell r="A1380" t="str">
            <v>P0940792</v>
          </cell>
          <cell r="C1380" t="str">
            <v>OEM Equipment</v>
          </cell>
          <cell r="D1380" t="str">
            <v>DESIGNATION LABEL FOR NTRX50NK</v>
          </cell>
          <cell r="E1380">
            <v>3</v>
          </cell>
          <cell r="F1380">
            <v>1.08</v>
          </cell>
        </row>
        <row r="1381">
          <cell r="A1381" t="str">
            <v>P0940793</v>
          </cell>
          <cell r="C1381" t="str">
            <v>Switch Hardware</v>
          </cell>
          <cell r="D1381" t="str">
            <v>DESIGNATION LABEL FOR NTRX50NL</v>
          </cell>
          <cell r="E1381">
            <v>3</v>
          </cell>
          <cell r="F1381">
            <v>0.75</v>
          </cell>
        </row>
        <row r="1382">
          <cell r="A1382" t="str">
            <v>P0940794</v>
          </cell>
          <cell r="C1382" t="str">
            <v>OEM Equipment</v>
          </cell>
          <cell r="D1382" t="str">
            <v>DESIGNATION LABEL FOR NTRX50NM</v>
          </cell>
          <cell r="E1382">
            <v>6</v>
          </cell>
          <cell r="F1382">
            <v>1.08</v>
          </cell>
        </row>
        <row r="1383">
          <cell r="A1383" t="str">
            <v>P0943749</v>
          </cell>
          <cell r="C1383" t="str">
            <v>Cellsite/BTS/RBS Infrastructure</v>
          </cell>
          <cell r="D1383" t="str">
            <v>DOOR SUB-ASSEMBLY FOR YU AND YV EBE</v>
          </cell>
          <cell r="E1383">
            <v>2125</v>
          </cell>
          <cell r="F1383">
            <v>518.5</v>
          </cell>
        </row>
        <row r="1384">
          <cell r="A1384" t="str">
            <v>P0943750</v>
          </cell>
          <cell r="C1384" t="str">
            <v>Cellsite/BTS/RBS Infrastructure</v>
          </cell>
          <cell r="D1384" t="str">
            <v>DOOR LATCH ON YU AND YV EBE</v>
          </cell>
          <cell r="E1384">
            <v>340</v>
          </cell>
          <cell r="F1384">
            <v>62.35</v>
          </cell>
        </row>
        <row r="1385">
          <cell r="A1385" t="str">
            <v>P0949424</v>
          </cell>
          <cell r="C1385" t="str">
            <v>Cellsite/BTS/RBS Infrastructure</v>
          </cell>
          <cell r="D1385" t="str">
            <v>Battery Box Kit</v>
          </cell>
          <cell r="E1385">
            <v>650</v>
          </cell>
          <cell r="F1385">
            <v>405.29</v>
          </cell>
        </row>
        <row r="1386">
          <cell r="A1386" t="str">
            <v>P097F813</v>
          </cell>
          <cell r="C1386" t="str">
            <v>Switch Hardware</v>
          </cell>
          <cell r="D1386" t="str">
            <v>Screw, Tap .216-24 x .500 x .3</v>
          </cell>
          <cell r="E1386">
            <v>0.48</v>
          </cell>
          <cell r="F1386">
            <v>0.03</v>
          </cell>
        </row>
        <row r="1387">
          <cell r="A1387" t="str">
            <v>P097F839</v>
          </cell>
          <cell r="C1387" t="str">
            <v>Switch Hardware</v>
          </cell>
          <cell r="D1387" t="str">
            <v>Screw, Tap .164-32 x .375 x .3</v>
          </cell>
          <cell r="E1387">
            <v>3</v>
          </cell>
          <cell r="F1387">
            <v>0.02</v>
          </cell>
        </row>
        <row r="1388">
          <cell r="A1388" t="str">
            <v>P0987381</v>
          </cell>
          <cell r="C1388" t="str">
            <v>OEM Equipment</v>
          </cell>
          <cell r="D1388" t="str">
            <v>MOUNT, CABLE TIE, ACRYLIC ADHESIVE BACKED, DIM:2.00&amp;quot; X 2.00&amp;quot; X 0.095&amp;quot;, MATERIAL: NYLON(NY), COLOR: WHITE</v>
          </cell>
          <cell r="E1388">
            <v>30</v>
          </cell>
          <cell r="F1388">
            <v>3.04</v>
          </cell>
        </row>
        <row r="1389">
          <cell r="A1389" t="str">
            <v>P098G545</v>
          </cell>
          <cell r="C1389" t="str">
            <v>Cellsite/BTS/RBS Infrastructure</v>
          </cell>
          <cell r="D1389" t="str">
            <v>Panning,6' brown, for 30&amp;quot; cabl</v>
          </cell>
          <cell r="E1389">
            <v>58</v>
          </cell>
          <cell r="F1389">
            <v>52.93</v>
          </cell>
        </row>
        <row r="1390">
          <cell r="A1390" t="str">
            <v>P0990456</v>
          </cell>
          <cell r="C1390" t="str">
            <v>Switch Software</v>
          </cell>
          <cell r="D1390" t="str">
            <v>CDMA Border Cell Paging</v>
          </cell>
          <cell r="E1390">
            <v>250</v>
          </cell>
          <cell r="F1390">
            <v>0</v>
          </cell>
        </row>
        <row r="1391">
          <cell r="A1391" t="str">
            <v>P0990459</v>
          </cell>
          <cell r="C1391" t="str">
            <v>Switch Software</v>
          </cell>
          <cell r="D1391" t="str">
            <v>Orig_Attempt_Auth DP in WIN call model</v>
          </cell>
          <cell r="E1391">
            <v>25</v>
          </cell>
          <cell r="F1391">
            <v>0</v>
          </cell>
        </row>
        <row r="1392">
          <cell r="A1392" t="str">
            <v>P0990460</v>
          </cell>
          <cell r="C1392" t="str">
            <v>Switch Software</v>
          </cell>
          <cell r="D1392" t="str">
            <v>NTWK CDMA OTAPA</v>
          </cell>
          <cell r="E1392">
            <v>300</v>
          </cell>
          <cell r="F1392">
            <v>0</v>
          </cell>
        </row>
        <row r="1393">
          <cell r="A1393" t="str">
            <v>P0990461</v>
          </cell>
          <cell r="C1393" t="str">
            <v>Switch Software</v>
          </cell>
          <cell r="D1393" t="str">
            <v>WIN Prepaid CSD Support</v>
          </cell>
          <cell r="E1393">
            <v>60</v>
          </cell>
          <cell r="F1393">
            <v>0</v>
          </cell>
        </row>
        <row r="1394">
          <cell r="A1394" t="str">
            <v>P0990462</v>
          </cell>
          <cell r="C1394" t="str">
            <v>Switch Software</v>
          </cell>
          <cell r="D1394" t="str">
            <v>MTX11 Wireless CDMA/TDMA NEW SWITCH</v>
          </cell>
          <cell r="E1394">
            <v>770</v>
          </cell>
          <cell r="F1394">
            <v>0</v>
          </cell>
        </row>
        <row r="1395">
          <cell r="A1395" t="str">
            <v>P0990947</v>
          </cell>
          <cell r="B1395" t="str">
            <v>CHA00020</v>
          </cell>
          <cell r="C1395" t="str">
            <v>Services Platforms</v>
          </cell>
          <cell r="D1395" t="str">
            <v>MOBILE IP HOME AGENT 2.0 - 1000 SUBS</v>
          </cell>
          <cell r="E1395">
            <v>3000</v>
          </cell>
          <cell r="F1395">
            <v>0</v>
          </cell>
        </row>
        <row r="1396">
          <cell r="A1396" t="str">
            <v>P0991169</v>
          </cell>
          <cell r="C1396" t="str">
            <v>Switch Software</v>
          </cell>
          <cell r="D1396" t="str">
            <v>MTX11 BASE MSC &amp;amp; HLR FTRS CDMA - NEW SWITCH</v>
          </cell>
          <cell r="E1396">
            <v>1100</v>
          </cell>
          <cell r="F1396">
            <v>0</v>
          </cell>
        </row>
        <row r="1397">
          <cell r="A1397" t="str">
            <v>P0992214</v>
          </cell>
          <cell r="C1397" t="str">
            <v>Switch Software</v>
          </cell>
          <cell r="D1397" t="str">
            <v>IS-826 WIN Prepaid Triggers</v>
          </cell>
          <cell r="E1397">
            <v>235</v>
          </cell>
          <cell r="F1397">
            <v>0</v>
          </cell>
        </row>
        <row r="1398">
          <cell r="A1398" t="str">
            <v>P0994488</v>
          </cell>
          <cell r="C1398" t="str">
            <v>Controller Hardware</v>
          </cell>
          <cell r="D1398" t="str">
            <v>CDMA 1xEV-DO RNC App 2.0</v>
          </cell>
          <cell r="E1398">
            <v>121210</v>
          </cell>
          <cell r="F1398">
            <v>19550</v>
          </cell>
        </row>
        <row r="1399">
          <cell r="A1399" t="str">
            <v>P0995933</v>
          </cell>
          <cell r="C1399" t="str">
            <v>Switch Software</v>
          </cell>
          <cell r="D1399" t="str">
            <v>O NoAnswer DP in WIN Call Model</v>
          </cell>
          <cell r="E1399">
            <v>25</v>
          </cell>
          <cell r="F1399">
            <v>0</v>
          </cell>
        </row>
        <row r="1400">
          <cell r="A1400" t="str">
            <v>P0995934</v>
          </cell>
          <cell r="C1400" t="str">
            <v>Switch Software</v>
          </cell>
          <cell r="D1400" t="str">
            <v>Trk Spec Cld Pty Dgt in WIN Call Model</v>
          </cell>
          <cell r="E1400">
            <v>25</v>
          </cell>
          <cell r="F1400">
            <v>0</v>
          </cell>
        </row>
        <row r="1401">
          <cell r="A1401" t="str">
            <v>PDSN0020</v>
          </cell>
          <cell r="B1401" t="str">
            <v>P0990945</v>
          </cell>
          <cell r="C1401" t="str">
            <v>Services Platforms</v>
          </cell>
          <cell r="D1401" t="str">
            <v>CDMA PACKET DATA SERV NODE REL 2.1 - 1,000 SUBS</v>
          </cell>
          <cell r="E1401">
            <v>8000</v>
          </cell>
          <cell r="F1401">
            <v>0</v>
          </cell>
        </row>
        <row r="1402">
          <cell r="A1402" t="str">
            <v>PDSN0021</v>
          </cell>
          <cell r="B1402" t="str">
            <v>P0994423</v>
          </cell>
          <cell r="C1402" t="str">
            <v>Services Platforms</v>
          </cell>
          <cell r="D1402" t="str">
            <v>PDSN Right-To-Use 1000 Sessions</v>
          </cell>
          <cell r="E1402">
            <v>8000</v>
          </cell>
          <cell r="F1402">
            <v>0</v>
          </cell>
        </row>
        <row r="1403">
          <cell r="A1403" t="str">
            <v>PDSN0022</v>
          </cell>
          <cell r="C1403" t="str">
            <v>Services Platforms</v>
          </cell>
          <cell r="D1403" t="str">
            <v>CDMA PDSN REL 2.2 - 1000 SUBS</v>
          </cell>
          <cell r="E1403">
            <v>20000</v>
          </cell>
          <cell r="F1403">
            <v>0</v>
          </cell>
        </row>
        <row r="1404">
          <cell r="A1404" t="str">
            <v>PDSN0101</v>
          </cell>
          <cell r="B1404" t="str">
            <v>P0946219</v>
          </cell>
          <cell r="C1404" t="str">
            <v>Services Platforms</v>
          </cell>
          <cell r="D1404" t="str">
            <v>MOBILE IP FOREIGN AGENT 2.0 - 1000 SUBS</v>
          </cell>
          <cell r="E1404">
            <v>4000</v>
          </cell>
          <cell r="F1404">
            <v>0</v>
          </cell>
        </row>
        <row r="1405">
          <cell r="A1405" t="str">
            <v>QMBIX10A</v>
          </cell>
          <cell r="B1405" t="str">
            <v>A0270164</v>
          </cell>
          <cell r="C1405" t="str">
            <v>OEM Equipment</v>
          </cell>
          <cell r="D1405" t="str">
            <v>MTG</v>
          </cell>
          <cell r="E1405">
            <v>38.369999999999997</v>
          </cell>
          <cell r="F1405">
            <v>12.22</v>
          </cell>
        </row>
        <row r="1406">
          <cell r="A1406" t="str">
            <v>QMY717A</v>
          </cell>
          <cell r="C1406" t="str">
            <v>Services Platforms</v>
          </cell>
          <cell r="D1406" t="str">
            <v>Passport 7480 DC Cabinet Package: Passport 7480 DC Shelf, Cable Management Unit, Cooling Unit, Cabinet With Side Doors and Panels, CP - Next Generation, DC Power Supply, DCE V.24 Operator Cable, 7480 PCR Base System Software.</v>
          </cell>
          <cell r="E1406">
            <v>25800</v>
          </cell>
          <cell r="F1406">
            <v>5522.69</v>
          </cell>
        </row>
        <row r="1407">
          <cell r="A1407" t="str">
            <v>QRBIX19A</v>
          </cell>
          <cell r="B1407" t="str">
            <v>A0270168</v>
          </cell>
          <cell r="C1407" t="str">
            <v>OEM Equipment</v>
          </cell>
          <cell r="D1407" t="str">
            <v>DISTG RG</v>
          </cell>
          <cell r="E1407">
            <v>7.52</v>
          </cell>
          <cell r="F1407">
            <v>1.45</v>
          </cell>
        </row>
        <row r="1408">
          <cell r="A1408" t="str">
            <v>QSBIX20A</v>
          </cell>
          <cell r="B1408" t="str">
            <v>A0270169</v>
          </cell>
          <cell r="C1408" t="str">
            <v>OEM Equipment</v>
          </cell>
          <cell r="D1408" t="str">
            <v>DSGNTN STR</v>
          </cell>
          <cell r="E1408">
            <v>81</v>
          </cell>
          <cell r="F1408">
            <v>0.23</v>
          </cell>
        </row>
        <row r="1409">
          <cell r="A1409" t="str">
            <v>QTBIX16A</v>
          </cell>
          <cell r="B1409" t="str">
            <v>A0270165</v>
          </cell>
          <cell r="C1409" t="str">
            <v>OEM Equipment</v>
          </cell>
          <cell r="D1409" t="str">
            <v>TOOL</v>
          </cell>
          <cell r="E1409">
            <v>104.79</v>
          </cell>
          <cell r="F1409">
            <v>25.29</v>
          </cell>
        </row>
        <row r="1410">
          <cell r="A1410" t="str">
            <v>QTBIX17A</v>
          </cell>
          <cell r="C1410" t="str">
            <v>Switch Hardware</v>
          </cell>
          <cell r="D1410" t="str">
            <v>QTBIX17A TEST PROBE, 2 ALLIGTR</v>
          </cell>
          <cell r="E1410">
            <v>32.130000000000003</v>
          </cell>
          <cell r="F1410">
            <v>6.68</v>
          </cell>
        </row>
        <row r="1411">
          <cell r="A1411" t="str">
            <v>R0103038</v>
          </cell>
          <cell r="C1411" t="str">
            <v>Switch Hardware</v>
          </cell>
          <cell r="D1411" t="str">
            <v>10AWG STRANDED COPPER 600 VOLT</v>
          </cell>
          <cell r="E1411">
            <v>8</v>
          </cell>
          <cell r="F1411">
            <v>2.97</v>
          </cell>
        </row>
        <row r="1412">
          <cell r="A1412" t="str">
            <v>R0108387</v>
          </cell>
          <cell r="C1412" t="str">
            <v>Switch Hardware</v>
          </cell>
          <cell r="D1412" t="str">
            <v>NT1450X (20AWG 6 COND) SOL TND</v>
          </cell>
          <cell r="E1412">
            <v>2</v>
          </cell>
          <cell r="F1412">
            <v>0.21</v>
          </cell>
        </row>
        <row r="1413">
          <cell r="A1413" t="str">
            <v>R0112611</v>
          </cell>
          <cell r="C1413" t="str">
            <v>OEM Equipment</v>
          </cell>
          <cell r="D1413" t="str">
            <v>Twine, poly waxed, No. 9</v>
          </cell>
          <cell r="E1413">
            <v>4</v>
          </cell>
          <cell r="F1413">
            <v>5.52</v>
          </cell>
        </row>
        <row r="1414">
          <cell r="A1414" t="str">
            <v>R0112715</v>
          </cell>
          <cell r="C1414" t="str">
            <v>OEM Equipment</v>
          </cell>
          <cell r="D1414" t="str">
            <v>R0112715 PWR WIRE 6AWG BLK SIN</v>
          </cell>
          <cell r="E1414">
            <v>2.64</v>
          </cell>
          <cell r="F1414">
            <v>0.84</v>
          </cell>
        </row>
        <row r="1415">
          <cell r="A1415" t="str">
            <v>R0112716</v>
          </cell>
          <cell r="B1415" t="str">
            <v>NPS90508-03-8</v>
          </cell>
          <cell r="C1415" t="str">
            <v>OEM Equipment</v>
          </cell>
          <cell r="D1415" t="str">
            <v>R0112716 PWR WIRE 8AWG BLK SIN</v>
          </cell>
          <cell r="E1415">
            <v>3</v>
          </cell>
          <cell r="F1415">
            <v>0.6</v>
          </cell>
        </row>
        <row r="1416">
          <cell r="A1416" t="str">
            <v>R0112717</v>
          </cell>
          <cell r="C1416" t="str">
            <v>OEM Equipment</v>
          </cell>
          <cell r="D1416" t="str">
            <v>R0112717 PWR WIRE 10AWG BLACK</v>
          </cell>
          <cell r="E1416">
            <v>1.08</v>
          </cell>
          <cell r="F1416">
            <v>0.53</v>
          </cell>
        </row>
        <row r="1417">
          <cell r="A1417" t="str">
            <v>R0113513</v>
          </cell>
          <cell r="C1417" t="str">
            <v>Cellsite/BTS/RBS Infrastructure</v>
          </cell>
          <cell r="D1417" t="str">
            <v>R0113513 PWR WIRE 6AWG GRN SIN</v>
          </cell>
          <cell r="E1417">
            <v>2.85</v>
          </cell>
          <cell r="F1417">
            <v>1.1499999999999999</v>
          </cell>
        </row>
        <row r="1418">
          <cell r="A1418" t="str">
            <v>R0114594</v>
          </cell>
          <cell r="C1418" t="str">
            <v>OEM Equipment</v>
          </cell>
          <cell r="D1418" t="str">
            <v>GREASE, ANTI-CORROSIVE, VACUUM</v>
          </cell>
          <cell r="E1418">
            <v>6</v>
          </cell>
          <cell r="F1418">
            <v>6.76</v>
          </cell>
        </row>
        <row r="1419">
          <cell r="A1419" t="str">
            <v>R0114657</v>
          </cell>
          <cell r="C1419" t="str">
            <v>OEM Equipment</v>
          </cell>
          <cell r="D1419" t="str">
            <v>End Cap, Heat Shrink, HSC2-20</v>
          </cell>
          <cell r="E1419">
            <v>8</v>
          </cell>
          <cell r="F1419">
            <v>6.66</v>
          </cell>
        </row>
        <row r="1420">
          <cell r="A1420" t="str">
            <v>R0115410</v>
          </cell>
          <cell r="C1420" t="str">
            <v>OEM Equipment</v>
          </cell>
          <cell r="D1420" t="str">
            <v>R0115410 PWR WIRE 0AWG GRN SIN</v>
          </cell>
          <cell r="E1420">
            <v>2</v>
          </cell>
          <cell r="F1420">
            <v>1.56</v>
          </cell>
        </row>
        <row r="1421">
          <cell r="A1421" t="str">
            <v>R0115411</v>
          </cell>
          <cell r="C1421" t="str">
            <v>OEM Equipment</v>
          </cell>
          <cell r="D1421" t="str">
            <v>R0115411 PWR WIRE 6AWG GRN SIN</v>
          </cell>
          <cell r="E1421">
            <v>1</v>
          </cell>
          <cell r="F1421">
            <v>2.0299999999999998</v>
          </cell>
        </row>
        <row r="1422">
          <cell r="A1422" t="str">
            <v>R0115566</v>
          </cell>
          <cell r="C1422" t="str">
            <v>OEM Equipment</v>
          </cell>
          <cell r="D1422" t="str">
            <v>PWR WIRE 0AWG GRN/YEL STRIPE 19X0.0745 CU, XLPE INS, 90C 600V, UL XHHW, CSA RW-90, Upgraded to FT4 with new part numbers</v>
          </cell>
          <cell r="E1422">
            <v>2</v>
          </cell>
          <cell r="F1422">
            <v>1.37</v>
          </cell>
        </row>
        <row r="1423">
          <cell r="A1423" t="str">
            <v>R0116098</v>
          </cell>
          <cell r="C1423" t="str">
            <v>OEM Equipment</v>
          </cell>
          <cell r="D1423" t="str">
            <v>AIR DRY TOUCH UP ENAMEL PAINT,</v>
          </cell>
          <cell r="E1423">
            <v>17</v>
          </cell>
          <cell r="F1423">
            <v>11.34</v>
          </cell>
        </row>
        <row r="1424">
          <cell r="A1424" t="str">
            <v>R0116521</v>
          </cell>
          <cell r="C1424" t="str">
            <v>OEM Equipment</v>
          </cell>
          <cell r="D1424" t="str">
            <v>TAPE, PVC, black, 0.010 mil TH</v>
          </cell>
          <cell r="E1424">
            <v>17</v>
          </cell>
          <cell r="F1424">
            <v>7.11</v>
          </cell>
        </row>
        <row r="1425">
          <cell r="A1425" t="str">
            <v>R0116726</v>
          </cell>
          <cell r="C1425" t="str">
            <v>OEM Equipment</v>
          </cell>
          <cell r="D1425" t="str">
            <v>COAX CBL 0.123in 1X0.123 CU CLAD AL 1 COAX PE SHLD CU</v>
          </cell>
          <cell r="E1425">
            <v>15</v>
          </cell>
          <cell r="F1425">
            <v>2.93</v>
          </cell>
        </row>
        <row r="1426">
          <cell r="A1426" t="str">
            <v>R0118701</v>
          </cell>
          <cell r="C1426" t="str">
            <v>OEM Equipment</v>
          </cell>
          <cell r="D1426" t="str">
            <v>PWR WIRE 535.5kcmil 1325/24 EP</v>
          </cell>
          <cell r="E1426">
            <v>50</v>
          </cell>
          <cell r="F1426">
            <v>6.81</v>
          </cell>
        </row>
        <row r="1427">
          <cell r="A1427" t="str">
            <v>R0118732</v>
          </cell>
          <cell r="C1427" t="str">
            <v>Controller Hardware</v>
          </cell>
          <cell r="D1427" t="str">
            <v>R0118732 PWR WIRE 00AWG BLK SI</v>
          </cell>
          <cell r="E1427">
            <v>11.61</v>
          </cell>
          <cell r="F1427">
            <v>1.45</v>
          </cell>
        </row>
        <row r="1428">
          <cell r="A1428" t="str">
            <v>R0118739</v>
          </cell>
          <cell r="C1428" t="str">
            <v>Switch Hardware</v>
          </cell>
          <cell r="D1428" t="str">
            <v>R0118739 PWR WIRE 350kcmil BLK</v>
          </cell>
          <cell r="E1428">
            <v>4.2</v>
          </cell>
          <cell r="F1428">
            <v>2.4900000000000002</v>
          </cell>
        </row>
        <row r="1429">
          <cell r="A1429" t="str">
            <v>R0118747</v>
          </cell>
          <cell r="C1429" t="str">
            <v>OEM Equipment</v>
          </cell>
          <cell r="D1429" t="str">
            <v>R0118747 PWR WIRE 0AWG GRN SIN</v>
          </cell>
          <cell r="E1429">
            <v>10.54</v>
          </cell>
          <cell r="F1429">
            <v>4.1399999999999997</v>
          </cell>
        </row>
        <row r="1430">
          <cell r="A1430" t="str">
            <v>R0118763</v>
          </cell>
          <cell r="C1430" t="str">
            <v>OEM Equipment</v>
          </cell>
          <cell r="D1430" t="str">
            <v>R0118763 PWR WIRE 777kcmil BLK</v>
          </cell>
          <cell r="E1430">
            <v>71.81</v>
          </cell>
          <cell r="F1430">
            <v>6.05</v>
          </cell>
        </row>
        <row r="1431">
          <cell r="A1431" t="str">
            <v>R0118764</v>
          </cell>
          <cell r="C1431" t="str">
            <v>OEM Equipment</v>
          </cell>
          <cell r="D1431" t="str">
            <v>R0118764 PWR WIRE 535kcmil BLK</v>
          </cell>
          <cell r="E1431">
            <v>11</v>
          </cell>
          <cell r="F1431">
            <v>4.13</v>
          </cell>
        </row>
        <row r="1432">
          <cell r="A1432" t="str">
            <v>R0118765</v>
          </cell>
          <cell r="C1432" t="str">
            <v>OEM Equipment</v>
          </cell>
          <cell r="D1432" t="str">
            <v>R0118765 PWR WIRE 373kcmil BLK</v>
          </cell>
          <cell r="E1432">
            <v>38.54</v>
          </cell>
          <cell r="F1432">
            <v>3.39</v>
          </cell>
        </row>
        <row r="1433">
          <cell r="A1433" t="str">
            <v>R0118930</v>
          </cell>
          <cell r="C1433" t="str">
            <v>Cellsite/BTS/RBS Infrastructure</v>
          </cell>
          <cell r="D1433" t="str">
            <v>TEL CBL 22AWG 1X22 CU 6 PR SHLD BONDED AL</v>
          </cell>
          <cell r="E1433">
            <v>2</v>
          </cell>
          <cell r="F1433">
            <v>0.62</v>
          </cell>
        </row>
        <row r="1434">
          <cell r="A1434" t="str">
            <v>R0999230</v>
          </cell>
          <cell r="C1434" t="str">
            <v>Cellsite/BTS/RBS Infrastructure</v>
          </cell>
          <cell r="D1434" t="str">
            <v>WIRE, 2AWG (637 X 30) TPE INSULATION</v>
          </cell>
          <cell r="E1434">
            <v>8</v>
          </cell>
          <cell r="F1434">
            <v>3.77</v>
          </cell>
        </row>
        <row r="1435">
          <cell r="A1435" t="str">
            <v>SWBSCA</v>
          </cell>
          <cell r="C1435" t="str">
            <v>Controller Software</v>
          </cell>
          <cell r="D1435" t="str">
            <v>BSC SOFTWARE CHARGE PER VOICE CHANNEL</v>
          </cell>
          <cell r="E1435">
            <v>1500</v>
          </cell>
          <cell r="F1435">
            <v>0</v>
          </cell>
        </row>
        <row r="1436">
          <cell r="A1436" t="str">
            <v>SWBTSA</v>
          </cell>
          <cell r="C1436" t="str">
            <v>Controller Software</v>
          </cell>
          <cell r="D1436" t="str">
            <v>BTS SOFTWARE CHARGE PER VOICE CH</v>
          </cell>
          <cell r="E1436">
            <v>1000</v>
          </cell>
          <cell r="F1436">
            <v>0</v>
          </cell>
        </row>
        <row r="1437">
          <cell r="A1437" t="str">
            <v>WCP3001B</v>
          </cell>
          <cell r="C1437" t="str">
            <v>Cellsite/BTS/RBS Infrastructure</v>
          </cell>
          <cell r="D1437" t="str">
            <v>CDMA METRO DE BASE</v>
          </cell>
          <cell r="E1437">
            <v>70000</v>
          </cell>
          <cell r="F1437">
            <v>16314.5</v>
          </cell>
        </row>
        <row r="1438">
          <cell r="A1438" t="str">
            <v>WCP3010B</v>
          </cell>
          <cell r="C1438" t="str">
            <v>Cellsite/BTS/RBS Infrastructure</v>
          </cell>
          <cell r="D1438" t="str">
            <v>CDMA METRO DR (AC POWER) BASE</v>
          </cell>
          <cell r="E1438">
            <v>60000</v>
          </cell>
          <cell r="F1438">
            <v>10984.2</v>
          </cell>
        </row>
        <row r="1439">
          <cell r="A1439" t="str">
            <v>WCP3020C</v>
          </cell>
          <cell r="C1439" t="str">
            <v>Cellsite/BTS/RBS Infrastructure</v>
          </cell>
          <cell r="D1439" t="str">
            <v>CDMA METRO DR (-48V DC POWER) BASE</v>
          </cell>
          <cell r="E1439">
            <v>52000</v>
          </cell>
          <cell r="F1439">
            <v>10388.799999999999</v>
          </cell>
        </row>
        <row r="1440">
          <cell r="A1440" t="str">
            <v>WCP3022A</v>
          </cell>
          <cell r="C1440" t="str">
            <v>Cellsite/BTS/RBS Infrastructure</v>
          </cell>
          <cell r="D1440" t="str">
            <v>CDMA Metro Indoor (+24V DC Power) Base</v>
          </cell>
          <cell r="E1440">
            <v>52000</v>
          </cell>
          <cell r="F1440">
            <v>9614.43</v>
          </cell>
        </row>
        <row r="1441">
          <cell r="A1441" t="str">
            <v>WCP3040D</v>
          </cell>
          <cell r="C1441" t="str">
            <v>Cellsite/BTS/RBS Infrastructure</v>
          </cell>
          <cell r="D1441" t="str">
            <v>CDMA MINICELL BASE AC POWER</v>
          </cell>
          <cell r="E1441">
            <v>47000</v>
          </cell>
          <cell r="F1441">
            <v>14424.3</v>
          </cell>
        </row>
        <row r="1442">
          <cell r="A1442" t="str">
            <v>WCP3050C</v>
          </cell>
          <cell r="C1442" t="str">
            <v>Cellsite/BTS/RBS Infrastructure</v>
          </cell>
          <cell r="D1442" t="str">
            <v>CDMA MINICELL BASE DC POWER</v>
          </cell>
          <cell r="E1442">
            <v>47000</v>
          </cell>
          <cell r="F1442">
            <v>13321.9</v>
          </cell>
        </row>
        <row r="1443">
          <cell r="A1443" t="str">
            <v>WCP3500A</v>
          </cell>
          <cell r="C1443" t="str">
            <v>Cellsite/BTS/RBS Infrastructure</v>
          </cell>
          <cell r="D1443" t="str">
            <v>CDMA METRO DE SPARES PACKAGE</v>
          </cell>
          <cell r="E1443">
            <v>36000</v>
          </cell>
          <cell r="F1443">
            <v>6439.07</v>
          </cell>
        </row>
        <row r="1444">
          <cell r="A1444" t="str">
            <v>WCP3510A</v>
          </cell>
          <cell r="C1444" t="str">
            <v>Cellsite/BTS/RBS Infrastructure</v>
          </cell>
          <cell r="D1444" t="str">
            <v>CDMA METRO DR (AC POWER) SPARES PACKAGE</v>
          </cell>
          <cell r="E1444">
            <v>38000</v>
          </cell>
          <cell r="F1444">
            <v>5949.4</v>
          </cell>
        </row>
        <row r="1445">
          <cell r="A1445" t="str">
            <v>WCP3540A</v>
          </cell>
          <cell r="C1445" t="str">
            <v>Cellsite/BTS/RBS Infrastructure</v>
          </cell>
          <cell r="D1445" t="str">
            <v>CDMA MINICELL DE AC INDOOR SPARES PACKAGE</v>
          </cell>
          <cell r="E1445">
            <v>37000</v>
          </cell>
          <cell r="F1445">
            <v>6225.51</v>
          </cell>
        </row>
        <row r="1446">
          <cell r="A1446" t="str">
            <v>WCP3550A</v>
          </cell>
          <cell r="C1446" t="str">
            <v>Cellsite/BTS/RBS Infrastructure</v>
          </cell>
          <cell r="D1446" t="str">
            <v>CDMA MINICELL DE INDOOR DC SPARES PACKAGE</v>
          </cell>
          <cell r="E1446">
            <v>28000</v>
          </cell>
          <cell r="F1446">
            <v>4463.01</v>
          </cell>
        </row>
        <row r="1447">
          <cell r="A1447" t="str">
            <v>WCP3560A</v>
          </cell>
          <cell r="C1447" t="str">
            <v>Cellsite/BTS/RBS Infrastructure</v>
          </cell>
          <cell r="D1447" t="str">
            <v>CDMA MINICELL RADIO ENCLOSURE (RE) SPARES PKG</v>
          </cell>
          <cell r="E1447">
            <v>1100</v>
          </cell>
          <cell r="F1447">
            <v>461.01</v>
          </cell>
        </row>
        <row r="1448">
          <cell r="A1448" t="str">
            <v>WCPATM01</v>
          </cell>
          <cell r="C1448" t="str">
            <v>Controller Software</v>
          </cell>
          <cell r="D1448" t="str">
            <v>DISCO ATM ISSHO SOFTWARE (PER DISCO)</v>
          </cell>
          <cell r="E1448">
            <v>25000</v>
          </cell>
          <cell r="F1448">
            <v>0</v>
          </cell>
        </row>
        <row r="1449">
          <cell r="A1449" t="str">
            <v>WCPATM02</v>
          </cell>
          <cell r="C1449" t="str">
            <v>Controller Software</v>
          </cell>
          <cell r="D1449" t="str">
            <v>DISCO ATM PORT EXPANSION SOFTWARE WITH ISSHO S/W PER DISCO</v>
          </cell>
          <cell r="E1449">
            <v>85000</v>
          </cell>
          <cell r="F1449">
            <v>0</v>
          </cell>
        </row>
        <row r="1450">
          <cell r="A1450" t="str">
            <v>WIN00048</v>
          </cell>
          <cell r="B1450" t="str">
            <v>P0602520</v>
          </cell>
          <cell r="C1450" t="str">
            <v>Switch Software</v>
          </cell>
          <cell r="D1450" t="str">
            <v>Based Call Fwding Buay &amp;amp; No Answer</v>
          </cell>
          <cell r="E1450">
            <v>50</v>
          </cell>
          <cell r="F1450">
            <v>0</v>
          </cell>
        </row>
        <row r="1451">
          <cell r="A1451" t="str">
            <v>WM0000013</v>
          </cell>
          <cell r="C1451" t="str">
            <v>OA&amp;M and Tools</v>
          </cell>
          <cell r="D1451" t="str">
            <v>CDMA RF OPTIMIZER TOOL LICENSE (RENEWABLE 1YR PER SEAT)</v>
          </cell>
          <cell r="E1451">
            <v>7000</v>
          </cell>
          <cell r="F1451">
            <v>0</v>
          </cell>
        </row>
        <row r="1452">
          <cell r="A1452" t="str">
            <v>WMP1000A</v>
          </cell>
          <cell r="C1452" t="str">
            <v>Switch Hardware</v>
          </cell>
          <cell r="D1452" t="str">
            <v>SNSE CORE (BROWN)BASE PACKAGE, W/O PROC, MEMORY, LIU &amp;amp; SLM</v>
          </cell>
          <cell r="E1452">
            <v>781498</v>
          </cell>
          <cell r="F1452">
            <v>40743.300000000003</v>
          </cell>
        </row>
        <row r="1453">
          <cell r="A1453" t="str">
            <v>WMP1001A</v>
          </cell>
          <cell r="C1453" t="str">
            <v>Switch Hardware</v>
          </cell>
          <cell r="D1453" t="str">
            <v>SNSE CORE (GRAY) BASE PKG, W/O PROC. MEMORY, LIU &amp;amp; SLM</v>
          </cell>
          <cell r="E1453">
            <v>1075010</v>
          </cell>
          <cell r="F1453">
            <v>40794.9</v>
          </cell>
        </row>
        <row r="1454">
          <cell r="A1454" t="str">
            <v>WMP1003B</v>
          </cell>
          <cell r="C1454" t="str">
            <v>Switch Hardware</v>
          </cell>
          <cell r="D1454" t="str">
            <v>RELEASE 2 XA CORE SUPERNODE (MTX10)</v>
          </cell>
          <cell r="E1454">
            <v>2558230</v>
          </cell>
          <cell r="F1454">
            <v>88843.9</v>
          </cell>
        </row>
        <row r="1455">
          <cell r="A1455" t="str">
            <v>WMP1004A</v>
          </cell>
          <cell r="C1455" t="str">
            <v>Switch Hardware</v>
          </cell>
          <cell r="D1455" t="str">
            <v>RELEASE 2 XA CORE SUPERNODE SE (MTX10)</v>
          </cell>
          <cell r="E1455">
            <v>2490000</v>
          </cell>
          <cell r="F1455">
            <v>81467.8</v>
          </cell>
        </row>
        <row r="1456">
          <cell r="A1456" t="str">
            <v>WMP1005A</v>
          </cell>
          <cell r="C1456" t="str">
            <v>Switch Hardware</v>
          </cell>
          <cell r="D1456" t="str">
            <v>Release 2 XA Core Standalone Cabinet (MTX10)</v>
          </cell>
          <cell r="E1456">
            <v>2184000</v>
          </cell>
          <cell r="F1456">
            <v>68055</v>
          </cell>
        </row>
        <row r="1457">
          <cell r="A1457" t="str">
            <v>WMP1006B</v>
          </cell>
          <cell r="C1457" t="str">
            <v>Switch Hardware</v>
          </cell>
          <cell r="D1457" t="str">
            <v>RELEASE 2 XA CORE SUPERNODE (MTX11, 2+1)</v>
          </cell>
          <cell r="E1457">
            <v>2772000</v>
          </cell>
          <cell r="F1457">
            <v>90292</v>
          </cell>
        </row>
        <row r="1458">
          <cell r="A1458" t="str">
            <v>WMP1011A</v>
          </cell>
          <cell r="C1458" t="str">
            <v>Switch Hardware</v>
          </cell>
          <cell r="D1458" t="str">
            <v>SUPERNODE CORE (GRAY)PKG W/O PROC MEMORY &amp;amp; SLM</v>
          </cell>
          <cell r="E1458">
            <v>723911</v>
          </cell>
          <cell r="F1458">
            <v>36161.1</v>
          </cell>
        </row>
        <row r="1459">
          <cell r="A1459" t="str">
            <v>WMP1012E</v>
          </cell>
          <cell r="C1459" t="str">
            <v>Switch Hardware</v>
          </cell>
          <cell r="D1459" t="str">
            <v>XA CORE REL 1 XA CORE W ENHANCED PROCESSOR ELEMENT (MTOX9)</v>
          </cell>
          <cell r="E1459">
            <v>2108220</v>
          </cell>
          <cell r="F1459">
            <v>81153.399999999994</v>
          </cell>
        </row>
        <row r="1460">
          <cell r="A1460" t="str">
            <v>WMP1013B</v>
          </cell>
          <cell r="C1460" t="str">
            <v>Switch Hardware</v>
          </cell>
          <cell r="D1460" t="str">
            <v>XA CORE SUPERNODE SE (MTX11)</v>
          </cell>
          <cell r="E1460">
            <v>2700000</v>
          </cell>
          <cell r="F1460">
            <v>82916.600000000006</v>
          </cell>
        </row>
        <row r="1461">
          <cell r="A1461" t="str">
            <v>WMP1015D</v>
          </cell>
          <cell r="C1461" t="str">
            <v>Switch Hardware</v>
          </cell>
          <cell r="D1461" t="str">
            <v>XA CORE STANDALONE CABINET</v>
          </cell>
          <cell r="E1461">
            <v>1730000</v>
          </cell>
          <cell r="F1461">
            <v>60364.4</v>
          </cell>
        </row>
        <row r="1462">
          <cell r="A1462" t="str">
            <v>WMP1020A</v>
          </cell>
          <cell r="C1462" t="str">
            <v>Switch Hardware</v>
          </cell>
          <cell r="D1462" t="str">
            <v>MCAM3 (BROWN) BASE PKG.</v>
          </cell>
          <cell r="E1462">
            <v>26500</v>
          </cell>
          <cell r="F1462">
            <v>7510.51</v>
          </cell>
        </row>
        <row r="1463">
          <cell r="A1463" t="str">
            <v>WMP1021A</v>
          </cell>
          <cell r="C1463" t="str">
            <v>Switch Hardware</v>
          </cell>
          <cell r="D1463" t="str">
            <v>MCAM3 (GRAY) BASE PKG W/3 ISM SHELVES</v>
          </cell>
          <cell r="E1463">
            <v>27000</v>
          </cell>
          <cell r="F1463">
            <v>7885.04</v>
          </cell>
        </row>
        <row r="1464">
          <cell r="A1464" t="str">
            <v>WMP1024B</v>
          </cell>
          <cell r="C1464" t="str">
            <v>Switch Hardware</v>
          </cell>
          <cell r="D1464" t="str">
            <v>MCAM3 DOMESTIC OPTION PKG</v>
          </cell>
          <cell r="E1464">
            <v>60236</v>
          </cell>
          <cell r="F1464">
            <v>4055.14</v>
          </cell>
        </row>
        <row r="1465">
          <cell r="A1465" t="str">
            <v>WMP1025B</v>
          </cell>
          <cell r="C1465" t="str">
            <v>Switch Hardware</v>
          </cell>
          <cell r="D1465" t="str">
            <v>MCAM3 INT'L OPTION PKG</v>
          </cell>
          <cell r="E1465">
            <v>59354</v>
          </cell>
          <cell r="F1465">
            <v>4266.49</v>
          </cell>
        </row>
        <row r="1466">
          <cell r="A1466" t="str">
            <v>WMP1026A</v>
          </cell>
          <cell r="C1466" t="str">
            <v>Switch Hardware</v>
          </cell>
          <cell r="D1466" t="str">
            <v>IOM OPTION PKG</v>
          </cell>
          <cell r="E1466">
            <v>119002</v>
          </cell>
          <cell r="F1466">
            <v>7804.53</v>
          </cell>
        </row>
        <row r="1467">
          <cell r="A1467" t="str">
            <v>WMP1042A</v>
          </cell>
          <cell r="C1467" t="str">
            <v>Switch Hardware</v>
          </cell>
          <cell r="D1467" t="str">
            <v>MCTMVolP (BROWN) BASE PKG</v>
          </cell>
          <cell r="E1467">
            <v>33000</v>
          </cell>
          <cell r="F1467">
            <v>6140.4</v>
          </cell>
        </row>
        <row r="1468">
          <cell r="A1468" t="str">
            <v>WMP1043A</v>
          </cell>
          <cell r="C1468" t="str">
            <v>Switch Hardware</v>
          </cell>
          <cell r="D1468" t="str">
            <v>MCTMIVolP (GREY) BASE PKG</v>
          </cell>
          <cell r="E1468">
            <v>33000</v>
          </cell>
          <cell r="F1468">
            <v>6023.74</v>
          </cell>
        </row>
        <row r="1469">
          <cell r="A1469" t="str">
            <v>WMP1050B</v>
          </cell>
          <cell r="C1469" t="str">
            <v>Switch Hardware</v>
          </cell>
          <cell r="D1469" t="str">
            <v>ENET (BROWN) BASE</v>
          </cell>
          <cell r="E1469">
            <v>264000</v>
          </cell>
          <cell r="F1469">
            <v>20185.400000000001</v>
          </cell>
        </row>
        <row r="1470">
          <cell r="A1470" t="str">
            <v>WMP1051B</v>
          </cell>
          <cell r="C1470" t="str">
            <v>Switch Hardware</v>
          </cell>
          <cell r="D1470" t="str">
            <v>ENET (GRAY) BASE</v>
          </cell>
          <cell r="E1470">
            <v>273000</v>
          </cell>
          <cell r="F1470">
            <v>20249.7</v>
          </cell>
        </row>
        <row r="1471">
          <cell r="A1471" t="str">
            <v>WMP1052A</v>
          </cell>
          <cell r="C1471" t="str">
            <v>Switch Hardware</v>
          </cell>
          <cell r="D1471" t="str">
            <v>CCTS (BROWN) CABINET</v>
          </cell>
          <cell r="E1471">
            <v>3507</v>
          </cell>
          <cell r="F1471">
            <v>1576.52</v>
          </cell>
        </row>
        <row r="1472">
          <cell r="A1472" t="str">
            <v>WMP1053A</v>
          </cell>
          <cell r="C1472" t="str">
            <v>Switch Hardware</v>
          </cell>
          <cell r="D1472" t="str">
            <v>CCTS (GRAY)CABINET</v>
          </cell>
          <cell r="E1472">
            <v>5264.32</v>
          </cell>
          <cell r="F1472">
            <v>1569.09</v>
          </cell>
        </row>
        <row r="1473">
          <cell r="A1473" t="str">
            <v>WMP1060A</v>
          </cell>
          <cell r="C1473" t="str">
            <v>Switch Hardware</v>
          </cell>
          <cell r="D1473" t="str">
            <v>LPP (BRWN) BASE, W/36 LINK LPP</v>
          </cell>
          <cell r="E1473">
            <v>348000</v>
          </cell>
          <cell r="F1473">
            <v>26806</v>
          </cell>
        </row>
        <row r="1474">
          <cell r="A1474" t="str">
            <v>WMP1061A</v>
          </cell>
          <cell r="C1474" t="str">
            <v>Switch Hardware</v>
          </cell>
          <cell r="D1474" t="str">
            <v>LPP (GRAY)BASE, W/36 LINK LPP</v>
          </cell>
          <cell r="E1474">
            <v>348000</v>
          </cell>
          <cell r="F1474">
            <v>26870.3</v>
          </cell>
        </row>
        <row r="1475">
          <cell r="A1475" t="str">
            <v>WMP1062A</v>
          </cell>
          <cell r="C1475" t="str">
            <v>Switch Hardware</v>
          </cell>
          <cell r="D1475" t="str">
            <v>FLIS (BRWN) BASE PKG</v>
          </cell>
          <cell r="E1475">
            <v>149559</v>
          </cell>
          <cell r="F1475">
            <v>12508.1</v>
          </cell>
        </row>
        <row r="1476">
          <cell r="A1476" t="str">
            <v>WMP1063A</v>
          </cell>
          <cell r="C1476" t="str">
            <v>Switch Hardware</v>
          </cell>
          <cell r="D1476" t="str">
            <v>FLIS (GRAY) BASE PKG</v>
          </cell>
          <cell r="E1476">
            <v>158225</v>
          </cell>
          <cell r="F1476">
            <v>12572.5</v>
          </cell>
        </row>
        <row r="1477">
          <cell r="A1477" t="str">
            <v>WMP1066A</v>
          </cell>
          <cell r="C1477" t="str">
            <v>Switch Hardware</v>
          </cell>
          <cell r="D1477" t="str">
            <v>FLPP BROWN (BASE)</v>
          </cell>
          <cell r="E1477">
            <v>366000</v>
          </cell>
          <cell r="F1477">
            <v>27745.3</v>
          </cell>
        </row>
        <row r="1478">
          <cell r="A1478" t="str">
            <v>WMP1067A</v>
          </cell>
          <cell r="C1478" t="str">
            <v>Switch Hardware</v>
          </cell>
          <cell r="D1478" t="str">
            <v>FLPP (GREY) BASE</v>
          </cell>
          <cell r="E1478">
            <v>366000</v>
          </cell>
          <cell r="F1478">
            <v>27809.599999999999</v>
          </cell>
        </row>
        <row r="1479">
          <cell r="A1479" t="str">
            <v>WMP1070A</v>
          </cell>
          <cell r="C1479" t="str">
            <v>Switch Hardware</v>
          </cell>
          <cell r="D1479" t="str">
            <v>MPDC TOP FEED (BRWN) BASE PKG</v>
          </cell>
          <cell r="E1479">
            <v>17496</v>
          </cell>
          <cell r="F1479">
            <v>4402.43</v>
          </cell>
        </row>
        <row r="1480">
          <cell r="A1480" t="str">
            <v>WMP1071A</v>
          </cell>
          <cell r="C1480" t="str">
            <v>Switch Hardware</v>
          </cell>
          <cell r="D1480" t="str">
            <v>MPDC TOP FEED (GRAY) BASE PKG</v>
          </cell>
          <cell r="E1480">
            <v>14273</v>
          </cell>
          <cell r="F1480">
            <v>4403.6000000000004</v>
          </cell>
        </row>
        <row r="1481">
          <cell r="A1481" t="str">
            <v>WMP1072A</v>
          </cell>
          <cell r="C1481" t="str">
            <v>Switch Hardware</v>
          </cell>
          <cell r="D1481" t="str">
            <v>MPDC BOTTOM FEED (BRWN) BASE PKG</v>
          </cell>
          <cell r="E1481">
            <v>32606</v>
          </cell>
          <cell r="F1481">
            <v>4403.5200000000004</v>
          </cell>
        </row>
        <row r="1482">
          <cell r="A1482" t="str">
            <v>WMP1073A</v>
          </cell>
          <cell r="C1482" t="str">
            <v>Switch Hardware</v>
          </cell>
          <cell r="D1482" t="str">
            <v>MPDC BOTTOM FEED (GRAY) BASE PKG</v>
          </cell>
          <cell r="E1482">
            <v>31145</v>
          </cell>
          <cell r="F1482">
            <v>4404.6899999999996</v>
          </cell>
        </row>
        <row r="1483">
          <cell r="A1483" t="str">
            <v>WMP1090B</v>
          </cell>
          <cell r="C1483" t="str">
            <v>Switch Hardware</v>
          </cell>
          <cell r="D1483" t="str">
            <v>MAP EQUIPMENT BSE (W/0 FURNITURE)</v>
          </cell>
          <cell r="E1483">
            <v>60000</v>
          </cell>
          <cell r="F1483">
            <v>8562.6</v>
          </cell>
        </row>
        <row r="1484">
          <cell r="A1484" t="str">
            <v>WMP1091B</v>
          </cell>
          <cell r="C1484" t="str">
            <v>Switch Hardware</v>
          </cell>
          <cell r="D1484" t="str">
            <v>MAP FURNITURE BASE (BEIGE)</v>
          </cell>
          <cell r="E1484">
            <v>4400</v>
          </cell>
          <cell r="F1484">
            <v>2906.85</v>
          </cell>
        </row>
        <row r="1485">
          <cell r="A1485" t="str">
            <v>WMP1110A</v>
          </cell>
          <cell r="C1485" t="str">
            <v>Switch Hardware</v>
          </cell>
          <cell r="D1485" t="str">
            <v>MCSS SPARES CABINET W/4 SHELVES (BRWN)</v>
          </cell>
          <cell r="E1485">
            <v>26140</v>
          </cell>
          <cell r="F1485">
            <v>2570.64</v>
          </cell>
        </row>
        <row r="1486">
          <cell r="A1486" t="str">
            <v>WMP1111A</v>
          </cell>
          <cell r="C1486" t="str">
            <v>Switch Hardware</v>
          </cell>
          <cell r="D1486" t="str">
            <v>MCSS SPARES CABINET W/4 SHELVES (GRAY)</v>
          </cell>
          <cell r="E1486">
            <v>23000</v>
          </cell>
          <cell r="F1486">
            <v>2579.5300000000002</v>
          </cell>
        </row>
        <row r="1487">
          <cell r="A1487" t="str">
            <v>WMP1121A</v>
          </cell>
          <cell r="C1487" t="str">
            <v>Switch Hardware</v>
          </cell>
          <cell r="D1487" t="str">
            <v>SDM-FT HARDWARE BASELINE FOR MTX11</v>
          </cell>
          <cell r="E1487">
            <v>110000</v>
          </cell>
          <cell r="F1487">
            <v>65125.3</v>
          </cell>
        </row>
        <row r="1488">
          <cell r="A1488" t="str">
            <v>WMP1142A</v>
          </cell>
          <cell r="C1488" t="str">
            <v>Switch Hardware</v>
          </cell>
          <cell r="D1488" t="str">
            <v>SPME/MTX BASE PACKAGE</v>
          </cell>
          <cell r="E1488">
            <v>102000</v>
          </cell>
          <cell r="F1488">
            <v>14116.7</v>
          </cell>
        </row>
        <row r="1489">
          <cell r="A1489" t="str">
            <v>WMP1143C</v>
          </cell>
          <cell r="C1489" t="str">
            <v>Switch Hardware</v>
          </cell>
          <cell r="D1489" t="str">
            <v>SPM/MTX SINGLE MODULE PACKAGE</v>
          </cell>
          <cell r="E1489">
            <v>691000</v>
          </cell>
          <cell r="F1489">
            <v>17947</v>
          </cell>
        </row>
        <row r="1490">
          <cell r="A1490" t="str">
            <v>WMP2000A</v>
          </cell>
          <cell r="C1490" t="str">
            <v>Switch Hardware</v>
          </cell>
          <cell r="D1490" t="str">
            <v>DTC DOMESTIC PACKFILL FOR ENET W/O PROCESSOR</v>
          </cell>
          <cell r="E1490">
            <v>52162.3</v>
          </cell>
          <cell r="F1490">
            <v>1676.54</v>
          </cell>
        </row>
        <row r="1491">
          <cell r="A1491" t="str">
            <v>WMP2001A</v>
          </cell>
          <cell r="C1491" t="str">
            <v>Switch Hardware</v>
          </cell>
          <cell r="D1491" t="str">
            <v>DTC INT'L PACKFILL FOR ENET W/O PROCESSOR</v>
          </cell>
          <cell r="E1491">
            <v>45470.3</v>
          </cell>
          <cell r="F1491">
            <v>1890.32</v>
          </cell>
        </row>
        <row r="1492">
          <cell r="A1492" t="str">
            <v>WMP2002A</v>
          </cell>
          <cell r="C1492" t="str">
            <v>Switch Hardware</v>
          </cell>
          <cell r="D1492" t="str">
            <v>DTC PACKFILL (W/ICP LOAD) FOR CDMA (T1) INT'L SBS I/F</v>
          </cell>
          <cell r="E1492">
            <v>266805</v>
          </cell>
          <cell r="F1492">
            <v>4983.1899999999996</v>
          </cell>
        </row>
        <row r="1493">
          <cell r="A1493" t="str">
            <v>WMP2003A</v>
          </cell>
          <cell r="C1493" t="str">
            <v>Switch Hardware</v>
          </cell>
          <cell r="D1493" t="str">
            <v>DTC XPM+ UNIVERSAL PROCESSOR OPTION PACKAGE</v>
          </cell>
          <cell r="E1493">
            <v>84402</v>
          </cell>
          <cell r="F1493">
            <v>981.63</v>
          </cell>
        </row>
        <row r="1494">
          <cell r="A1494" t="str">
            <v>WMP2004A</v>
          </cell>
          <cell r="C1494" t="str">
            <v>Switch Hardware</v>
          </cell>
          <cell r="D1494" t="str">
            <v>DTC CAP PROCESSOR OPTION PACKAGE</v>
          </cell>
          <cell r="E1494">
            <v>124206</v>
          </cell>
          <cell r="F1494">
            <v>1281.1600000000001</v>
          </cell>
        </row>
        <row r="1495">
          <cell r="A1495" t="str">
            <v>WMP2014A</v>
          </cell>
          <cell r="C1495" t="str">
            <v>Switch Hardware</v>
          </cell>
          <cell r="D1495" t="str">
            <v>ICP BASE PACKAFILL FOR ENET</v>
          </cell>
          <cell r="E1495">
            <v>26000</v>
          </cell>
          <cell r="F1495">
            <v>971</v>
          </cell>
        </row>
        <row r="1496">
          <cell r="A1496" t="str">
            <v>WMP2016A</v>
          </cell>
          <cell r="C1496" t="str">
            <v>Switch Hardware</v>
          </cell>
          <cell r="D1496" t="str">
            <v>ICP INTERNATIONAL OPTION</v>
          </cell>
          <cell r="E1496">
            <v>7400</v>
          </cell>
          <cell r="F1496">
            <v>159.4</v>
          </cell>
        </row>
        <row r="1497">
          <cell r="A1497" t="str">
            <v>WMP2030A</v>
          </cell>
          <cell r="C1497" t="str">
            <v>Switch Hardware</v>
          </cell>
          <cell r="D1497" t="str">
            <v>ICP METRO ES ANALOG OPTION</v>
          </cell>
          <cell r="E1497">
            <v>190000</v>
          </cell>
          <cell r="F1497">
            <v>3964.09</v>
          </cell>
        </row>
        <row r="1498">
          <cell r="A1498" t="str">
            <v>WMP2031A</v>
          </cell>
          <cell r="C1498" t="str">
            <v>Switch Hardware</v>
          </cell>
          <cell r="D1498" t="str">
            <v>ICP METRO ES DIGITAL OPTION</v>
          </cell>
          <cell r="E1498">
            <v>212000</v>
          </cell>
          <cell r="F1498">
            <v>4157.34</v>
          </cell>
        </row>
        <row r="1499">
          <cell r="A1499" t="str">
            <v>WMP3010B</v>
          </cell>
          <cell r="C1499" t="str">
            <v>Switch Hardware</v>
          </cell>
          <cell r="D1499" t="str">
            <v>ENET SECOND SH EXP 1ST HALF</v>
          </cell>
          <cell r="E1499">
            <v>308000</v>
          </cell>
          <cell r="F1499">
            <v>18552</v>
          </cell>
        </row>
        <row r="1500">
          <cell r="A1500" t="str">
            <v>WMP3020B</v>
          </cell>
          <cell r="C1500" t="str">
            <v>Switch Hardware</v>
          </cell>
          <cell r="D1500" t="str">
            <v>ENET SECOND SH EXP 2ND HALF</v>
          </cell>
          <cell r="E1500">
            <v>144052</v>
          </cell>
          <cell r="F1500">
            <v>7664.43</v>
          </cell>
        </row>
        <row r="1502">
          <cell r="A1502" t="str">
            <v>A0355511</v>
          </cell>
          <cell r="C1502" t="str">
            <v>Cellsite/BTS/RBS Infrastructure</v>
          </cell>
          <cell r="D1502" t="str">
            <v>Rack, Cabl Ladder, 5&amp;quot;x2&amp;quot; grey,</v>
          </cell>
          <cell r="E1502">
            <v>200</v>
          </cell>
          <cell r="F1502">
            <v>59.86</v>
          </cell>
        </row>
        <row r="1503">
          <cell r="A1503" t="str">
            <v>A0716533</v>
          </cell>
          <cell r="C1503" t="str">
            <v>Switch Software</v>
          </cell>
          <cell r="D1503" t="str">
            <v>WIN DUAL PORT (IN/OUT) RELEASE LINK TRUNK-PRICED PER T1</v>
          </cell>
          <cell r="E1503">
            <v>7500</v>
          </cell>
          <cell r="F1503">
            <v>0</v>
          </cell>
        </row>
        <row r="1504">
          <cell r="A1504" t="str">
            <v>A0852239</v>
          </cell>
          <cell r="C1504" t="str">
            <v>Switch Software</v>
          </cell>
          <cell r="D1504" t="str">
            <v>MTX10 BASE MSC &amp;amp; HLR FEATURES - NEW SWITCH</v>
          </cell>
          <cell r="E1504">
            <v>1100</v>
          </cell>
          <cell r="F1504">
            <v>0</v>
          </cell>
        </row>
        <row r="1505">
          <cell r="A1505" t="str">
            <v>B0093715</v>
          </cell>
          <cell r="C1505" t="str">
            <v>Cellsite/BTS/RBS Infrastructure</v>
          </cell>
          <cell r="D1505" t="str">
            <v>Cap Screw Assy, 1/2&amp;quot; bolt, 3/8</v>
          </cell>
          <cell r="E1505">
            <v>11.5</v>
          </cell>
          <cell r="F1505">
            <v>0.83</v>
          </cell>
        </row>
        <row r="1506">
          <cell r="A1506" t="str">
            <v>NT3P00CY</v>
          </cell>
          <cell r="C1506" t="str">
            <v>Cellsite/BTS/RBS Infrastructure</v>
          </cell>
          <cell r="D1506" t="str">
            <v>LENGTH PROVISIONABLE, ANTENNA CABLE (LENGTH ENGINEERABLE)</v>
          </cell>
          <cell r="E1506">
            <v>385</v>
          </cell>
          <cell r="F1506">
            <v>101.85</v>
          </cell>
        </row>
        <row r="1507">
          <cell r="A1507" t="str">
            <v>NT3P00DA</v>
          </cell>
          <cell r="C1507" t="str">
            <v>Cellsite/BTS/RBS Infrastructure</v>
          </cell>
          <cell r="D1507" t="str">
            <v>CE RIP TO RF4 RIP CBLE</v>
          </cell>
          <cell r="E1507">
            <v>120</v>
          </cell>
          <cell r="F1507">
            <v>10.94</v>
          </cell>
        </row>
        <row r="1508">
          <cell r="A1508" t="str">
            <v>NT3P00DS</v>
          </cell>
          <cell r="C1508" t="str">
            <v>OEM Equipment</v>
          </cell>
          <cell r="D1508" t="str">
            <v>CE RIP TO RF1-3 RIP CBLE</v>
          </cell>
          <cell r="E1508">
            <v>31</v>
          </cell>
          <cell r="F1508">
            <v>8.51</v>
          </cell>
        </row>
        <row r="1509">
          <cell r="A1509" t="str">
            <v>NT3P00DV</v>
          </cell>
          <cell r="C1509" t="str">
            <v>Cellsite/BTS/RBS Infrastructure</v>
          </cell>
          <cell r="D1509" t="str">
            <v>RF SPLITTERKIT (OMNI-TRI-SECTOR)</v>
          </cell>
          <cell r="E1509">
            <v>1250</v>
          </cell>
          <cell r="F1509">
            <v>300.27</v>
          </cell>
        </row>
        <row r="1510">
          <cell r="A1510" t="str">
            <v>NT3P0315</v>
          </cell>
          <cell r="C1510" t="str">
            <v>Cellsite/BTS/RBS Infrastructure</v>
          </cell>
          <cell r="D1510" t="str">
            <v>RF4 RIP TP RF5 RIP CBLE</v>
          </cell>
          <cell r="E1510">
            <v>134</v>
          </cell>
          <cell r="F1510">
            <v>19.399999999999999</v>
          </cell>
        </row>
        <row r="1511">
          <cell r="A1511" t="str">
            <v>NT3P03RZ</v>
          </cell>
          <cell r="C1511" t="str">
            <v>Cellsite/BTS/RBS Infrastructure</v>
          </cell>
          <cell r="D1511" t="str">
            <v>RMC ALARM CBLE</v>
          </cell>
          <cell r="E1511">
            <v>54</v>
          </cell>
          <cell r="F1511">
            <v>28.16</v>
          </cell>
        </row>
        <row r="1512">
          <cell r="A1512" t="str">
            <v>NT3P2080</v>
          </cell>
          <cell r="C1512" t="str">
            <v>Cellsite/BTS/RBS Infrastructure</v>
          </cell>
          <cell r="D1512" t="str">
            <v>ERMC CABLE</v>
          </cell>
          <cell r="E1512">
            <v>90</v>
          </cell>
          <cell r="F1512">
            <v>12.35</v>
          </cell>
        </row>
        <row r="1513">
          <cell r="A1513" t="str">
            <v>NT3P2081</v>
          </cell>
          <cell r="C1513" t="str">
            <v>OEM Equipment</v>
          </cell>
          <cell r="D1513" t="str">
            <v>ERMC CABLE</v>
          </cell>
          <cell r="E1513">
            <v>150</v>
          </cell>
          <cell r="F1513">
            <v>17.98</v>
          </cell>
        </row>
        <row r="1514">
          <cell r="A1514" t="str">
            <v>NT3P2082</v>
          </cell>
          <cell r="C1514" t="str">
            <v>Cellsite/BTS/RBS Infrastructure</v>
          </cell>
          <cell r="D1514" t="str">
            <v>ANTENNA CBLE</v>
          </cell>
          <cell r="E1514">
            <v>134</v>
          </cell>
          <cell r="F1514">
            <v>14.6</v>
          </cell>
        </row>
        <row r="1515">
          <cell r="A1515" t="str">
            <v>NT3P2083</v>
          </cell>
          <cell r="C1515" t="str">
            <v>Cellsite/BTS/RBS Infrastructure</v>
          </cell>
          <cell r="D1515" t="str">
            <v>ERMC CABLE</v>
          </cell>
          <cell r="E1515">
            <v>50</v>
          </cell>
          <cell r="F1515">
            <v>12.4</v>
          </cell>
        </row>
        <row r="1516">
          <cell r="A1516" t="str">
            <v>NT3P2085</v>
          </cell>
          <cell r="C1516" t="str">
            <v>Cellsite/BTS/RBS Infrastructure</v>
          </cell>
          <cell r="D1516" t="str">
            <v>CE TO RF SYSTEM CBLE (5.5M)</v>
          </cell>
          <cell r="E1516">
            <v>97</v>
          </cell>
          <cell r="F1516">
            <v>8.94</v>
          </cell>
        </row>
        <row r="1517">
          <cell r="A1517" t="str">
            <v>NT3P2086</v>
          </cell>
          <cell r="C1517" t="str">
            <v>Cellsite/BTS/RBS Infrastructure</v>
          </cell>
          <cell r="D1517" t="str">
            <v>ERMC CABLE</v>
          </cell>
          <cell r="E1517">
            <v>69</v>
          </cell>
          <cell r="F1517">
            <v>7.04</v>
          </cell>
        </row>
        <row r="1518">
          <cell r="A1518" t="str">
            <v>NT3P2087</v>
          </cell>
          <cell r="C1518" t="str">
            <v>Cellsite/BTS/RBS Infrastructure</v>
          </cell>
          <cell r="D1518" t="str">
            <v>ERMC CABLE</v>
          </cell>
          <cell r="E1518">
            <v>114</v>
          </cell>
          <cell r="F1518">
            <v>10.62</v>
          </cell>
        </row>
        <row r="1519">
          <cell r="A1519" t="str">
            <v>NT3P2088</v>
          </cell>
          <cell r="C1519" t="str">
            <v>Cellsite/BTS/RBS Infrastructure</v>
          </cell>
          <cell r="D1519" t="str">
            <v>CE TO RF SYSTEM CBLE (4.5M)</v>
          </cell>
          <cell r="E1519">
            <v>120</v>
          </cell>
          <cell r="F1519">
            <v>7.27</v>
          </cell>
        </row>
        <row r="1520">
          <cell r="A1520" t="str">
            <v>NT3P20FB</v>
          </cell>
          <cell r="C1520" t="str">
            <v>Cellsite/BTS/RBS Infrastructure</v>
          </cell>
          <cell r="D1520" t="str">
            <v>ACU INPUT CARD</v>
          </cell>
          <cell r="E1520">
            <v>424</v>
          </cell>
          <cell r="F1520">
            <v>51.94</v>
          </cell>
        </row>
        <row r="1521">
          <cell r="A1521" t="str">
            <v>NT3P20XB</v>
          </cell>
          <cell r="C1521" t="str">
            <v>Cellsite/BTS/RBS Infrastructure</v>
          </cell>
          <cell r="D1521" t="str">
            <v>8-16 PORT EXPANSION ERMC</v>
          </cell>
          <cell r="E1521">
            <v>3800</v>
          </cell>
          <cell r="F1521">
            <v>157.76</v>
          </cell>
        </row>
        <row r="1522">
          <cell r="A1522" t="str">
            <v>NT3P20XC</v>
          </cell>
          <cell r="C1522" t="str">
            <v>Cellsite/BTS/RBS Infrastructure</v>
          </cell>
          <cell r="D1522" t="str">
            <v>16 PORT ERMC</v>
          </cell>
          <cell r="E1522">
            <v>14300</v>
          </cell>
          <cell r="F1522">
            <v>1171.96</v>
          </cell>
        </row>
        <row r="1523">
          <cell r="A1523" t="str">
            <v>NT3P21LR</v>
          </cell>
          <cell r="C1523" t="str">
            <v>OEM Equipment</v>
          </cell>
          <cell r="D1523" t="str">
            <v>LIGHTING PROTECTOR (6) 824-1990MHZ C/W GND BAR</v>
          </cell>
          <cell r="E1523">
            <v>1250</v>
          </cell>
          <cell r="F1523">
            <v>234.11</v>
          </cell>
        </row>
        <row r="1524">
          <cell r="A1524" t="str">
            <v>NT3P25AH</v>
          </cell>
          <cell r="C1524" t="str">
            <v>Cellsite/BTS/RBS Infrastructure</v>
          </cell>
          <cell r="D1524" t="str">
            <v>BLANK PANEL, 5 POSITION, 23 INCH</v>
          </cell>
          <cell r="E1524">
            <v>51</v>
          </cell>
          <cell r="F1524">
            <v>4.24</v>
          </cell>
        </row>
        <row r="1525">
          <cell r="A1525" t="str">
            <v>NT3P31BF</v>
          </cell>
          <cell r="C1525" t="str">
            <v>Cellsite/BTS/RBS Infrastructure</v>
          </cell>
          <cell r="D1525" t="str">
            <v>ALARM CBLE</v>
          </cell>
          <cell r="E1525">
            <v>206</v>
          </cell>
          <cell r="F1525">
            <v>10.1</v>
          </cell>
        </row>
        <row r="1526">
          <cell r="A1526" t="str">
            <v>NT3P31BH</v>
          </cell>
          <cell r="C1526" t="str">
            <v>Cellsite/BTS/RBS Infrastructure</v>
          </cell>
          <cell r="D1526" t="str">
            <v>ALARM CBLE</v>
          </cell>
          <cell r="E1526">
            <v>214</v>
          </cell>
          <cell r="F1526">
            <v>11.94</v>
          </cell>
        </row>
        <row r="1527">
          <cell r="A1527" t="str">
            <v>NT3P82AA</v>
          </cell>
          <cell r="C1527" t="str">
            <v>Cellsite/BTS/RBS Infrastructure</v>
          </cell>
          <cell r="D1527" t="str">
            <v>ATC ALARM CABLE</v>
          </cell>
          <cell r="E1527">
            <v>126</v>
          </cell>
          <cell r="F1527">
            <v>32.520000000000003</v>
          </cell>
        </row>
        <row r="1528">
          <cell r="A1528" t="str">
            <v>NT8X47CA</v>
          </cell>
          <cell r="C1528" t="str">
            <v>Cellsite/BTS/RBS Infrastructure</v>
          </cell>
          <cell r="D1528" t="str">
            <v>REMOTE MODULE DIGITAL PORT CARD</v>
          </cell>
          <cell r="E1528">
            <v>4113</v>
          </cell>
          <cell r="F1528">
            <v>58.12</v>
          </cell>
        </row>
        <row r="1529">
          <cell r="A1529" t="str">
            <v>NT8X47CA</v>
          </cell>
          <cell r="C1529" t="str">
            <v>Cellsite/BTS/RBS Infrastructure</v>
          </cell>
          <cell r="D1529" t="str">
            <v>REMOTE MODULE DIGITAL PORT CARD</v>
          </cell>
          <cell r="E1529">
            <v>4113</v>
          </cell>
          <cell r="F1529">
            <v>58.12</v>
          </cell>
        </row>
        <row r="1530">
          <cell r="A1530" t="str">
            <v>NTEB1017</v>
          </cell>
          <cell r="C1530" t="str">
            <v>Cellsite/BTS/RBS Infrastructure</v>
          </cell>
          <cell r="D1530" t="str">
            <v>NSM PC TOOL S/W LICENSE FEE: PH 3 (1 PER CELL SITE)</v>
          </cell>
          <cell r="E1530">
            <v>3600</v>
          </cell>
          <cell r="F1530">
            <v>0</v>
          </cell>
        </row>
        <row r="1531">
          <cell r="A1531" t="str">
            <v>NTEB1515</v>
          </cell>
          <cell r="C1531" t="str">
            <v>Cellsite/BTS/RBS Infrastructure</v>
          </cell>
          <cell r="D1531" t="str">
            <v>RF CALIBRATION KIT (800 MHz)</v>
          </cell>
          <cell r="E1531">
            <v>1300</v>
          </cell>
          <cell r="F1531">
            <v>318.79000000000002</v>
          </cell>
        </row>
        <row r="1532">
          <cell r="A1532" t="str">
            <v>NTEB2601</v>
          </cell>
          <cell r="C1532" t="str">
            <v>Cellsite/BTS/RBS Infrastructure</v>
          </cell>
          <cell r="D1532" t="str">
            <v>4:1 COMBINER ASSEMBLY (800 MHz)</v>
          </cell>
          <cell r="E1532">
            <v>350</v>
          </cell>
          <cell r="F1532">
            <v>93.04</v>
          </cell>
        </row>
        <row r="1533">
          <cell r="A1533" t="str">
            <v>NTNX27CA</v>
          </cell>
          <cell r="B1533" t="str">
            <v>B0225756</v>
          </cell>
          <cell r="C1533" t="str">
            <v>Non Discountable-TDMA Hardware</v>
          </cell>
          <cell r="D1533" t="str">
            <v>COOLING UNIT 10 INCH</v>
          </cell>
          <cell r="E1533">
            <v>1575</v>
          </cell>
          <cell r="F1533">
            <v>391.21</v>
          </cell>
        </row>
        <row r="1534">
          <cell r="A1534" t="str">
            <v>NTEB26AC</v>
          </cell>
          <cell r="C1534" t="str">
            <v>Cellsite/BTS/RBS Infrastructure</v>
          </cell>
          <cell r="D1534" t="str">
            <v>NSM 800MHZ COMBINER ASSEMBLY</v>
          </cell>
          <cell r="E1534">
            <v>400</v>
          </cell>
          <cell r="F1534">
            <v>211.2</v>
          </cell>
        </row>
        <row r="1535">
          <cell r="A1535" t="str">
            <v>NTEB4015</v>
          </cell>
          <cell r="C1535" t="str">
            <v>Cellsite/BTS/RBS Infrastructure</v>
          </cell>
          <cell r="D1535" t="str">
            <v>800 MHz INLINE COUPLER</v>
          </cell>
          <cell r="E1535">
            <v>350</v>
          </cell>
          <cell r="F1535">
            <v>103.68</v>
          </cell>
        </row>
        <row r="1536">
          <cell r="A1536" t="str">
            <v>NTEB45AA</v>
          </cell>
          <cell r="C1536" t="str">
            <v>Cellsite/BTS/RBS Infrastructure</v>
          </cell>
          <cell r="D1536" t="str">
            <v>RF TEST MODULE 800MHZ (RTM)</v>
          </cell>
          <cell r="E1536">
            <v>6000</v>
          </cell>
          <cell r="F1536">
            <v>1562.92</v>
          </cell>
        </row>
        <row r="1537">
          <cell r="A1537" t="str">
            <v>NTEB9806</v>
          </cell>
          <cell r="C1537" t="str">
            <v>Cellsite/BTS/RBS Infrastructure</v>
          </cell>
          <cell r="D1537" t="str">
            <v>KITRTM-800 MHZ RTM EXPANSION</v>
          </cell>
          <cell r="E1537">
            <v>1750</v>
          </cell>
          <cell r="F1537">
            <v>652.79999999999995</v>
          </cell>
        </row>
        <row r="1538">
          <cell r="A1538" t="str">
            <v>NTFM22CA</v>
          </cell>
          <cell r="C1538" t="str">
            <v>Cellsite/BTS/RBS Infrastructure</v>
          </cell>
          <cell r="D1538" t="str">
            <v>NT800DR/RF16/OMNI/ATC</v>
          </cell>
          <cell r="E1538">
            <v>49000</v>
          </cell>
          <cell r="F1538">
            <v>9301.16</v>
          </cell>
        </row>
        <row r="1539">
          <cell r="A1539" t="str">
            <v>NTFM22DA</v>
          </cell>
          <cell r="C1539" t="str">
            <v>Cellsite/BTS/RBS Infrastructure</v>
          </cell>
          <cell r="D1539" t="str">
            <v>NT800DR/RF08/OMNI/ATC</v>
          </cell>
          <cell r="E1539">
            <v>30000</v>
          </cell>
          <cell r="F1539">
            <v>5449.92</v>
          </cell>
        </row>
        <row r="1540">
          <cell r="A1540" t="str">
            <v>NTGM13AA</v>
          </cell>
          <cell r="C1540" t="str">
            <v>Cellsite/BTS/RBS Infrastructure</v>
          </cell>
          <cell r="D1540" t="str">
            <v>LARGE INSIDE CELLSITE GROUNDING HWD</v>
          </cell>
          <cell r="E1540">
            <v>2325</v>
          </cell>
          <cell r="F1540">
            <v>331.84</v>
          </cell>
        </row>
        <row r="1541">
          <cell r="A1541" t="str">
            <v>NTL303BA</v>
          </cell>
          <cell r="C1541" t="str">
            <v>Radio/PA</v>
          </cell>
          <cell r="D1541" t="str">
            <v>TDMA800 TRUIII/SCLPA Package (specified by Network Engineering)</v>
          </cell>
          <cell r="E1541">
            <v>10500</v>
          </cell>
          <cell r="F1541">
            <v>1199.8699999999999</v>
          </cell>
        </row>
        <row r="1542">
          <cell r="A1542" t="str">
            <v>NTL316DA</v>
          </cell>
          <cell r="B1542" t="str">
            <v>A0782728</v>
          </cell>
          <cell r="C1542" t="str">
            <v>Cellsite/BTS/RBS Infrastructure</v>
          </cell>
          <cell r="D1542" t="str">
            <v>DSX 120ohm term., BIX Panel Pkg (specified by Network Engineering - Calgary)</v>
          </cell>
          <cell r="E1542">
            <v>1086.83</v>
          </cell>
          <cell r="F1542">
            <v>683.61</v>
          </cell>
        </row>
        <row r="1543">
          <cell r="A1543" t="str">
            <v>R0118730</v>
          </cell>
          <cell r="C1543" t="str">
            <v>Cellsite/BTS/RBS Infrastructure</v>
          </cell>
          <cell r="D1543" t="str">
            <v>R0118730 PWR WIRE 0AWG SINGLE</v>
          </cell>
          <cell r="E1543">
            <v>3</v>
          </cell>
          <cell r="F1543">
            <v>3.04</v>
          </cell>
        </row>
        <row r="1544">
          <cell r="A1544" t="str">
            <v>WTP1004C</v>
          </cell>
          <cell r="C1544" t="str">
            <v>Cellsite/BTS/RBS Infrastructure</v>
          </cell>
          <cell r="D1544" t="str">
            <v>800MHz MACRO E1/ATC/16 CH BASE PKG WITH NSM</v>
          </cell>
          <cell r="E1544">
            <v>106930</v>
          </cell>
          <cell r="F1544">
            <v>18001.34</v>
          </cell>
        </row>
        <row r="1545">
          <cell r="A1545" t="str">
            <v>NTAX77AA</v>
          </cell>
          <cell r="C1545" t="str">
            <v>TDMA Hardware</v>
          </cell>
          <cell r="D1545" t="str">
            <v>TOP COOLING UNIT F/NTAX82AB</v>
          </cell>
          <cell r="E1545">
            <v>6300</v>
          </cell>
          <cell r="F1545">
            <v>283.91000000000003</v>
          </cell>
        </row>
        <row r="1548">
          <cell r="A1548" t="str">
            <v>A0354053</v>
          </cell>
          <cell r="C1548" t="str">
            <v>Switch Hardware</v>
          </cell>
          <cell r="D1548" t="str">
            <v>SQUARE D DUCT 4"X4"x5'</v>
          </cell>
          <cell r="E1548">
            <v>185.92</v>
          </cell>
          <cell r="F1548">
            <v>46.48</v>
          </cell>
        </row>
        <row r="1549">
          <cell r="A1549" t="str">
            <v>A0354112</v>
          </cell>
          <cell r="C1549" t="str">
            <v>Switch Hardware</v>
          </cell>
          <cell r="D1549" t="str">
            <v>SQUARE D CLOSING PLATE 4"X4"</v>
          </cell>
          <cell r="E1549">
            <v>22.68</v>
          </cell>
          <cell r="F1549">
            <v>5.67</v>
          </cell>
        </row>
        <row r="1550">
          <cell r="A1550" t="str">
            <v>A0354113</v>
          </cell>
          <cell r="C1550" t="str">
            <v>Switch Hardware</v>
          </cell>
          <cell r="D1550" t="str">
            <v>SQUARE-D CONNECTOR; 4"x4"</v>
          </cell>
          <cell r="E1550">
            <v>22</v>
          </cell>
          <cell r="F1550">
            <v>5.5</v>
          </cell>
        </row>
        <row r="1551">
          <cell r="A1551" t="str">
            <v>A0354114</v>
          </cell>
          <cell r="C1551" t="str">
            <v>Switch Hardware</v>
          </cell>
          <cell r="D1551" t="str">
            <v>SQUARE D DUCT  90 DEG 4"X4"</v>
          </cell>
          <cell r="E1551">
            <v>123.04</v>
          </cell>
          <cell r="F1551">
            <v>30.76</v>
          </cell>
        </row>
        <row r="1552">
          <cell r="A1552" t="str">
            <v>A0355510</v>
          </cell>
          <cell r="C1552" t="str">
            <v>Switch Hardware</v>
          </cell>
          <cell r="D1552" t="str">
            <v>(411)  ;* 12" LADDER CA RKE</v>
          </cell>
          <cell r="E1552">
            <v>280.36</v>
          </cell>
          <cell r="F1552">
            <v>70.09</v>
          </cell>
        </row>
        <row r="1553">
          <cell r="A1553" t="str">
            <v>A0355523</v>
          </cell>
          <cell r="C1553" t="str">
            <v>Switch Hardware</v>
          </cell>
          <cell r="D1553" t="str">
            <v>500 MCM LUG (1H 5/8"dia)</v>
          </cell>
          <cell r="E1553">
            <v>41.12</v>
          </cell>
          <cell r="F1553">
            <v>10.28</v>
          </cell>
        </row>
        <row r="1554">
          <cell r="A1554" t="str">
            <v>A0728755</v>
          </cell>
          <cell r="C1554" t="str">
            <v>Switch Hardware</v>
          </cell>
          <cell r="D1554" t="str">
            <v>350 MCM LUG (1H 5/8"dia)</v>
          </cell>
          <cell r="E1554">
            <v>53.04</v>
          </cell>
          <cell r="F1554">
            <v>13.26</v>
          </cell>
        </row>
        <row r="1555">
          <cell r="A1555" t="str">
            <v>A0771745</v>
          </cell>
          <cell r="C1555" t="str">
            <v>Switch Hardware</v>
          </cell>
          <cell r="D1555" t="str">
            <v>700 MCM LUG (2H .5"dia)</v>
          </cell>
          <cell r="E1555">
            <v>68.16</v>
          </cell>
          <cell r="F1555">
            <v>17.04</v>
          </cell>
        </row>
        <row r="1556">
          <cell r="A1556" t="str">
            <v>B0151146</v>
          </cell>
          <cell r="B1556" t="str">
            <v>ED1241-73G59</v>
          </cell>
          <cell r="C1556" t="str">
            <v>OEM Equipment</v>
          </cell>
          <cell r="D1556" t="str">
            <v>TOP OF CABINET SUPPORT</v>
          </cell>
          <cell r="E1556">
            <v>76.72</v>
          </cell>
          <cell r="F1556">
            <v>19.18</v>
          </cell>
        </row>
        <row r="1557">
          <cell r="A1557" t="str">
            <v>B0239881</v>
          </cell>
          <cell r="B1557" t="str">
            <v>ED1242-71G345</v>
          </cell>
          <cell r="C1557" t="str">
            <v>OEM Equipment</v>
          </cell>
          <cell r="D1557" t="str">
            <v>CABLE RACK "T" GREY</v>
          </cell>
          <cell r="E1557">
            <v>32.6</v>
          </cell>
          <cell r="F1557">
            <v>8.15</v>
          </cell>
        </row>
        <row r="1558">
          <cell r="A1558" t="str">
            <v>C0018366</v>
          </cell>
          <cell r="C1558" t="str">
            <v>Switch Hardware</v>
          </cell>
          <cell r="D1558" t="str">
            <v>(411)  ;* 5/8" SPRING NUT</v>
          </cell>
          <cell r="E1558">
            <v>19.88</v>
          </cell>
          <cell r="F1558">
            <v>4.97</v>
          </cell>
        </row>
        <row r="1559">
          <cell r="A1559" t="str">
            <v>C0041564</v>
          </cell>
          <cell r="C1559" t="str">
            <v>Switch Hardware</v>
          </cell>
          <cell r="D1559" t="str">
            <v>(411)  ;* UNISTRUT 10´</v>
          </cell>
          <cell r="E1559">
            <v>132.4</v>
          </cell>
          <cell r="F1559">
            <v>33.1</v>
          </cell>
        </row>
        <row r="1560">
          <cell r="A1560" t="str">
            <v>ED1241-73G21B</v>
          </cell>
          <cell r="C1560" t="str">
            <v>OEM Equipment</v>
          </cell>
          <cell r="D1560" t="str">
            <v>(411) ;* SPLIT NUT ASSY</v>
          </cell>
          <cell r="E1560">
            <v>41.8</v>
          </cell>
          <cell r="F1560">
            <v>10.45</v>
          </cell>
        </row>
        <row r="1561">
          <cell r="A1561" t="str">
            <v>ED1241-73G22</v>
          </cell>
          <cell r="C1561" t="str">
            <v>OEM Equipment</v>
          </cell>
          <cell r="D1561" t="str">
            <v>(411) ;* AUX FR TO WALL PARTITION</v>
          </cell>
          <cell r="E1561">
            <v>2</v>
          </cell>
          <cell r="F1561">
            <v>1.5</v>
          </cell>
        </row>
        <row r="1562">
          <cell r="A1562" t="str">
            <v>ED1241-73G305A</v>
          </cell>
          <cell r="C1562" t="str">
            <v>Switch Hardware</v>
          </cell>
          <cell r="D1562" t="str">
            <v>EARTHQUAKE SPLICE</v>
          </cell>
          <cell r="E1562">
            <v>109.12</v>
          </cell>
          <cell r="F1562">
            <v>27.28</v>
          </cell>
        </row>
        <row r="1563">
          <cell r="A1563" t="str">
            <v>ED1242-71G28A</v>
          </cell>
          <cell r="C1563" t="str">
            <v>Switch Hardware</v>
          </cell>
          <cell r="D1563" t="str">
            <v>BRACKET GREY 6"x4"</v>
          </cell>
          <cell r="E1563">
            <v>37.76</v>
          </cell>
          <cell r="F1563">
            <v>9.44</v>
          </cell>
        </row>
        <row r="1564">
          <cell r="A1564" t="str">
            <v>ED1242-71G32</v>
          </cell>
          <cell r="C1564" t="str">
            <v>Switch Hardware</v>
          </cell>
          <cell r="D1564" t="str">
            <v>CLAMP 90 DEG</v>
          </cell>
          <cell r="E1564">
            <v>31.8</v>
          </cell>
          <cell r="F1564">
            <v>7.95</v>
          </cell>
        </row>
        <row r="1565">
          <cell r="A1565" t="str">
            <v>ED1242-71G329</v>
          </cell>
          <cell r="C1565" t="str">
            <v>OEM Equipment</v>
          </cell>
          <cell r="D1565" t="str">
            <v>(411) ;* CORNER BRACKET (POWER)</v>
          </cell>
          <cell r="E1565">
            <v>31.8</v>
          </cell>
          <cell r="F1565">
            <v>7.95</v>
          </cell>
        </row>
        <row r="1566">
          <cell r="A1566" t="str">
            <v>ED1242-71G33</v>
          </cell>
          <cell r="C1566" t="str">
            <v>Switch Hardware</v>
          </cell>
          <cell r="D1566" t="str">
            <v>CLAMP 45 DEG</v>
          </cell>
          <cell r="E1566">
            <v>117.48</v>
          </cell>
          <cell r="F1566">
            <v>29.37</v>
          </cell>
        </row>
        <row r="1567">
          <cell r="A1567" t="str">
            <v>ED1242-71G343</v>
          </cell>
          <cell r="C1567" t="str">
            <v>OEM Equipment</v>
          </cell>
          <cell r="D1567" t="str">
            <v>(411) ;* VENT CA. RK. TO WALL</v>
          </cell>
          <cell r="E1567">
            <v>38.76</v>
          </cell>
          <cell r="F1567">
            <v>9.69</v>
          </cell>
        </row>
        <row r="1568">
          <cell r="A1568" t="str">
            <v>ED1242-71G369</v>
          </cell>
          <cell r="C1568" t="str">
            <v>OEM Equipment</v>
          </cell>
          <cell r="D1568" t="str">
            <v>CABLE RACK TO FLOOR GREY</v>
          </cell>
          <cell r="E1568">
            <v>152.08000000000001</v>
          </cell>
          <cell r="F1568">
            <v>38.020000000000003</v>
          </cell>
        </row>
        <row r="1569">
          <cell r="A1569" t="str">
            <v>ED1242-71G370</v>
          </cell>
          <cell r="C1569" t="str">
            <v>Switch Hardware</v>
          </cell>
          <cell r="D1569" t="str">
            <v>TERM.VERT.CA.RK. AT CA.HOLE</v>
          </cell>
          <cell r="E1569">
            <v>235.48</v>
          </cell>
          <cell r="F1569">
            <v>58.87</v>
          </cell>
        </row>
        <row r="1570">
          <cell r="A1570" t="str">
            <v>ED1242-71G37A</v>
          </cell>
          <cell r="C1570" t="str">
            <v>OEM Equipment</v>
          </cell>
          <cell r="D1570" t="str">
            <v>(411) ;* PLAIN J BOLT ASSY.</v>
          </cell>
          <cell r="E1570">
            <v>4.12</v>
          </cell>
          <cell r="F1570">
            <v>1.03</v>
          </cell>
        </row>
        <row r="1571">
          <cell r="A1571" t="str">
            <v>ED1242-71G388</v>
          </cell>
          <cell r="C1571" t="str">
            <v>Switch Hardware</v>
          </cell>
          <cell r="D1571" t="str">
            <v>5" CA RK SUPP GRAY</v>
          </cell>
          <cell r="E1571">
            <v>61.12</v>
          </cell>
          <cell r="F1571">
            <v>15.28</v>
          </cell>
        </row>
        <row r="1572">
          <cell r="A1572" t="str">
            <v>ED2227-30G21</v>
          </cell>
          <cell r="C1572" t="str">
            <v>Switch Hardware</v>
          </cell>
          <cell r="D1572" t="str">
            <v>GROUND BAR SCREWS FOR LUGS</v>
          </cell>
          <cell r="E1572">
            <v>8.64</v>
          </cell>
          <cell r="F1572">
            <v>1.44</v>
          </cell>
        </row>
        <row r="1573">
          <cell r="A1573" t="str">
            <v>H555-120G1</v>
          </cell>
          <cell r="C1573" t="str">
            <v>OEM Equipment</v>
          </cell>
          <cell r="D1573" t="str">
            <v>ANCHOR ASSY  1 3/4"</v>
          </cell>
          <cell r="E1573">
            <v>3</v>
          </cell>
          <cell r="F1573">
            <v>2.89</v>
          </cell>
        </row>
        <row r="1574">
          <cell r="A1574" t="str">
            <v>NTRX5532</v>
          </cell>
          <cell r="C1574" t="str">
            <v>Switch Hardware</v>
          </cell>
          <cell r="D1574" t="str">
            <v>10" CABLE RACK SUPPORT</v>
          </cell>
          <cell r="E1574">
            <v>627</v>
          </cell>
          <cell r="F1574">
            <v>156.75</v>
          </cell>
        </row>
        <row r="1575">
          <cell r="A1575" t="str">
            <v>P0724516</v>
          </cell>
          <cell r="C1575" t="str">
            <v>Switch Hardware</v>
          </cell>
          <cell r="D1575" t="str">
            <v>(411)  ;* 12" METAL PLATE</v>
          </cell>
          <cell r="E1575">
            <v>47.68</v>
          </cell>
          <cell r="F1575">
            <v>11.92</v>
          </cell>
        </row>
        <row r="1576">
          <cell r="A1576" t="str">
            <v>R0118785</v>
          </cell>
          <cell r="C1576" t="str">
            <v>Switch Hardware</v>
          </cell>
          <cell r="D1576" t="str">
            <v>L= 30 M</v>
          </cell>
          <cell r="E1576">
            <v>84.32</v>
          </cell>
          <cell r="F1576">
            <v>21.08</v>
          </cell>
        </row>
        <row r="1577">
          <cell r="A1577" t="str">
            <v>P0686146</v>
          </cell>
          <cell r="C1577" t="str">
            <v>Switch Hardware</v>
          </cell>
          <cell r="D1577" t="str">
            <v>DESIGNATION LABEL DMS-LRE GRD BAR</v>
          </cell>
          <cell r="E1577">
            <v>57.573333333333331</v>
          </cell>
          <cell r="F1577">
            <v>14.393333333333333</v>
          </cell>
        </row>
        <row r="1579">
          <cell r="A1579" t="str">
            <v>A0354051</v>
          </cell>
          <cell r="C1579" t="str">
            <v>NOT IN QM</v>
          </cell>
          <cell r="D1579" t="str">
            <v>NOT IN QM</v>
          </cell>
          <cell r="E1579" t="str">
            <v>NOT IN QM</v>
          </cell>
          <cell r="F1579" t="str">
            <v>NOT IN QM</v>
          </cell>
        </row>
        <row r="1580">
          <cell r="A1580" t="str">
            <v>A0354052</v>
          </cell>
          <cell r="C1580" t="str">
            <v>NOT IN QM</v>
          </cell>
          <cell r="D1580" t="str">
            <v>NOT IN QM</v>
          </cell>
          <cell r="E1580" t="str">
            <v>NOT IN QM</v>
          </cell>
          <cell r="F1580" t="str">
            <v>NOT IN QM</v>
          </cell>
        </row>
        <row r="1581">
          <cell r="A1581" t="str">
            <v>A0354111</v>
          </cell>
          <cell r="C1581" t="str">
            <v>NOT IN QM</v>
          </cell>
          <cell r="D1581" t="str">
            <v>NOT IN QM</v>
          </cell>
          <cell r="E1581" t="str">
            <v>NOT IN QM</v>
          </cell>
          <cell r="F1581" t="str">
            <v>NOT IN QM</v>
          </cell>
        </row>
        <row r="1582">
          <cell r="A1582" t="str">
            <v>A0736654</v>
          </cell>
          <cell r="C1582" t="str">
            <v>NOT IN QM</v>
          </cell>
          <cell r="D1582" t="str">
            <v>NOT IN QM</v>
          </cell>
          <cell r="E1582" t="str">
            <v>NOT IN QM</v>
          </cell>
          <cell r="F1582" t="str">
            <v>NOT IN QM</v>
          </cell>
        </row>
        <row r="1583">
          <cell r="A1583" t="str">
            <v>A0737256</v>
          </cell>
          <cell r="C1583" t="str">
            <v>NOT IN QM</v>
          </cell>
          <cell r="D1583" t="str">
            <v>NOT IN QM</v>
          </cell>
          <cell r="E1583" t="str">
            <v>NOT IN QM</v>
          </cell>
          <cell r="F1583" t="str">
            <v>NOT IN QM</v>
          </cell>
        </row>
        <row r="1584">
          <cell r="A1584" t="str">
            <v>A0737257</v>
          </cell>
          <cell r="C1584" t="str">
            <v>NOT IN QM</v>
          </cell>
          <cell r="D1584" t="str">
            <v>NOT IN QM</v>
          </cell>
          <cell r="E1584" t="str">
            <v>NOT IN QM</v>
          </cell>
          <cell r="F1584" t="str">
            <v>NOT IN QM</v>
          </cell>
        </row>
        <row r="1585">
          <cell r="A1585" t="str">
            <v>A0814686</v>
          </cell>
          <cell r="C1585" t="str">
            <v>NOT IN QM</v>
          </cell>
          <cell r="D1585" t="str">
            <v>NOT IN QM</v>
          </cell>
          <cell r="E1585" t="str">
            <v>NOT IN QM</v>
          </cell>
          <cell r="F1585" t="str">
            <v>NOT IN QM</v>
          </cell>
        </row>
        <row r="1586">
          <cell r="A1586" t="str">
            <v>A0829819</v>
          </cell>
          <cell r="C1586" t="str">
            <v>NOT IN QM</v>
          </cell>
          <cell r="D1586" t="str">
            <v>NOT IN QM</v>
          </cell>
          <cell r="E1586" t="str">
            <v>NOT IN QM</v>
          </cell>
          <cell r="F1586" t="str">
            <v>NOT IN QM</v>
          </cell>
        </row>
        <row r="1587">
          <cell r="A1587" t="str">
            <v>A0847903</v>
          </cell>
          <cell r="C1587" t="str">
            <v>NOT IN QM</v>
          </cell>
          <cell r="D1587" t="str">
            <v>NOT IN QM</v>
          </cell>
          <cell r="E1587" t="str">
            <v>NOT IN QM</v>
          </cell>
          <cell r="F1587" t="str">
            <v>NOT IN QM</v>
          </cell>
        </row>
        <row r="1588">
          <cell r="A1588" t="str">
            <v>B00225100</v>
          </cell>
          <cell r="C1588" t="str">
            <v>NOT IN QM</v>
          </cell>
          <cell r="D1588" t="str">
            <v>NOT IN QM</v>
          </cell>
          <cell r="E1588" t="str">
            <v>NOT IN QM</v>
          </cell>
          <cell r="F1588" t="str">
            <v>NOT IN QM</v>
          </cell>
        </row>
        <row r="1589">
          <cell r="A1589" t="str">
            <v>B0093685</v>
          </cell>
          <cell r="C1589" t="str">
            <v>NOT IN QM</v>
          </cell>
          <cell r="D1589" t="str">
            <v>NOT IN QM</v>
          </cell>
          <cell r="E1589" t="str">
            <v>NOT IN QM</v>
          </cell>
          <cell r="F1589" t="str">
            <v>NOT IN QM</v>
          </cell>
        </row>
        <row r="1590">
          <cell r="A1590" t="str">
            <v>B0252588</v>
          </cell>
          <cell r="C1590" t="str">
            <v>NOT IN QM</v>
          </cell>
          <cell r="D1590" t="str">
            <v>NOT IN QM</v>
          </cell>
          <cell r="E1590" t="str">
            <v>NOT IN QM</v>
          </cell>
          <cell r="F1590" t="str">
            <v>NOT IN QM</v>
          </cell>
        </row>
        <row r="1591">
          <cell r="A1591" t="str">
            <v>CG1001E13</v>
          </cell>
          <cell r="C1591" t="str">
            <v>NOT IN QM</v>
          </cell>
          <cell r="D1591" t="str">
            <v>NOT IN QM</v>
          </cell>
          <cell r="E1591" t="str">
            <v>NOT IN QM</v>
          </cell>
          <cell r="F1591" t="str">
            <v>NOT IN QM</v>
          </cell>
        </row>
        <row r="1592">
          <cell r="A1592" t="str">
            <v>ED1242-71G1</v>
          </cell>
          <cell r="C1592" t="str">
            <v>NOT IN QM</v>
          </cell>
          <cell r="D1592" t="str">
            <v>NOT IN QM</v>
          </cell>
          <cell r="E1592" t="str">
            <v>NOT IN QM</v>
          </cell>
          <cell r="F1592" t="str">
            <v>NOT IN QM</v>
          </cell>
        </row>
        <row r="1593">
          <cell r="A1593" t="str">
            <v>ED1242-71G330A</v>
          </cell>
          <cell r="C1593" t="str">
            <v>NOT IN QM</v>
          </cell>
          <cell r="D1593" t="str">
            <v>NOT IN QM</v>
          </cell>
          <cell r="E1593" t="str">
            <v>NOT IN QM</v>
          </cell>
          <cell r="F1593" t="str">
            <v>NOT IN QM</v>
          </cell>
        </row>
        <row r="1594">
          <cell r="A1594" t="str">
            <v>ED1242-71G345A</v>
          </cell>
          <cell r="C1594" t="str">
            <v>NOT IN QM</v>
          </cell>
          <cell r="D1594" t="str">
            <v>NOT IN QM</v>
          </cell>
          <cell r="E1594" t="str">
            <v>NOT IN QM</v>
          </cell>
          <cell r="F1594" t="str">
            <v>NOT IN QM</v>
          </cell>
        </row>
        <row r="1595">
          <cell r="A1595" t="str">
            <v>ED1242-71G35</v>
          </cell>
          <cell r="C1595" t="str">
            <v>NOT IN QM</v>
          </cell>
          <cell r="D1595" t="str">
            <v>NOT IN QM</v>
          </cell>
          <cell r="E1595" t="str">
            <v>NOT IN QM</v>
          </cell>
          <cell r="F1595" t="str">
            <v>NOT IN QM</v>
          </cell>
        </row>
        <row r="1596">
          <cell r="A1596" t="str">
            <v>NPS90508-03-14</v>
          </cell>
          <cell r="C1596" t="str">
            <v>NOT IN QM</v>
          </cell>
          <cell r="D1596" t="str">
            <v>NOT IN QM</v>
          </cell>
          <cell r="E1596" t="str">
            <v>NOT IN QM</v>
          </cell>
          <cell r="F1596" t="str">
            <v>NOT IN QM</v>
          </cell>
        </row>
        <row r="1597">
          <cell r="A1597" t="str">
            <v>NT1X80AB</v>
          </cell>
          <cell r="C1597" t="str">
            <v>NOT IN QM</v>
          </cell>
          <cell r="D1597" t="str">
            <v>NOT IN QM</v>
          </cell>
          <cell r="E1597" t="str">
            <v>NOT IN QM</v>
          </cell>
          <cell r="F1597" t="str">
            <v>NOT IN QM</v>
          </cell>
        </row>
        <row r="1598">
          <cell r="A1598" t="str">
            <v>NTGY60BA</v>
          </cell>
          <cell r="C1598" t="str">
            <v>NOT IN QM</v>
          </cell>
          <cell r="D1598" t="str">
            <v>NOT IN QM</v>
          </cell>
          <cell r="E1598" t="str">
            <v>NOT IN QM</v>
          </cell>
          <cell r="F1598" t="str">
            <v>NOT IN QM</v>
          </cell>
        </row>
        <row r="1599">
          <cell r="A1599" t="str">
            <v>NTJT61AC</v>
          </cell>
          <cell r="C1599" t="str">
            <v>NOT IN QM</v>
          </cell>
          <cell r="D1599" t="str">
            <v>NOT IN QM</v>
          </cell>
          <cell r="E1599" t="str">
            <v>NOT IN QM</v>
          </cell>
          <cell r="F1599" t="str">
            <v>NOT IN QM</v>
          </cell>
        </row>
        <row r="1600">
          <cell r="A1600" t="str">
            <v>NTJT62AB</v>
          </cell>
          <cell r="C1600" t="str">
            <v>NOT IN QM</v>
          </cell>
          <cell r="D1600" t="str">
            <v>NOT IN QM</v>
          </cell>
          <cell r="E1600" t="str">
            <v>NOT IN QM</v>
          </cell>
          <cell r="F1600" t="str">
            <v>NOT IN QM</v>
          </cell>
        </row>
        <row r="1601">
          <cell r="A1601" t="str">
            <v>NTJT62AC</v>
          </cell>
          <cell r="C1601" t="str">
            <v>NOT IN QM</v>
          </cell>
          <cell r="D1601" t="str">
            <v>NOT IN QM</v>
          </cell>
          <cell r="E1601" t="str">
            <v>NOT IN QM</v>
          </cell>
          <cell r="F1601" t="str">
            <v>NOT IN QM</v>
          </cell>
        </row>
        <row r="1602">
          <cell r="A1602" t="str">
            <v>NTY704AN</v>
          </cell>
          <cell r="C1602" t="str">
            <v>NOT IN QM</v>
          </cell>
          <cell r="D1602" t="str">
            <v>NOT IN QM</v>
          </cell>
          <cell r="E1602" t="str">
            <v>NOT IN QM</v>
          </cell>
          <cell r="F1602" t="str">
            <v>NOT IN QM</v>
          </cell>
        </row>
        <row r="1603">
          <cell r="A1603" t="str">
            <v>P0164490</v>
          </cell>
          <cell r="C1603" t="str">
            <v>NOT IN QM</v>
          </cell>
          <cell r="D1603" t="str">
            <v>NOT IN QM</v>
          </cell>
          <cell r="E1603" t="str">
            <v>NOT IN QM</v>
          </cell>
          <cell r="F1603" t="str">
            <v>NOT IN QM</v>
          </cell>
        </row>
        <row r="1604">
          <cell r="A1604" t="str">
            <v>P0691039</v>
          </cell>
          <cell r="C1604" t="str">
            <v>NOT IN QM</v>
          </cell>
          <cell r="D1604" t="str">
            <v>NOT IN QM</v>
          </cell>
          <cell r="E1604" t="str">
            <v>NOT IN QM</v>
          </cell>
          <cell r="F1604" t="str">
            <v>NOT IN QM</v>
          </cell>
        </row>
        <row r="1605">
          <cell r="A1605" t="str">
            <v>P0691041</v>
          </cell>
          <cell r="C1605" t="str">
            <v>NOT IN QM</v>
          </cell>
          <cell r="D1605" t="str">
            <v>NOT IN QM</v>
          </cell>
          <cell r="E1605" t="str">
            <v>NOT IN QM</v>
          </cell>
          <cell r="F1605" t="str">
            <v>NOT IN QM</v>
          </cell>
        </row>
        <row r="1606">
          <cell r="A1606" t="str">
            <v>P0987167</v>
          </cell>
          <cell r="C1606" t="str">
            <v>NOT IN QM</v>
          </cell>
          <cell r="D1606" t="str">
            <v>NOT IN QM</v>
          </cell>
          <cell r="E1606" t="str">
            <v>NOT IN QM</v>
          </cell>
          <cell r="F1606" t="str">
            <v>NOT IN QM</v>
          </cell>
        </row>
        <row r="1607">
          <cell r="A1607" t="str">
            <v>PA0360-10C</v>
          </cell>
          <cell r="C1607" t="str">
            <v>NOT IN QM</v>
          </cell>
          <cell r="D1607" t="str">
            <v>NOT IN QM</v>
          </cell>
          <cell r="E1607" t="str">
            <v>NOT IN QM</v>
          </cell>
          <cell r="F1607" t="str">
            <v>NOT IN QM</v>
          </cell>
        </row>
        <row r="1608">
          <cell r="A1608" t="str">
            <v>R0114701</v>
          </cell>
          <cell r="C1608" t="str">
            <v>NOT IN QM</v>
          </cell>
          <cell r="D1608" t="str">
            <v>NOT IN QM</v>
          </cell>
          <cell r="E1608" t="str">
            <v>NOT IN QM</v>
          </cell>
          <cell r="F1608" t="str">
            <v>NOT IN QM</v>
          </cell>
        </row>
        <row r="1609">
          <cell r="A1609" t="str">
            <v>TY27M</v>
          </cell>
          <cell r="C1609" t="str">
            <v>NOT IN QM</v>
          </cell>
          <cell r="D1609" t="str">
            <v>NOT IN QM</v>
          </cell>
          <cell r="E1609" t="str">
            <v>NOT IN QM</v>
          </cell>
          <cell r="F1609" t="str">
            <v>NOT IN QM</v>
          </cell>
        </row>
        <row r="1611">
          <cell r="A1611" t="str">
            <v>A0270169</v>
          </cell>
          <cell r="C1611" t="str">
            <v>Replaced by QSBIX20A</v>
          </cell>
          <cell r="D1611" t="str">
            <v>Replaced by QSBIX20A</v>
          </cell>
          <cell r="E1611" t="str">
            <v>Replaced by QSBIX20A</v>
          </cell>
          <cell r="F1611" t="str">
            <v>Replaced by QSBIX20A</v>
          </cell>
        </row>
        <row r="1612">
          <cell r="A1612" t="str">
            <v>A0291001</v>
          </cell>
          <cell r="C1612" t="str">
            <v>Product is marked: Deleted</v>
          </cell>
          <cell r="D1612" t="str">
            <v>Product is marked: Deleted</v>
          </cell>
          <cell r="E1612" t="str">
            <v>Product is marked: Deleted</v>
          </cell>
          <cell r="F1612" t="str">
            <v>Product is marked: Deleted</v>
          </cell>
        </row>
        <row r="1613">
          <cell r="A1613" t="str">
            <v>A0354196</v>
          </cell>
          <cell r="C1613" t="str">
            <v>Product is marked: Deleted</v>
          </cell>
          <cell r="D1613" t="str">
            <v>Product is marked: Deleted</v>
          </cell>
          <cell r="E1613" t="str">
            <v>Product is marked: Deleted</v>
          </cell>
          <cell r="F1613" t="str">
            <v>Product is marked: Deleted</v>
          </cell>
        </row>
        <row r="1614">
          <cell r="A1614" t="str">
            <v>A0355109</v>
          </cell>
          <cell r="C1614" t="str">
            <v>Product is marked: Deleted</v>
          </cell>
          <cell r="D1614" t="str">
            <v>Product is marked: Deleted</v>
          </cell>
          <cell r="E1614" t="str">
            <v>Product is marked: Deleted</v>
          </cell>
          <cell r="F1614" t="str">
            <v>Product is marked: Deleted</v>
          </cell>
        </row>
        <row r="1615">
          <cell r="A1615" t="str">
            <v>A0380730</v>
          </cell>
          <cell r="C1615" t="str">
            <v>Product is marked: Deleted</v>
          </cell>
          <cell r="D1615" t="str">
            <v>Product is marked: Deleted</v>
          </cell>
          <cell r="E1615" t="str">
            <v>Product is marked: Deleted</v>
          </cell>
          <cell r="F1615" t="str">
            <v>Product is marked: Deleted</v>
          </cell>
        </row>
        <row r="1616">
          <cell r="A1616" t="str">
            <v>A0380731</v>
          </cell>
          <cell r="C1616" t="str">
            <v>Product is marked: Deleted</v>
          </cell>
          <cell r="D1616" t="str">
            <v>Product is marked: Deleted</v>
          </cell>
          <cell r="E1616" t="str">
            <v>Product is marked: Deleted</v>
          </cell>
          <cell r="F1616" t="str">
            <v>Product is marked: Deleted</v>
          </cell>
        </row>
        <row r="1617">
          <cell r="A1617" t="str">
            <v>A0380734</v>
          </cell>
          <cell r="C1617" t="str">
            <v>Product is marked: Deleted</v>
          </cell>
          <cell r="D1617" t="str">
            <v>Product is marked: Deleted</v>
          </cell>
          <cell r="E1617" t="str">
            <v>Product is marked: Deleted</v>
          </cell>
          <cell r="F1617" t="str">
            <v>Product is marked: Deleted</v>
          </cell>
        </row>
        <row r="1618">
          <cell r="A1618" t="str">
            <v>A0380735</v>
          </cell>
          <cell r="C1618" t="str">
            <v>Product is marked: Deleted</v>
          </cell>
          <cell r="D1618" t="str">
            <v>Product is marked: Deleted</v>
          </cell>
          <cell r="E1618" t="str">
            <v>Product is marked: Deleted</v>
          </cell>
          <cell r="F1618" t="str">
            <v>Product is marked: Deleted</v>
          </cell>
        </row>
        <row r="1619">
          <cell r="A1619" t="str">
            <v>A0380736</v>
          </cell>
          <cell r="C1619" t="str">
            <v>Product is marked: Deleted</v>
          </cell>
          <cell r="D1619" t="str">
            <v>Product is marked: Deleted</v>
          </cell>
          <cell r="E1619" t="str">
            <v>Product is marked: Deleted</v>
          </cell>
          <cell r="F1619" t="str">
            <v>Product is marked: Deleted</v>
          </cell>
        </row>
        <row r="1620">
          <cell r="A1620" t="str">
            <v>A0380759</v>
          </cell>
          <cell r="C1620" t="str">
            <v>Product is marked: Deleted</v>
          </cell>
          <cell r="D1620" t="str">
            <v>Product is marked: Deleted</v>
          </cell>
          <cell r="E1620" t="str">
            <v>Product is marked: Deleted</v>
          </cell>
          <cell r="F1620" t="str">
            <v>Product is marked: Deleted</v>
          </cell>
        </row>
        <row r="1621">
          <cell r="A1621" t="str">
            <v>A0380768</v>
          </cell>
          <cell r="C1621" t="str">
            <v>Product is marked: Deleted</v>
          </cell>
          <cell r="D1621" t="str">
            <v>Product is marked: Deleted</v>
          </cell>
          <cell r="E1621" t="str">
            <v>Product is marked: Deleted</v>
          </cell>
          <cell r="F1621" t="str">
            <v>Product is marked: Deleted</v>
          </cell>
        </row>
        <row r="1622">
          <cell r="A1622" t="str">
            <v>A0380864</v>
          </cell>
          <cell r="C1622" t="str">
            <v>Product is marked: Deleted</v>
          </cell>
          <cell r="D1622" t="str">
            <v>Product is marked: Deleted</v>
          </cell>
          <cell r="E1622" t="str">
            <v>Product is marked: Deleted</v>
          </cell>
          <cell r="F1622" t="str">
            <v>Product is marked: Deleted</v>
          </cell>
        </row>
        <row r="1623">
          <cell r="A1623" t="str">
            <v>A0381043</v>
          </cell>
          <cell r="C1623" t="str">
            <v>Product is marked: Deleted</v>
          </cell>
          <cell r="D1623" t="str">
            <v>Product is marked: Deleted</v>
          </cell>
          <cell r="E1623" t="str">
            <v>Product is marked: Deleted</v>
          </cell>
          <cell r="F1623" t="str">
            <v>Product is marked: Deleted</v>
          </cell>
        </row>
        <row r="1624">
          <cell r="A1624" t="str">
            <v>A0381949</v>
          </cell>
          <cell r="C1624" t="str">
            <v>Product is marked: Deleted</v>
          </cell>
          <cell r="D1624" t="str">
            <v>Product is marked: Deleted</v>
          </cell>
          <cell r="E1624" t="str">
            <v>Product is marked: Deleted</v>
          </cell>
          <cell r="F1624" t="str">
            <v>Product is marked: Deleted</v>
          </cell>
        </row>
        <row r="1625">
          <cell r="A1625" t="str">
            <v>A0381950</v>
          </cell>
          <cell r="C1625" t="str">
            <v>Product is marked: Deleted</v>
          </cell>
          <cell r="D1625" t="str">
            <v>Product is marked: Deleted</v>
          </cell>
          <cell r="E1625" t="str">
            <v>Product is marked: Deleted</v>
          </cell>
          <cell r="F1625" t="str">
            <v>Product is marked: Deleted</v>
          </cell>
        </row>
        <row r="1626">
          <cell r="A1626" t="str">
            <v>A0383800</v>
          </cell>
          <cell r="C1626" t="str">
            <v>Product is marked: Deleted</v>
          </cell>
          <cell r="D1626" t="str">
            <v>Product is marked: Deleted</v>
          </cell>
          <cell r="E1626" t="str">
            <v>Product is marked: Deleted</v>
          </cell>
          <cell r="F1626" t="str">
            <v>Product is marked: Deleted</v>
          </cell>
        </row>
        <row r="1627">
          <cell r="A1627" t="str">
            <v>A0384089</v>
          </cell>
          <cell r="C1627" t="str">
            <v>Product is marked: MD (Manufacturing Discontinued)</v>
          </cell>
          <cell r="D1627" t="str">
            <v>Product is marked: MD (Manufacturing Discontinued)</v>
          </cell>
          <cell r="E1627" t="str">
            <v>Product is marked: MD (Manufacturing Discontinued)</v>
          </cell>
          <cell r="F1627" t="str">
            <v>Product is marked: MD (Manufacturing Discontinued)</v>
          </cell>
        </row>
        <row r="1628">
          <cell r="A1628" t="str">
            <v>A0600009</v>
          </cell>
          <cell r="C1628" t="str">
            <v>Product is marked: Deleted</v>
          </cell>
          <cell r="D1628" t="str">
            <v>Product is marked: Deleted</v>
          </cell>
          <cell r="E1628" t="str">
            <v>Product is marked: Deleted</v>
          </cell>
          <cell r="F1628" t="str">
            <v>Product is marked: Deleted</v>
          </cell>
        </row>
        <row r="1629">
          <cell r="A1629" t="str">
            <v>A0600020</v>
          </cell>
          <cell r="C1629" t="str">
            <v>Product is marked: Deleted</v>
          </cell>
          <cell r="D1629" t="str">
            <v>Product is marked: Deleted</v>
          </cell>
          <cell r="E1629" t="str">
            <v>Product is marked: Deleted</v>
          </cell>
          <cell r="F1629" t="str">
            <v>Product is marked: Deleted</v>
          </cell>
        </row>
        <row r="1630">
          <cell r="A1630" t="str">
            <v>A0620309</v>
          </cell>
          <cell r="C1630" t="str">
            <v>Product is marked: Deleted</v>
          </cell>
          <cell r="D1630" t="str">
            <v>Product is marked: Deleted</v>
          </cell>
          <cell r="E1630" t="str">
            <v>Product is marked: Deleted</v>
          </cell>
          <cell r="F1630" t="str">
            <v>Product is marked: Deleted</v>
          </cell>
        </row>
        <row r="1631">
          <cell r="A1631" t="str">
            <v>A0620475</v>
          </cell>
          <cell r="C1631" t="str">
            <v>Product is marked: Deleted</v>
          </cell>
          <cell r="D1631" t="str">
            <v>Product is marked: Deleted</v>
          </cell>
          <cell r="E1631" t="str">
            <v>Product is marked: Deleted</v>
          </cell>
          <cell r="F1631" t="str">
            <v>Product is marked: Deleted</v>
          </cell>
        </row>
        <row r="1632">
          <cell r="A1632" t="str">
            <v>A0660892</v>
          </cell>
          <cell r="C1632" t="str">
            <v>Product is marked: Deleted</v>
          </cell>
          <cell r="D1632" t="str">
            <v>Product is marked: Deleted</v>
          </cell>
          <cell r="E1632" t="str">
            <v>Product is marked: Deleted</v>
          </cell>
          <cell r="F1632" t="str">
            <v>Product is marked: Deleted</v>
          </cell>
        </row>
        <row r="1633">
          <cell r="A1633" t="str">
            <v>A0662184</v>
          </cell>
          <cell r="C1633" t="str">
            <v>Product is marked: Deleted</v>
          </cell>
          <cell r="D1633" t="str">
            <v>Product is marked: Deleted</v>
          </cell>
          <cell r="E1633" t="str">
            <v>Product is marked: Deleted</v>
          </cell>
          <cell r="F1633" t="str">
            <v>Product is marked: Deleted</v>
          </cell>
        </row>
        <row r="1634">
          <cell r="A1634" t="str">
            <v>A0673985</v>
          </cell>
          <cell r="C1634" t="str">
            <v>Product is marked: Deleted</v>
          </cell>
          <cell r="D1634" t="str">
            <v>Product is marked: Deleted</v>
          </cell>
          <cell r="E1634" t="str">
            <v>Product is marked: Deleted</v>
          </cell>
          <cell r="F1634" t="str">
            <v>Product is marked: Deleted</v>
          </cell>
        </row>
        <row r="1635">
          <cell r="A1635" t="str">
            <v>A0716571</v>
          </cell>
          <cell r="C1635" t="str">
            <v>Product is marked: MD (Manufacturing Discontinued)</v>
          </cell>
          <cell r="D1635" t="str">
            <v>Product is marked: MD (Manufacturing Discontinued)</v>
          </cell>
          <cell r="E1635" t="str">
            <v>Product is marked: MD (Manufacturing Discontinued)</v>
          </cell>
          <cell r="F1635" t="str">
            <v>Product is marked: MD (Manufacturing Discontinued)</v>
          </cell>
        </row>
        <row r="1636">
          <cell r="A1636" t="str">
            <v>A0723040</v>
          </cell>
          <cell r="C1636" t="str">
            <v>Product is marked: Deleted</v>
          </cell>
          <cell r="D1636" t="str">
            <v>Product is marked: Deleted</v>
          </cell>
          <cell r="E1636" t="str">
            <v>Product is marked: Deleted</v>
          </cell>
          <cell r="F1636" t="str">
            <v>Product is marked: Deleted</v>
          </cell>
        </row>
        <row r="1637">
          <cell r="A1637" t="str">
            <v>A0742785</v>
          </cell>
          <cell r="C1637" t="str">
            <v>Product is marked: Deleted</v>
          </cell>
          <cell r="D1637" t="str">
            <v>Product is marked: Deleted</v>
          </cell>
          <cell r="E1637" t="str">
            <v>Product is marked: Deleted</v>
          </cell>
          <cell r="F1637" t="str">
            <v>Product is marked: Deleted</v>
          </cell>
        </row>
        <row r="1639">
          <cell r="A1639" t="str">
            <v>A0799282</v>
          </cell>
          <cell r="C1639" t="str">
            <v>Product is marked: Deleted</v>
          </cell>
          <cell r="D1639" t="str">
            <v>Product is marked: Deleted</v>
          </cell>
          <cell r="E1639" t="str">
            <v>Product is marked: Deleted</v>
          </cell>
          <cell r="F1639" t="str">
            <v>Product is marked: Deleted</v>
          </cell>
        </row>
        <row r="1640">
          <cell r="A1640" t="str">
            <v>A0817915</v>
          </cell>
          <cell r="C1640" t="str">
            <v>Replaced By A0916849</v>
          </cell>
          <cell r="D1640" t="str">
            <v>Replaced By A0916849</v>
          </cell>
          <cell r="E1640" t="str">
            <v>Replaced By A0916849</v>
          </cell>
          <cell r="F1640" t="str">
            <v>Replaced By A0916849</v>
          </cell>
        </row>
        <row r="1641">
          <cell r="A1641" t="str">
            <v>A0817941</v>
          </cell>
          <cell r="C1641" t="str">
            <v>Replaced By A0916894</v>
          </cell>
          <cell r="D1641" t="str">
            <v>Replaced By A0916894</v>
          </cell>
          <cell r="E1641" t="str">
            <v>Replaced By A0916894</v>
          </cell>
          <cell r="F1641" t="str">
            <v>Replaced By A0916894</v>
          </cell>
        </row>
        <row r="1642">
          <cell r="A1642" t="str">
            <v>A0828195</v>
          </cell>
          <cell r="C1642" t="str">
            <v>Replaced By A0845965</v>
          </cell>
          <cell r="D1642" t="str">
            <v>Replaced By A0845966</v>
          </cell>
          <cell r="E1642" t="str">
            <v>Replaced By A0845967</v>
          </cell>
          <cell r="F1642" t="str">
            <v>Replaced By A0845968</v>
          </cell>
        </row>
        <row r="1643">
          <cell r="A1643" t="str">
            <v>A0865889</v>
          </cell>
          <cell r="C1643" t="str">
            <v>Product is marked: Deleted</v>
          </cell>
          <cell r="D1643" t="str">
            <v>Product is marked: Deleted</v>
          </cell>
          <cell r="E1643" t="str">
            <v>Product is marked: Deleted</v>
          </cell>
          <cell r="F1643" t="str">
            <v>Product is marked: Deleted</v>
          </cell>
        </row>
        <row r="1644">
          <cell r="A1644" t="str">
            <v>A0903606</v>
          </cell>
          <cell r="C1644" t="str">
            <v>Replaced By A0817941</v>
          </cell>
          <cell r="D1644" t="str">
            <v>Replaced By A0817941</v>
          </cell>
          <cell r="E1644" t="str">
            <v>Replaced By A0817941</v>
          </cell>
          <cell r="F1644" t="str">
            <v>Replaced By A0817941</v>
          </cell>
        </row>
        <row r="1645">
          <cell r="A1645" t="str">
            <v>A0908580</v>
          </cell>
          <cell r="C1645" t="str">
            <v>Replaced By A0817915</v>
          </cell>
          <cell r="D1645" t="str">
            <v>Replaced By A0817915</v>
          </cell>
          <cell r="E1645" t="str">
            <v>Replaced By A0817915</v>
          </cell>
          <cell r="F1645" t="str">
            <v>Replaced By A0817915</v>
          </cell>
        </row>
        <row r="1646">
          <cell r="A1646" t="str">
            <v>A0914247</v>
          </cell>
          <cell r="C1646" t="str">
            <v>Replaced By A0916793</v>
          </cell>
          <cell r="D1646" t="str">
            <v>Replaced By A0916793</v>
          </cell>
          <cell r="E1646" t="str">
            <v>Replaced By A0916793</v>
          </cell>
          <cell r="F1646" t="str">
            <v>Replaced By A0916793</v>
          </cell>
        </row>
        <row r="1647">
          <cell r="A1647" t="str">
            <v>A0980888</v>
          </cell>
          <cell r="C1647" t="str">
            <v>Product is marked: MD (Manufacturing Discontinued)</v>
          </cell>
          <cell r="D1647" t="str">
            <v>Product is marked: MD (Manufacturing Discontinued)</v>
          </cell>
          <cell r="E1647" t="str">
            <v>Product is marked: MD (Manufacturing Discontinued)</v>
          </cell>
          <cell r="F1647" t="str">
            <v>Product is marked: MD (Manufacturing Discontinued)</v>
          </cell>
        </row>
        <row r="1648">
          <cell r="A1648" t="str">
            <v>A0980891</v>
          </cell>
          <cell r="C1648" t="str">
            <v>Replaced By B0263004</v>
          </cell>
          <cell r="D1648" t="str">
            <v>Replaced By B0263005</v>
          </cell>
          <cell r="E1648" t="str">
            <v>Replaced By B0263006</v>
          </cell>
          <cell r="F1648" t="str">
            <v>Replaced By B0263007</v>
          </cell>
        </row>
        <row r="1649">
          <cell r="A1649" t="str">
            <v>A0980895</v>
          </cell>
          <cell r="C1649" t="str">
            <v>Product is marked: MD (Manufacturing Discontinued)</v>
          </cell>
          <cell r="D1649" t="str">
            <v>Product is marked: MD (Manufacturing Discontinued)</v>
          </cell>
          <cell r="E1649" t="str">
            <v>Product is marked: MD (Manufacturing Discontinued)</v>
          </cell>
          <cell r="F1649" t="str">
            <v>Product is marked: MD (Manufacturing Discontinued)</v>
          </cell>
        </row>
        <row r="1650">
          <cell r="A1650" t="str">
            <v>B0093367</v>
          </cell>
          <cell r="C1650" t="str">
            <v>Product is marked: Deleted</v>
          </cell>
          <cell r="D1650" t="str">
            <v>Product is marked: Deleted</v>
          </cell>
          <cell r="E1650" t="str">
            <v>Product is marked: Deleted</v>
          </cell>
          <cell r="F1650" t="str">
            <v>Product is marked: Deleted</v>
          </cell>
        </row>
        <row r="1651">
          <cell r="A1651" t="str">
            <v>B0117446</v>
          </cell>
          <cell r="C1651" t="str">
            <v>Product is marked: Deleted</v>
          </cell>
          <cell r="D1651" t="str">
            <v>Product is marked: Deleted</v>
          </cell>
          <cell r="E1651" t="str">
            <v>Product is marked: Deleted</v>
          </cell>
          <cell r="F1651" t="str">
            <v>Product is marked: Deleted</v>
          </cell>
        </row>
        <row r="1652">
          <cell r="A1652" t="str">
            <v>B0239614</v>
          </cell>
          <cell r="C1652" t="str">
            <v>Incompatible product category</v>
          </cell>
          <cell r="D1652" t="str">
            <v>Incompatible product category</v>
          </cell>
          <cell r="E1652" t="str">
            <v>Incompatible product category</v>
          </cell>
          <cell r="F1652" t="str">
            <v>Incompatible product category</v>
          </cell>
        </row>
        <row r="1653">
          <cell r="A1653" t="str">
            <v>DM0021009-1.2</v>
          </cell>
          <cell r="C1653" t="str">
            <v>EOL</v>
          </cell>
          <cell r="D1653" t="str">
            <v>EOL</v>
          </cell>
          <cell r="E1653" t="str">
            <v>EOL</v>
          </cell>
          <cell r="F1653" t="str">
            <v>EOL</v>
          </cell>
        </row>
        <row r="1654">
          <cell r="A1654" t="str">
            <v>DS1304001</v>
          </cell>
          <cell r="C1654" t="str">
            <v>Product is marked: Deleted</v>
          </cell>
          <cell r="D1654" t="str">
            <v>Product is marked: Deleted</v>
          </cell>
          <cell r="E1654" t="str">
            <v>Product is marked: Deleted</v>
          </cell>
          <cell r="F1654" t="str">
            <v>Product is marked: Deleted</v>
          </cell>
        </row>
        <row r="1655">
          <cell r="A1655" t="str">
            <v>DS1405002</v>
          </cell>
          <cell r="C1655" t="str">
            <v>EOL</v>
          </cell>
          <cell r="D1655" t="str">
            <v>EOL</v>
          </cell>
          <cell r="E1655" t="str">
            <v>EOL</v>
          </cell>
          <cell r="F1655" t="str">
            <v>EOL</v>
          </cell>
        </row>
        <row r="1656">
          <cell r="A1656" t="str">
            <v>DS1410003-3.2</v>
          </cell>
          <cell r="C1656" t="str">
            <v>Replaced By A0897734</v>
          </cell>
          <cell r="D1656" t="str">
            <v>Replaced By A0897735</v>
          </cell>
          <cell r="E1656" t="str">
            <v>Replaced By A0897736</v>
          </cell>
          <cell r="F1656" t="str">
            <v>Replaced By A0897737</v>
          </cell>
        </row>
        <row r="1657">
          <cell r="A1657" t="str">
            <v>NT0X07SL</v>
          </cell>
          <cell r="C1657" t="str">
            <v>Product is marked: MD (Manufacturing Discontinued)</v>
          </cell>
          <cell r="D1657" t="str">
            <v>Product is marked: MD (Manufacturing Discontinued)</v>
          </cell>
          <cell r="E1657" t="str">
            <v>Product is marked: MD (Manufacturing Discontinued)</v>
          </cell>
          <cell r="F1657" t="str">
            <v>Product is marked: MD (Manufacturing Discontinued)</v>
          </cell>
        </row>
        <row r="1658">
          <cell r="A1658" t="str">
            <v>NT3X95AB</v>
          </cell>
          <cell r="C1658" t="str">
            <v>Product is marked: MD (Manufacturing Discontinued)</v>
          </cell>
          <cell r="D1658" t="str">
            <v>Product is marked: MD (Manufacturing Discontinued)</v>
          </cell>
          <cell r="E1658" t="str">
            <v>Product is marked: MD (Manufacturing Discontinued)</v>
          </cell>
          <cell r="F1658" t="str">
            <v>Product is marked: MD (Manufacturing Discontinued)</v>
          </cell>
        </row>
        <row r="1659">
          <cell r="A1659" t="str">
            <v>NT5C92DC</v>
          </cell>
          <cell r="C1659" t="str">
            <v>Product is marked: Deleted</v>
          </cell>
          <cell r="D1659" t="str">
            <v>Product is marked: Deleted</v>
          </cell>
          <cell r="E1659" t="str">
            <v>Product is marked: Deleted</v>
          </cell>
          <cell r="F1659" t="str">
            <v>Product is marked: Deleted</v>
          </cell>
        </row>
        <row r="1660">
          <cell r="A1660" t="str">
            <v>NT5C92DI</v>
          </cell>
          <cell r="C1660" t="str">
            <v>Product is marked: Deleted</v>
          </cell>
          <cell r="D1660" t="str">
            <v>Product is marked: Deleted</v>
          </cell>
          <cell r="E1660" t="str">
            <v>Product is marked: Deleted</v>
          </cell>
          <cell r="F1660" t="str">
            <v>Product is marked: Deleted</v>
          </cell>
        </row>
        <row r="1661">
          <cell r="A1661" t="str">
            <v>NT5C92DW</v>
          </cell>
          <cell r="C1661" t="str">
            <v>Product is marked: Deleted</v>
          </cell>
          <cell r="D1661" t="str">
            <v>Product is marked: Deleted</v>
          </cell>
          <cell r="E1661" t="str">
            <v>Product is marked: Deleted</v>
          </cell>
          <cell r="F1661" t="str">
            <v>Product is marked: Deleted</v>
          </cell>
        </row>
        <row r="1662">
          <cell r="A1662" t="str">
            <v>NT7C25BB</v>
          </cell>
          <cell r="C1662" t="str">
            <v>Product is marked: Deleted</v>
          </cell>
          <cell r="D1662" t="str">
            <v>Product is marked: Deleted</v>
          </cell>
          <cell r="E1662" t="str">
            <v>Product is marked: Deleted</v>
          </cell>
          <cell r="F1662" t="str">
            <v>Product is marked: Deleted</v>
          </cell>
        </row>
        <row r="1663">
          <cell r="A1663" t="str">
            <v>NTGB08AB</v>
          </cell>
          <cell r="C1663" t="str">
            <v>Product is marked: MD (Manufacturing Discontinued)</v>
          </cell>
          <cell r="D1663" t="str">
            <v>Product is marked: MD (Manufacturing Discontinued)</v>
          </cell>
          <cell r="E1663" t="str">
            <v>Product is marked: MD (Manufacturing Discontinued)</v>
          </cell>
          <cell r="F1663" t="str">
            <v>Product is marked: MD (Manufacturing Discontinued)</v>
          </cell>
        </row>
        <row r="1664">
          <cell r="A1664" t="str">
            <v>NTGB11YO</v>
          </cell>
          <cell r="C1664" t="str">
            <v>Product is marked: MD (Manufacturing Discontinued)</v>
          </cell>
          <cell r="D1664" t="str">
            <v>Product is marked: MD (Manufacturing Discontinued)</v>
          </cell>
          <cell r="E1664" t="str">
            <v>Product is marked: MD (Manufacturing Discontinued)</v>
          </cell>
          <cell r="F1664" t="str">
            <v>Product is marked: MD (Manufacturing Discontinued)</v>
          </cell>
        </row>
        <row r="1665">
          <cell r="A1665" t="str">
            <v>NTGB11YP</v>
          </cell>
          <cell r="C1665" t="str">
            <v>Product is marked: MD (Manufacturing Discontinued)</v>
          </cell>
          <cell r="D1665" t="str">
            <v>Product is marked: MD (Manufacturing Discontinued)</v>
          </cell>
          <cell r="E1665" t="str">
            <v>Product is marked: MD (Manufacturing Discontinued)</v>
          </cell>
          <cell r="F1665" t="str">
            <v>Product is marked: MD (Manufacturing Discontinued)</v>
          </cell>
        </row>
        <row r="1666">
          <cell r="A1666" t="str">
            <v>NTGB11YU</v>
          </cell>
          <cell r="C1666" t="str">
            <v>Replaced By NTGB11YX</v>
          </cell>
          <cell r="D1666" t="str">
            <v>Replaced By NTGB11YX</v>
          </cell>
          <cell r="E1666" t="str">
            <v>Replaced By NTGB11YX</v>
          </cell>
          <cell r="F1666" t="str">
            <v>Replaced By NTGB11YX</v>
          </cell>
        </row>
        <row r="1667">
          <cell r="A1667" t="str">
            <v>NTGB11YV</v>
          </cell>
          <cell r="C1667" t="str">
            <v>Replaced By NTGB11YY</v>
          </cell>
          <cell r="D1667" t="str">
            <v>Replaced By NTGB11YY</v>
          </cell>
          <cell r="E1667" t="str">
            <v>Replaced By NTGB11YY</v>
          </cell>
          <cell r="F1667" t="str">
            <v>Replaced By NTGB11YY</v>
          </cell>
        </row>
        <row r="1668">
          <cell r="A1668" t="str">
            <v>NTGE46CA</v>
          </cell>
          <cell r="C1668" t="str">
            <v>Product is marked: MD (Manufacturing Discontinued)</v>
          </cell>
          <cell r="D1668" t="str">
            <v>Product is marked: MD (Manufacturing Discontinued)</v>
          </cell>
          <cell r="E1668" t="str">
            <v>Product is marked: MD (Manufacturing Discontinued)</v>
          </cell>
          <cell r="F1668" t="str">
            <v>Product is marked: MD (Manufacturing Discontinued)</v>
          </cell>
        </row>
        <row r="1669">
          <cell r="A1669" t="str">
            <v>NTGS30AA</v>
          </cell>
          <cell r="C1669" t="str">
            <v>Product is marked: MD (Manufacturing Discontinued)</v>
          </cell>
          <cell r="D1669" t="str">
            <v>Product is marked: MD (Manufacturing Discontinued)</v>
          </cell>
          <cell r="E1669" t="str">
            <v>Product is marked: MD (Manufacturing Discontinued)</v>
          </cell>
          <cell r="F1669" t="str">
            <v>Product is marked: MD (Manufacturing Discontinued)</v>
          </cell>
        </row>
        <row r="1670">
          <cell r="A1670" t="str">
            <v>NTGS40AA</v>
          </cell>
          <cell r="C1670" t="str">
            <v>Replaced By NTBW40AA</v>
          </cell>
          <cell r="D1670" t="str">
            <v>Replaced By NTBW40AA</v>
          </cell>
          <cell r="E1670" t="str">
            <v>Replaced By NTBW40AA</v>
          </cell>
          <cell r="F1670" t="str">
            <v>Replaced By NTBW40AA</v>
          </cell>
        </row>
        <row r="1671">
          <cell r="A1671" t="str">
            <v>NTGS45BA</v>
          </cell>
          <cell r="C1671" t="str">
            <v>Replaced By NTGS45AC</v>
          </cell>
          <cell r="D1671" t="str">
            <v>Replaced By NTGS45AC</v>
          </cell>
          <cell r="E1671" t="str">
            <v>Replaced By NTGS45AC</v>
          </cell>
          <cell r="F1671" t="str">
            <v>Replaced By NTGS45AC</v>
          </cell>
        </row>
        <row r="1672">
          <cell r="A1672" t="str">
            <v>NTGS45CA</v>
          </cell>
          <cell r="C1672" t="str">
            <v>Product is marked: MD (Manufacturing Discontinued)</v>
          </cell>
          <cell r="D1672" t="str">
            <v>Product is marked: MD (Manufacturing Discontinued)</v>
          </cell>
          <cell r="E1672" t="str">
            <v>Product is marked: MD (Manufacturing Discontinued)</v>
          </cell>
          <cell r="F1672" t="str">
            <v>Product is marked: MD (Manufacturing Discontinued)</v>
          </cell>
        </row>
        <row r="1673">
          <cell r="A1673" t="str">
            <v>NTGS4751</v>
          </cell>
          <cell r="C1673" t="str">
            <v>Product is marked: MD (Manufacturing Discontinued)</v>
          </cell>
          <cell r="D1673" t="str">
            <v>Product is marked: MD (Manufacturing Discontinued)</v>
          </cell>
          <cell r="E1673" t="str">
            <v>Product is marked: MD (Manufacturing Discontinued)</v>
          </cell>
          <cell r="F1673" t="str">
            <v>Product is marked: MD (Manufacturing Discontinued)</v>
          </cell>
        </row>
        <row r="1674">
          <cell r="A1674" t="str">
            <v>NTGS4990</v>
          </cell>
          <cell r="C1674" t="str">
            <v>Replaced By NTGW4993</v>
          </cell>
          <cell r="D1674" t="str">
            <v>Replaced By NTGW4993</v>
          </cell>
          <cell r="E1674" t="str">
            <v>Replaced By NTGW4993</v>
          </cell>
          <cell r="F1674" t="str">
            <v>Replaced By NTGW4993</v>
          </cell>
        </row>
        <row r="1675">
          <cell r="A1675" t="str">
            <v>NTGS50AA</v>
          </cell>
          <cell r="C1675" t="str">
            <v>Replaced By NTBW 50AA</v>
          </cell>
          <cell r="D1675" t="str">
            <v>Replaced By NTBW 50AA</v>
          </cell>
          <cell r="E1675" t="str">
            <v>Replaced By NTBW 50AA</v>
          </cell>
          <cell r="F1675" t="str">
            <v>Replaced By NTBW 50AA</v>
          </cell>
        </row>
        <row r="1676">
          <cell r="A1676" t="str">
            <v>NTGS63AA</v>
          </cell>
          <cell r="C1676" t="str">
            <v>Replaced By NTBW70AA</v>
          </cell>
          <cell r="D1676" t="str">
            <v>Replaced By NTBW70AA</v>
          </cell>
          <cell r="E1676" t="str">
            <v>Replaced By NTBW70AA</v>
          </cell>
          <cell r="F1676" t="str">
            <v>Replaced By NTBW70AA</v>
          </cell>
        </row>
        <row r="1677">
          <cell r="A1677" t="str">
            <v>NTHR16BA</v>
          </cell>
          <cell r="C1677" t="str">
            <v>Replaced By NTHR16CA</v>
          </cell>
          <cell r="D1677" t="str">
            <v>Replaced By NTHR16CA</v>
          </cell>
          <cell r="E1677" t="str">
            <v>Replaced By NTHR16CA</v>
          </cell>
          <cell r="F1677" t="str">
            <v>Replaced By NTHR16CA</v>
          </cell>
        </row>
        <row r="1678">
          <cell r="A1678" t="str">
            <v>NTJT61AB</v>
          </cell>
          <cell r="C1678" t="str">
            <v>Product is marked: EOL (End Of Life)</v>
          </cell>
          <cell r="D1678" t="str">
            <v>Product is marked: EOL (End Of Life)</v>
          </cell>
          <cell r="E1678" t="str">
            <v>Product is marked: EOL (End Of Life)</v>
          </cell>
          <cell r="F1678" t="str">
            <v>Product is marked: EOL (End Of Life)</v>
          </cell>
        </row>
        <row r="1679">
          <cell r="A1679" t="str">
            <v>NTJT63AA</v>
          </cell>
          <cell r="C1679" t="str">
            <v>Product is marked: EOL (End Of Life)</v>
          </cell>
          <cell r="D1679" t="str">
            <v>Product is marked: EOL (End Of Life)</v>
          </cell>
          <cell r="E1679" t="str">
            <v>Product is marked: EOL (End Of Life)</v>
          </cell>
          <cell r="F1679" t="str">
            <v>Product is marked: EOL (End Of Life)</v>
          </cell>
        </row>
        <row r="1680">
          <cell r="A1680" t="str">
            <v>NTJT64AB</v>
          </cell>
          <cell r="C1680" t="str">
            <v>Product is marked: EOL (End Of Life)</v>
          </cell>
          <cell r="D1680" t="str">
            <v>Product is marked: EOL (End Of Life)</v>
          </cell>
          <cell r="E1680" t="str">
            <v>Product is marked: EOL (End Of Life)</v>
          </cell>
          <cell r="F1680" t="str">
            <v>Product is marked: EOL (End Of Life)</v>
          </cell>
        </row>
        <row r="1681">
          <cell r="A1681" t="str">
            <v>NTJT64AC</v>
          </cell>
          <cell r="C1681" t="str">
            <v>Product is marked: EOL (End Of Life)</v>
          </cell>
          <cell r="D1681" t="str">
            <v>Product is marked: EOL (End Of Life)</v>
          </cell>
          <cell r="E1681" t="str">
            <v>Product is marked: EOL (End Of Life)</v>
          </cell>
          <cell r="F1681" t="str">
            <v>Product is marked: EOL (End Of Life)</v>
          </cell>
        </row>
        <row r="1682">
          <cell r="A1682" t="str">
            <v>NTJT65AB</v>
          </cell>
          <cell r="C1682" t="str">
            <v>Product is marked: EOL (End Of Life)</v>
          </cell>
          <cell r="D1682" t="str">
            <v>Product is marked: EOL (End Of Life)</v>
          </cell>
          <cell r="E1682" t="str">
            <v>Product is marked: EOL (End Of Life)</v>
          </cell>
          <cell r="F1682" t="str">
            <v>Product is marked: EOL (End Of Life)</v>
          </cell>
        </row>
        <row r="1683">
          <cell r="A1683" t="str">
            <v>NTJT81AA</v>
          </cell>
          <cell r="C1683" t="str">
            <v>Product is marked: EOL (End Of Life)</v>
          </cell>
          <cell r="D1683" t="str">
            <v>Product is marked: EOL (End Of Life)</v>
          </cell>
          <cell r="E1683" t="str">
            <v>Product is marked: EOL (End Of Life)</v>
          </cell>
          <cell r="F1683" t="str">
            <v>Product is marked: EOL (End Of Life)</v>
          </cell>
        </row>
        <row r="1684">
          <cell r="A1684" t="str">
            <v>NTJT87BA</v>
          </cell>
          <cell r="C1684" t="str">
            <v>Product is marked: EOL (End Of Life)</v>
          </cell>
          <cell r="D1684" t="str">
            <v>Product is marked: EOL (End Of Life)</v>
          </cell>
          <cell r="E1684" t="str">
            <v>Product is marked: EOL (End Of Life)</v>
          </cell>
          <cell r="F1684" t="str">
            <v>Product is marked: EOL (End Of Life)</v>
          </cell>
        </row>
        <row r="1685">
          <cell r="A1685" t="str">
            <v>NTJT87DA</v>
          </cell>
          <cell r="C1685" t="str">
            <v>Product is marked: EOL (End Of Life)</v>
          </cell>
          <cell r="D1685" t="str">
            <v>Product is marked: EOL (End Of Life)</v>
          </cell>
          <cell r="E1685" t="str">
            <v>Product is marked: EOL (End Of Life)</v>
          </cell>
          <cell r="F1685" t="str">
            <v>Product is marked: EOL (End Of Life)</v>
          </cell>
        </row>
        <row r="1686">
          <cell r="A1686" t="str">
            <v>NTJT87EA</v>
          </cell>
          <cell r="C1686" t="str">
            <v>Product is marked: EOL (End Of Life)</v>
          </cell>
          <cell r="D1686" t="str">
            <v>Product is marked: EOL (End Of Life)</v>
          </cell>
          <cell r="E1686" t="str">
            <v>Product is marked: EOL (End Of Life)</v>
          </cell>
          <cell r="F1686" t="str">
            <v>Product is marked: EOL (End Of Life)</v>
          </cell>
        </row>
        <row r="1687">
          <cell r="A1687" t="str">
            <v>NTJT89CA</v>
          </cell>
          <cell r="C1687" t="str">
            <v>Product is marked: EOL (End Of Life)</v>
          </cell>
          <cell r="D1687" t="str">
            <v>Product is marked: EOL (End Of Life)</v>
          </cell>
          <cell r="E1687" t="str">
            <v>Product is marked: EOL (End Of Life)</v>
          </cell>
          <cell r="F1687" t="str">
            <v>Product is marked: EOL (End Of Life)</v>
          </cell>
        </row>
        <row r="1688">
          <cell r="A1688" t="str">
            <v>NTLX07AA</v>
          </cell>
          <cell r="C1688" t="str">
            <v>Replaced By NTLX07BA</v>
          </cell>
          <cell r="D1688" t="str">
            <v>Replaced By NTLX07BA</v>
          </cell>
          <cell r="E1688" t="str">
            <v>Replaced By NTLX07BA</v>
          </cell>
          <cell r="F1688" t="str">
            <v>Replaced By NTLX07BA</v>
          </cell>
        </row>
        <row r="1689">
          <cell r="A1689" t="str">
            <v>NTQS10AA</v>
          </cell>
          <cell r="C1689" t="str">
            <v>Product is marked: MD (Manufacturing Discontinued)</v>
          </cell>
          <cell r="D1689" t="str">
            <v>Product is marked: MD (Manufacturing Discontinued)</v>
          </cell>
          <cell r="E1689" t="str">
            <v>Product is marked: MD (Manufacturing Discontinued)</v>
          </cell>
          <cell r="F1689" t="str">
            <v>Product is marked: MD (Manufacturing Discontinued)</v>
          </cell>
        </row>
        <row r="1690">
          <cell r="A1690" t="str">
            <v>NTQS10BA</v>
          </cell>
          <cell r="C1690" t="str">
            <v>Product is marked: MD (Manufacturing Discontinued)</v>
          </cell>
          <cell r="D1690" t="str">
            <v>Product is marked: MD (Manufacturing Discontinued)</v>
          </cell>
          <cell r="E1690" t="str">
            <v>Product is marked: MD (Manufacturing Discontinued)</v>
          </cell>
          <cell r="F1690" t="str">
            <v>Product is marked: MD (Manufacturing Discontinued)</v>
          </cell>
        </row>
        <row r="1691">
          <cell r="A1691" t="str">
            <v>NTQS10CA</v>
          </cell>
          <cell r="C1691" t="str">
            <v>Product is marked: MD (Manufacturing Discontinued)</v>
          </cell>
          <cell r="D1691" t="str">
            <v>Product is marked: MD (Manufacturing Discontinued)</v>
          </cell>
          <cell r="E1691" t="str">
            <v>Product is marked: MD (Manufacturing Discontinued)</v>
          </cell>
          <cell r="F1691" t="str">
            <v>Product is marked: MD (Manufacturing Discontinued)</v>
          </cell>
        </row>
        <row r="1692">
          <cell r="A1692" t="str">
            <v>NTZZ47EC</v>
          </cell>
          <cell r="C1692" t="str">
            <v>Product is marked: MD (Manufacturing Discontinued)</v>
          </cell>
          <cell r="D1692" t="str">
            <v>Product is marked: MD (Manufacturing Discontinued)</v>
          </cell>
          <cell r="E1692" t="str">
            <v>Product is marked: MD (Manufacturing Discontinued)</v>
          </cell>
          <cell r="F1692" t="str">
            <v>Product is marked: MD (Manufacturing Discontinued)</v>
          </cell>
        </row>
        <row r="1693">
          <cell r="A1693" t="str">
            <v>P0065456</v>
          </cell>
          <cell r="C1693" t="str">
            <v>Product is marked: Deleted</v>
          </cell>
          <cell r="D1693" t="str">
            <v>Product is marked: Deleted</v>
          </cell>
          <cell r="E1693" t="str">
            <v>Product is marked: Deleted</v>
          </cell>
          <cell r="F1693" t="str">
            <v>Product is marked: Deleted</v>
          </cell>
        </row>
        <row r="1694">
          <cell r="A1694" t="str">
            <v>P0133117</v>
          </cell>
          <cell r="C1694" t="str">
            <v>Product is marked: Deleted</v>
          </cell>
          <cell r="D1694" t="str">
            <v>Product is marked: Deleted</v>
          </cell>
          <cell r="E1694" t="str">
            <v>Product is marked: Deleted</v>
          </cell>
          <cell r="F1694" t="str">
            <v>Product is marked: Deleted</v>
          </cell>
        </row>
        <row r="1695">
          <cell r="A1695" t="str">
            <v>P0409044</v>
          </cell>
          <cell r="C1695" t="str">
            <v>Product is marked: Deleted</v>
          </cell>
          <cell r="D1695" t="str">
            <v>Product is marked: Deleted</v>
          </cell>
          <cell r="E1695" t="str">
            <v>Product is marked: Deleted</v>
          </cell>
          <cell r="F1695" t="str">
            <v>Product is marked: Deleted</v>
          </cell>
        </row>
        <row r="1696">
          <cell r="A1696" t="str">
            <v>P0519153</v>
          </cell>
          <cell r="C1696" t="str">
            <v>Product is marked: Deleted</v>
          </cell>
          <cell r="D1696" t="str">
            <v>Product is marked: Deleted</v>
          </cell>
          <cell r="E1696" t="str">
            <v>Product is marked: Deleted</v>
          </cell>
          <cell r="F1696" t="str">
            <v>Product is marked: Deleted</v>
          </cell>
        </row>
        <row r="1697">
          <cell r="A1697" t="str">
            <v>P0519154</v>
          </cell>
          <cell r="C1697" t="str">
            <v>Product is marked: Deleted</v>
          </cell>
          <cell r="D1697" t="str">
            <v>Product is marked: Deleted</v>
          </cell>
          <cell r="E1697" t="str">
            <v>Product is marked: Deleted</v>
          </cell>
          <cell r="F1697" t="str">
            <v>Product is marked: Deleted</v>
          </cell>
        </row>
        <row r="1698">
          <cell r="A1698" t="str">
            <v>P0519155</v>
          </cell>
          <cell r="C1698" t="str">
            <v>Product is marked: Deleted</v>
          </cell>
          <cell r="D1698" t="str">
            <v>Product is marked: Deleted</v>
          </cell>
          <cell r="E1698" t="str">
            <v>Product is marked: Deleted</v>
          </cell>
          <cell r="F1698" t="str">
            <v>Product is marked: Deleted</v>
          </cell>
        </row>
        <row r="1699">
          <cell r="A1699" t="str">
            <v>P0594303</v>
          </cell>
          <cell r="C1699" t="str">
            <v>Product is marked: Deleted</v>
          </cell>
          <cell r="D1699" t="str">
            <v>Product is marked: Deleted</v>
          </cell>
          <cell r="E1699" t="str">
            <v>Product is marked: Deleted</v>
          </cell>
          <cell r="F1699" t="str">
            <v>Product is marked: Deleted</v>
          </cell>
        </row>
        <row r="1700">
          <cell r="A1700" t="str">
            <v>P0601165</v>
          </cell>
          <cell r="C1700" t="str">
            <v>Product is marked: Deleted</v>
          </cell>
          <cell r="D1700" t="str">
            <v>Product is marked: Deleted</v>
          </cell>
          <cell r="E1700" t="str">
            <v>Product is marked: Deleted</v>
          </cell>
          <cell r="F1700" t="str">
            <v>Product is marked: Deleted</v>
          </cell>
        </row>
        <row r="1701">
          <cell r="A1701" t="str">
            <v>P0602570</v>
          </cell>
          <cell r="C1701" t="str">
            <v>Product is marked: Deleted</v>
          </cell>
          <cell r="D1701" t="str">
            <v>Product is marked: Deleted</v>
          </cell>
          <cell r="E1701" t="str">
            <v>Product is marked: Deleted</v>
          </cell>
          <cell r="F1701" t="str">
            <v>Product is marked: Deleted</v>
          </cell>
        </row>
        <row r="1702">
          <cell r="A1702" t="str">
            <v>P0602571</v>
          </cell>
          <cell r="C1702" t="str">
            <v>Product is marked: Deleted</v>
          </cell>
          <cell r="D1702" t="str">
            <v>Product is marked: Deleted</v>
          </cell>
          <cell r="E1702" t="str">
            <v>Product is marked: Deleted</v>
          </cell>
          <cell r="F1702" t="str">
            <v>Product is marked: Deleted</v>
          </cell>
        </row>
        <row r="1703">
          <cell r="A1703" t="str">
            <v>P0610736</v>
          </cell>
          <cell r="C1703" t="str">
            <v>Product is marked: Deleted</v>
          </cell>
          <cell r="D1703" t="str">
            <v>Product is marked: Deleted</v>
          </cell>
          <cell r="E1703" t="str">
            <v>Product is marked: Deleted</v>
          </cell>
          <cell r="F1703" t="str">
            <v>Product is marked: Deleted</v>
          </cell>
        </row>
        <row r="1704">
          <cell r="A1704" t="str">
            <v>P0610737</v>
          </cell>
          <cell r="C1704" t="str">
            <v>Product is marked: Deleted</v>
          </cell>
          <cell r="D1704" t="str">
            <v>Product is marked: Deleted</v>
          </cell>
          <cell r="E1704" t="str">
            <v>Product is marked: Deleted</v>
          </cell>
          <cell r="F1704" t="str">
            <v>Product is marked: Deleted</v>
          </cell>
        </row>
        <row r="1705">
          <cell r="A1705" t="str">
            <v>P0610738</v>
          </cell>
          <cell r="C1705" t="str">
            <v>Product is marked: Deleted</v>
          </cell>
          <cell r="D1705" t="str">
            <v>Product is marked: Deleted</v>
          </cell>
          <cell r="E1705" t="str">
            <v>Product is marked: Deleted</v>
          </cell>
          <cell r="F1705" t="str">
            <v>Product is marked: Deleted</v>
          </cell>
        </row>
        <row r="1706">
          <cell r="A1706" t="str">
            <v>P0617130</v>
          </cell>
          <cell r="C1706" t="str">
            <v>Product is marked: Deleted</v>
          </cell>
          <cell r="D1706" t="str">
            <v>Product is marked: Deleted</v>
          </cell>
          <cell r="E1706" t="str">
            <v>Product is marked: Deleted</v>
          </cell>
          <cell r="F1706" t="str">
            <v>Product is marked: Deleted</v>
          </cell>
        </row>
        <row r="1707">
          <cell r="A1707" t="str">
            <v>P0633703</v>
          </cell>
          <cell r="C1707" t="str">
            <v>Product is marked: Deleted</v>
          </cell>
          <cell r="D1707" t="str">
            <v>Product is marked: Deleted</v>
          </cell>
          <cell r="E1707" t="str">
            <v>Product is marked: Deleted</v>
          </cell>
          <cell r="F1707" t="str">
            <v>Product is marked: Deleted</v>
          </cell>
        </row>
        <row r="1708">
          <cell r="A1708" t="str">
            <v>P0677746</v>
          </cell>
          <cell r="C1708" t="str">
            <v>Product is marked: Deleted</v>
          </cell>
          <cell r="D1708" t="str">
            <v>Product is marked: Deleted</v>
          </cell>
          <cell r="E1708" t="str">
            <v>Product is marked: Deleted</v>
          </cell>
          <cell r="F1708" t="str">
            <v>Product is marked: Deleted</v>
          </cell>
        </row>
        <row r="1709">
          <cell r="A1709" t="str">
            <v>P0691669</v>
          </cell>
          <cell r="C1709" t="str">
            <v>Product is marked: Deleted</v>
          </cell>
          <cell r="D1709" t="str">
            <v>Product is marked: Deleted</v>
          </cell>
          <cell r="E1709" t="str">
            <v>Product is marked: Deleted</v>
          </cell>
          <cell r="F1709" t="str">
            <v>Product is marked: Deleted</v>
          </cell>
        </row>
        <row r="1710">
          <cell r="A1710" t="str">
            <v>P0715226</v>
          </cell>
          <cell r="C1710" t="str">
            <v>Product is marked: Deleted</v>
          </cell>
          <cell r="D1710" t="str">
            <v>Product is marked: Deleted</v>
          </cell>
          <cell r="E1710" t="str">
            <v>Product is marked: Deleted</v>
          </cell>
          <cell r="F1710" t="str">
            <v>Product is marked: Deleted</v>
          </cell>
        </row>
        <row r="1711">
          <cell r="A1711" t="str">
            <v>P0720461</v>
          </cell>
          <cell r="C1711" t="str">
            <v>Product is marked: Deleted</v>
          </cell>
          <cell r="D1711" t="str">
            <v>Product is marked: Deleted</v>
          </cell>
          <cell r="E1711" t="str">
            <v>Product is marked: Deleted</v>
          </cell>
          <cell r="F1711" t="str">
            <v>Product is marked: Deleted</v>
          </cell>
        </row>
        <row r="1712">
          <cell r="A1712" t="str">
            <v>P0724514</v>
          </cell>
          <cell r="C1712" t="str">
            <v>Product is marked: Deleted</v>
          </cell>
          <cell r="D1712" t="str">
            <v>Product is marked: Deleted</v>
          </cell>
          <cell r="E1712" t="str">
            <v>Product is marked: Deleted</v>
          </cell>
          <cell r="F1712" t="str">
            <v>Product is marked: Deleted</v>
          </cell>
        </row>
        <row r="1713">
          <cell r="A1713" t="str">
            <v>P0724518</v>
          </cell>
          <cell r="C1713" t="str">
            <v>Product is marked: Deleted</v>
          </cell>
          <cell r="D1713" t="str">
            <v>Product is marked: Deleted</v>
          </cell>
          <cell r="E1713" t="str">
            <v>Product is marked: Deleted</v>
          </cell>
          <cell r="F1713" t="str">
            <v>Product is marked: Deleted</v>
          </cell>
        </row>
        <row r="1714">
          <cell r="A1714" t="str">
            <v>P0726963</v>
          </cell>
          <cell r="C1714" t="str">
            <v>Product is marked: Deleted</v>
          </cell>
          <cell r="D1714" t="str">
            <v>Product is marked: Deleted</v>
          </cell>
          <cell r="E1714" t="str">
            <v>Product is marked: Deleted</v>
          </cell>
          <cell r="F1714" t="str">
            <v>Product is marked: Deleted</v>
          </cell>
        </row>
        <row r="1715">
          <cell r="A1715" t="str">
            <v>P0859950</v>
          </cell>
          <cell r="C1715" t="str">
            <v>Product is marked: Deleted</v>
          </cell>
          <cell r="D1715" t="str">
            <v>Product is marked: Deleted</v>
          </cell>
          <cell r="E1715" t="str">
            <v>Product is marked: Deleted</v>
          </cell>
          <cell r="F1715" t="str">
            <v>Product is marked: Deleted</v>
          </cell>
        </row>
        <row r="1716">
          <cell r="A1716" t="str">
            <v>P099B240</v>
          </cell>
          <cell r="C1716" t="str">
            <v>Product is marked: Deleted</v>
          </cell>
          <cell r="D1716" t="str">
            <v>Product is marked: Deleted</v>
          </cell>
          <cell r="E1716" t="str">
            <v>Product is marked: Deleted</v>
          </cell>
          <cell r="F1716" t="str">
            <v>Product is marked: Deleted</v>
          </cell>
        </row>
        <row r="1717">
          <cell r="A1717" t="str">
            <v>P099E580</v>
          </cell>
          <cell r="C1717" t="str">
            <v>Product is marked: Deleted</v>
          </cell>
          <cell r="D1717" t="str">
            <v>Product is marked: Deleted</v>
          </cell>
          <cell r="E1717" t="str">
            <v>Product is marked: Deleted</v>
          </cell>
          <cell r="F1717" t="str">
            <v>Product is marked: Deleted</v>
          </cell>
        </row>
        <row r="1718">
          <cell r="A1718" t="str">
            <v>R0103032</v>
          </cell>
          <cell r="C1718" t="str">
            <v>Product is marked: Deleted</v>
          </cell>
          <cell r="D1718" t="str">
            <v>Product is marked: Deleted</v>
          </cell>
          <cell r="E1718" t="str">
            <v>Product is marked: Deleted</v>
          </cell>
          <cell r="F1718" t="str">
            <v>Product is marked: Deleted</v>
          </cell>
        </row>
        <row r="1719">
          <cell r="A1719" t="str">
            <v>R0104011</v>
          </cell>
          <cell r="C1719" t="str">
            <v>Product is marked: Deleted</v>
          </cell>
          <cell r="D1719" t="str">
            <v>Product is marked: Deleted</v>
          </cell>
          <cell r="E1719" t="str">
            <v>Product is marked: Deleted</v>
          </cell>
          <cell r="F1719" t="str">
            <v>Product is marked: Deleted</v>
          </cell>
        </row>
        <row r="1720">
          <cell r="A1720" t="str">
            <v>R0112371</v>
          </cell>
          <cell r="C1720" t="str">
            <v>Product is marked: Deleted</v>
          </cell>
          <cell r="D1720" t="str">
            <v>Product is marked: Deleted</v>
          </cell>
          <cell r="E1720" t="str">
            <v>Product is marked: Deleted</v>
          </cell>
          <cell r="F1720" t="str">
            <v>Product is marked: Deleted</v>
          </cell>
        </row>
        <row r="1721">
          <cell r="A1721" t="str">
            <v>R0112463</v>
          </cell>
          <cell r="C1721" t="str">
            <v>Product is marked: Deleted</v>
          </cell>
          <cell r="D1721" t="str">
            <v>Product is marked: Deleted</v>
          </cell>
          <cell r="E1721" t="str">
            <v>Product is marked: Deleted</v>
          </cell>
          <cell r="F1721" t="str">
            <v>Product is marked: Deleted</v>
          </cell>
        </row>
        <row r="1722">
          <cell r="A1722" t="str">
            <v>R0112478</v>
          </cell>
          <cell r="C1722" t="str">
            <v>Product is marked: Deleted</v>
          </cell>
          <cell r="D1722" t="str">
            <v>Product is marked: Deleted</v>
          </cell>
          <cell r="E1722" t="str">
            <v>Product is marked: Deleted</v>
          </cell>
          <cell r="F1722" t="str">
            <v>Product is marked: Deleted</v>
          </cell>
        </row>
        <row r="1723">
          <cell r="A1723" t="str">
            <v>R0113363</v>
          </cell>
          <cell r="C1723" t="str">
            <v>Replaced By R0118729</v>
          </cell>
          <cell r="D1723" t="str">
            <v>Replaced By R0118730</v>
          </cell>
          <cell r="E1723" t="str">
            <v>Replaced By R0118731</v>
          </cell>
          <cell r="F1723" t="str">
            <v>Replaced By R0118732</v>
          </cell>
        </row>
        <row r="1724">
          <cell r="A1724" t="str">
            <v>R0113365</v>
          </cell>
          <cell r="C1724" t="str">
            <v>Product is marked: MD (Manufacturing Discontinued)</v>
          </cell>
          <cell r="D1724" t="str">
            <v>Product is marked: MD (Manufacturing Discontinued)</v>
          </cell>
          <cell r="E1724" t="str">
            <v>Product is marked: MD (Manufacturing Discontinued)</v>
          </cell>
          <cell r="F1724" t="str">
            <v>Product is marked: MD (Manufacturing Discontinued)</v>
          </cell>
        </row>
        <row r="1725">
          <cell r="A1725" t="str">
            <v>R0113442</v>
          </cell>
          <cell r="C1725" t="str">
            <v>Product is marked: MD (Manufacturing Discontinued)</v>
          </cell>
          <cell r="D1725" t="str">
            <v>Product is marked: MD (Manufacturing Discontinued)</v>
          </cell>
          <cell r="E1725" t="str">
            <v>Product is marked: MD (Manufacturing Discontinued)</v>
          </cell>
          <cell r="F1725" t="str">
            <v>Product is marked: MD (Manufacturing Discontinued)</v>
          </cell>
        </row>
        <row r="1726">
          <cell r="A1726" t="str">
            <v>R0115467</v>
          </cell>
          <cell r="C1726" t="str">
            <v>Product is marked: Deleted</v>
          </cell>
          <cell r="D1726" t="str">
            <v>Product is marked: Deleted</v>
          </cell>
          <cell r="E1726" t="str">
            <v>Product is marked: Deleted</v>
          </cell>
          <cell r="F1726" t="str">
            <v>Product is marked: Deleted</v>
          </cell>
        </row>
        <row r="1727">
          <cell r="A1727" t="str">
            <v>R0115471</v>
          </cell>
          <cell r="C1727" t="str">
            <v>Product is marked: Deleted</v>
          </cell>
          <cell r="D1727" t="str">
            <v>Product is marked: Deleted</v>
          </cell>
          <cell r="E1727" t="str">
            <v>Product is marked: Deleted</v>
          </cell>
          <cell r="F1727" t="str">
            <v>Product is marked: Deleted</v>
          </cell>
        </row>
        <row r="1728">
          <cell r="A1728" t="str">
            <v>R0115473</v>
          </cell>
          <cell r="C1728" t="str">
            <v>Product is marked: Deleted</v>
          </cell>
          <cell r="D1728" t="str">
            <v>Product is marked: Deleted</v>
          </cell>
          <cell r="E1728" t="str">
            <v>Product is marked: Deleted</v>
          </cell>
          <cell r="F1728" t="str">
            <v>Product is marked: Deleted</v>
          </cell>
        </row>
        <row r="1729">
          <cell r="A1729" t="str">
            <v>R0115565</v>
          </cell>
          <cell r="C1729" t="str">
            <v>Product is marked: MD (Manufacturing Discontinued)</v>
          </cell>
          <cell r="D1729" t="str">
            <v>Product is marked: MD (Manufacturing Discontinued)</v>
          </cell>
          <cell r="E1729" t="str">
            <v>Product is marked: MD (Manufacturing Discontinued)</v>
          </cell>
          <cell r="F1729" t="str">
            <v>Product is marked: MD (Manufacturing Discontinued)</v>
          </cell>
        </row>
        <row r="1730">
          <cell r="A1730" t="str">
            <v>R0115690</v>
          </cell>
          <cell r="C1730" t="str">
            <v>Product is marked: Deleted</v>
          </cell>
          <cell r="D1730" t="str">
            <v>Product is marked: Deleted</v>
          </cell>
          <cell r="E1730" t="str">
            <v>Product is marked: Deleted</v>
          </cell>
          <cell r="F1730" t="str">
            <v>Product is marked: Deleted</v>
          </cell>
        </row>
        <row r="1731">
          <cell r="A1731" t="str">
            <v>TK000395</v>
          </cell>
          <cell r="C1731" t="str">
            <v>Product is marked: Deleted</v>
          </cell>
          <cell r="D1731" t="str">
            <v>Product is marked: Deleted</v>
          </cell>
          <cell r="E1731" t="str">
            <v>Product is marked: Deleted</v>
          </cell>
          <cell r="F1731" t="str">
            <v>Product is marked: Deleted</v>
          </cell>
        </row>
        <row r="1732">
          <cell r="A1732" t="str">
            <v>WCP3520A</v>
          </cell>
          <cell r="C1732" t="str">
            <v>Product is marked: MD (Manufacturing Discontinued)</v>
          </cell>
          <cell r="D1732" t="str">
            <v>Product is marked: MD (Manufacturing Discontinued)</v>
          </cell>
          <cell r="E1732" t="str">
            <v>Product is marked: MD (Manufacturing Discontinued)</v>
          </cell>
          <cell r="F1732" t="str">
            <v>Product is marked: MD (Manufacturing Discontinued)</v>
          </cell>
        </row>
        <row r="1734">
          <cell r="A1734" t="str">
            <v>WMP1121B</v>
          </cell>
          <cell r="B1734" t="str">
            <v>B0262956</v>
          </cell>
          <cell r="C1734" t="str">
            <v>Switch Hardware</v>
          </cell>
          <cell r="D1734" t="str">
            <v>SDM-FT HARDWARE BASELINE FOR MTX11</v>
          </cell>
          <cell r="E1734">
            <v>106000</v>
          </cell>
          <cell r="F1734">
            <v>53203.5</v>
          </cell>
        </row>
        <row r="1735">
          <cell r="A1735" t="str">
            <v>NT2U1205AA</v>
          </cell>
          <cell r="B1735" t="str">
            <v>B0263170</v>
          </cell>
          <cell r="C1735" t="str">
            <v>Switch Hardware</v>
          </cell>
          <cell r="D1735" t="str">
            <v>SNXA XA-Core (No PE/MEM)</v>
          </cell>
          <cell r="E1735">
            <v>463083</v>
          </cell>
          <cell r="F1735">
            <v>32497.7</v>
          </cell>
        </row>
        <row r="1736">
          <cell r="A1736" t="str">
            <v>NT2U1206AA</v>
          </cell>
          <cell r="B1736" t="str">
            <v>B0263171</v>
          </cell>
          <cell r="C1736" t="str">
            <v>Switch Hardware</v>
          </cell>
          <cell r="D1736" t="str">
            <v>SNXA DMS Equipment</v>
          </cell>
          <cell r="E1736">
            <v>232960</v>
          </cell>
          <cell r="F1736">
            <v>11479.9</v>
          </cell>
        </row>
        <row r="1737">
          <cell r="A1737" t="str">
            <v>NT2U1207AA</v>
          </cell>
          <cell r="B1737" t="str">
            <v>B0263172</v>
          </cell>
          <cell r="C1737" t="str">
            <v>Switch Hardware</v>
          </cell>
          <cell r="D1737" t="str">
            <v>SNXA LIS Shelf and Cards</v>
          </cell>
          <cell r="E1737">
            <v>34194.6</v>
          </cell>
          <cell r="F1737">
            <v>3148.56</v>
          </cell>
        </row>
        <row r="1738">
          <cell r="A1738" t="str">
            <v>NT2U1210AA</v>
          </cell>
          <cell r="B1738" t="str">
            <v>B0263175</v>
          </cell>
          <cell r="C1738" t="str">
            <v>Switch Hardware</v>
          </cell>
          <cell r="D1738" t="str">
            <v>SNXA, LIUs on LIS and ENI</v>
          </cell>
          <cell r="E1738">
            <v>6709.68</v>
          </cell>
          <cell r="F1738">
            <v>631.98</v>
          </cell>
        </row>
        <row r="1739">
          <cell r="A1739" t="str">
            <v>NT2U1270AA</v>
          </cell>
          <cell r="B1739" t="str">
            <v>B0263137</v>
          </cell>
          <cell r="C1739" t="str">
            <v>Switch Hardware</v>
          </cell>
          <cell r="D1739" t="str">
            <v>FLPP</v>
          </cell>
          <cell r="E1739">
            <v>450957</v>
          </cell>
          <cell r="F1739">
            <v>24952.9</v>
          </cell>
        </row>
        <row r="1740">
          <cell r="A1740" t="str">
            <v>NT2U1335AA</v>
          </cell>
          <cell r="B1740" t="str">
            <v>B0263120</v>
          </cell>
          <cell r="C1740" t="str">
            <v>Switch Hardware</v>
          </cell>
          <cell r="D1740" t="str">
            <v>PDTC Packfill (E1)</v>
          </cell>
          <cell r="E1740">
            <v>119280</v>
          </cell>
          <cell r="F1740">
            <v>3097.92</v>
          </cell>
        </row>
        <row r="1741">
          <cell r="A1741" t="str">
            <v>NT2U1365AA</v>
          </cell>
          <cell r="B1741" t="str">
            <v>B0263180</v>
          </cell>
          <cell r="C1741" t="str">
            <v>Switch Hardware</v>
          </cell>
          <cell r="D1741" t="str">
            <v>ICP/PDTC CAP</v>
          </cell>
          <cell r="E1741">
            <v>124203</v>
          </cell>
          <cell r="F1741">
            <v>1355.84</v>
          </cell>
        </row>
        <row r="1742">
          <cell r="A1742" t="str">
            <v>NT2U1420AA</v>
          </cell>
          <cell r="B1742" t="str">
            <v>B0263123</v>
          </cell>
          <cell r="C1742" t="str">
            <v>Switch Hardware</v>
          </cell>
          <cell r="D1742" t="str">
            <v>MCAM3 Office Alarms</v>
          </cell>
          <cell r="E1742">
            <v>8304.1299999999992</v>
          </cell>
          <cell r="F1742">
            <v>1682.14</v>
          </cell>
        </row>
        <row r="1743">
          <cell r="A1743" t="str">
            <v>NT2U1435AA</v>
          </cell>
          <cell r="B1743" t="str">
            <v>B0263124</v>
          </cell>
          <cell r="C1743" t="str">
            <v>Switch Hardware</v>
          </cell>
          <cell r="D1743" t="str">
            <v>IOM Package</v>
          </cell>
          <cell r="E1743">
            <v>52888.5</v>
          </cell>
          <cell r="F1743">
            <v>5023.3999999999996</v>
          </cell>
        </row>
        <row r="1744">
          <cell r="A1744" t="str">
            <v>NT9X9569</v>
          </cell>
          <cell r="B1744" t="str">
            <v>B0238528</v>
          </cell>
          <cell r="C1744" t="str">
            <v>Switch Hardware</v>
          </cell>
          <cell r="D1744" t="str">
            <v>C42 DOOR KIT (GRAY)</v>
          </cell>
          <cell r="E1744">
            <v>14000</v>
          </cell>
          <cell r="F1744">
            <v>508.26</v>
          </cell>
        </row>
        <row r="1745">
          <cell r="A1745" t="str">
            <v>NTNX16DD</v>
          </cell>
          <cell r="B1745" t="str">
            <v>B0237678</v>
          </cell>
          <cell r="C1745" t="str">
            <v>Switch Hardware</v>
          </cell>
          <cell r="D1745" t="str">
            <v>LOGIC/EQUALIZER CABLE HWD KIT</v>
          </cell>
          <cell r="E1745">
            <v>111</v>
          </cell>
          <cell r="F1745">
            <v>53.61</v>
          </cell>
        </row>
        <row r="1746">
          <cell r="A1746" t="str">
            <v>NTGS89DD</v>
          </cell>
          <cell r="B1746" t="str">
            <v>A0504437</v>
          </cell>
          <cell r="C1746" t="str">
            <v>2nd Gen CDMA Radio/PA</v>
          </cell>
          <cell r="D1746" t="str">
            <v>800MHZ A &amp; A" BAND DPM(DUPLEXER PRESELECTOR)</v>
          </cell>
          <cell r="E1746">
            <v>4000</v>
          </cell>
          <cell r="F1746">
            <v>660.01</v>
          </cell>
        </row>
        <row r="1747">
          <cell r="A1747" t="str">
            <v>NTGS3188</v>
          </cell>
          <cell r="C1747" t="str">
            <v>OEM Equipment</v>
          </cell>
          <cell r="D1747" t="str">
            <v>TIIM - T1/E1 INDOOR INTERFACE MODULE,SEC SURGE PRO</v>
          </cell>
          <cell r="E1747">
            <v>630</v>
          </cell>
          <cell r="F1747">
            <v>81.52</v>
          </cell>
        </row>
        <row r="1749">
          <cell r="A1749" t="str">
            <v>NTGB11ZB</v>
          </cell>
          <cell r="C1749" t="str">
            <v>2nd Gen CDMA Infra</v>
          </cell>
          <cell r="D1749" t="str">
            <v>SBE FOR GNB BATTERIES</v>
          </cell>
          <cell r="E1749">
            <v>15000</v>
          </cell>
          <cell r="F1749">
            <v>3984.38</v>
          </cell>
        </row>
        <row r="1750">
          <cell r="A1750" t="str">
            <v>P0607426</v>
          </cell>
          <cell r="C1750" t="str">
            <v>2nd Gen CDMA Infra</v>
          </cell>
          <cell r="D1750" t="str">
            <v>Kit, Provisional Battery Box</v>
          </cell>
          <cell r="E1750">
            <v>650</v>
          </cell>
          <cell r="F1750">
            <v>376.5</v>
          </cell>
        </row>
        <row r="1751">
          <cell r="A1751" t="str">
            <v>NTGS60BH</v>
          </cell>
          <cell r="C1751" t="str">
            <v>2nd Gen CDMA Infra</v>
          </cell>
          <cell r="D1751" t="str">
            <v>Kit, Battery String - 4 VRLA batteries (A0729331), Non-oxidation grease and Battery labels. For use with Metrocell BSM</v>
          </cell>
          <cell r="E1751">
            <v>788</v>
          </cell>
          <cell r="F1751">
            <v>417.9</v>
          </cell>
        </row>
        <row r="1752">
          <cell r="A1752" t="str">
            <v>NTGS91BB</v>
          </cell>
          <cell r="C1752" t="str">
            <v>2nd Gen CDMA Infra</v>
          </cell>
          <cell r="D1752" t="str">
            <v>KIT SKID ANCHORING NON-SEISMIC</v>
          </cell>
          <cell r="E1752">
            <v>570</v>
          </cell>
          <cell r="F1752">
            <v>63.46</v>
          </cell>
        </row>
        <row r="1753">
          <cell r="A1753" t="str">
            <v>P0989544</v>
          </cell>
          <cell r="C1753" t="str">
            <v>2nd Gen CDMA Infra</v>
          </cell>
          <cell r="D1753" t="str">
            <v>Template, MetroCell Skid Mounting</v>
          </cell>
          <cell r="E1753">
            <v>250</v>
          </cell>
          <cell r="F1753">
            <v>107.54</v>
          </cell>
        </row>
        <row r="1754">
          <cell r="A1754" t="str">
            <v>NTLX07BA</v>
          </cell>
          <cell r="C1754" t="str">
            <v>Switch Hardware</v>
          </cell>
          <cell r="D1754" t="str">
            <v>DDS-4 TAPE PACKLET (XA-CORE)</v>
          </cell>
          <cell r="E1754">
            <v>9975</v>
          </cell>
          <cell r="F1754">
            <v>1022.32</v>
          </cell>
        </row>
        <row r="1755">
          <cell r="A1755" t="str">
            <v>232CL2R</v>
          </cell>
          <cell r="C1755" t="str">
            <v>OEM Equipment</v>
          </cell>
          <cell r="D1755" t="str">
            <v>NPS50615-10L2 RS232 INTERFACE</v>
          </cell>
          <cell r="E1755">
            <v>130</v>
          </cell>
          <cell r="F1755">
            <v>48.09</v>
          </cell>
        </row>
        <row r="1756">
          <cell r="A1756" t="str">
            <v>P0992345</v>
          </cell>
          <cell r="C1756" t="str">
            <v>Switch Hardware</v>
          </cell>
          <cell r="D1756" t="str">
            <v>Design Label, NTLX02DA 512MB Processor</v>
          </cell>
          <cell r="E1756">
            <v>5</v>
          </cell>
          <cell r="F1756">
            <v>1.86</v>
          </cell>
        </row>
        <row r="1757">
          <cell r="A1757" t="str">
            <v>NT0X57AF</v>
          </cell>
          <cell r="C1757" t="str">
            <v>Switch Hardware</v>
          </cell>
          <cell r="D1757" t="str">
            <v>TEST TRUNK JACK BOX ASSY</v>
          </cell>
          <cell r="E1757">
            <v>279</v>
          </cell>
          <cell r="F1757">
            <v>209.11</v>
          </cell>
        </row>
        <row r="1758">
          <cell r="A1758" t="str">
            <v>NT2U1345AA</v>
          </cell>
          <cell r="C1758" t="str">
            <v>Switch Hardware</v>
          </cell>
          <cell r="D1758" t="str">
            <v>ICP for CDMA (T1)</v>
          </cell>
          <cell r="E1758">
            <v>143496</v>
          </cell>
          <cell r="F1758">
            <v>3207.16</v>
          </cell>
        </row>
        <row r="1759">
          <cell r="A1759" t="str">
            <v>NT2U1360AA</v>
          </cell>
          <cell r="C1759" t="str">
            <v>Switch Hardware</v>
          </cell>
          <cell r="D1759" t="str">
            <v>DTC Unified Processor</v>
          </cell>
          <cell r="E1759">
            <v>79402.61</v>
          </cell>
          <cell r="F1759">
            <v>572.66</v>
          </cell>
        </row>
        <row r="1760">
          <cell r="A1760" t="str">
            <v>NTNX33PH</v>
          </cell>
          <cell r="C1760" t="str">
            <v>OEM Equipment</v>
          </cell>
          <cell r="D1760" t="str">
            <v>MCTMV - HORIZONTAL PWR KIT</v>
          </cell>
          <cell r="E1760">
            <v>227</v>
          </cell>
          <cell r="F1760">
            <v>119.11</v>
          </cell>
        </row>
        <row r="1761">
          <cell r="A1761" t="str">
            <v>NTNX33SD</v>
          </cell>
          <cell r="C1761" t="str">
            <v>Switch Hardware</v>
          </cell>
          <cell r="D1761" t="str">
            <v>DS-512 FIBER INTERFACE TO NETW</v>
          </cell>
          <cell r="E1761">
            <v>924</v>
          </cell>
          <cell r="F1761">
            <v>37.1</v>
          </cell>
        </row>
        <row r="1762">
          <cell r="A1762" t="str">
            <v>NTNX33VB</v>
          </cell>
          <cell r="C1762" t="str">
            <v>Switch Hardware</v>
          </cell>
          <cell r="D1762" t="str">
            <v>DS1 WIRING (SH 05 &amp; 19)</v>
          </cell>
          <cell r="E1762">
            <v>400</v>
          </cell>
          <cell r="F1762">
            <v>82.69</v>
          </cell>
        </row>
        <row r="1763">
          <cell r="A1763" t="str">
            <v>NTNX33VT</v>
          </cell>
          <cell r="C1763" t="str">
            <v>Switch Hardware</v>
          </cell>
          <cell r="D1763" t="str">
            <v>DS1 WIRING (SH 33 &amp; 47)</v>
          </cell>
          <cell r="E1763">
            <v>400</v>
          </cell>
          <cell r="F1763">
            <v>82.69</v>
          </cell>
        </row>
        <row r="1764">
          <cell r="A1764" t="str">
            <v>NTZZ30LC</v>
          </cell>
          <cell r="C1764" t="str">
            <v>Switch Hardware</v>
          </cell>
          <cell r="D1764" t="str">
            <v>CDMA INTERFACE UNIT (CIU)</v>
          </cell>
          <cell r="E1764">
            <v>18000</v>
          </cell>
          <cell r="F1764">
            <v>1179.18</v>
          </cell>
        </row>
        <row r="1765">
          <cell r="A1765" t="str">
            <v>NT9X9032</v>
          </cell>
          <cell r="C1765" t="str">
            <v>Switch Hardware</v>
          </cell>
          <cell r="D1765" t="str">
            <v>XA-Core shelf product change kit</v>
          </cell>
          <cell r="E1765">
            <v>95832</v>
          </cell>
          <cell r="F1765">
            <v>12429.1</v>
          </cell>
        </row>
        <row r="1767">
          <cell r="A1767" t="str">
            <v>A0787424</v>
          </cell>
          <cell r="C1767" t="str">
            <v>Other Optional Features</v>
          </cell>
          <cell r="D1767" t="str">
            <v>MTX XA-CORE RELEASE 1 - PER PROCESSING ELEMENT</v>
          </cell>
          <cell r="E1767">
            <v>125000</v>
          </cell>
          <cell r="F1767">
            <v>0</v>
          </cell>
        </row>
        <row r="1768">
          <cell r="A1768" t="str">
            <v>P0602544</v>
          </cell>
          <cell r="C1768" t="str">
            <v>OA&amp;M and Tools</v>
          </cell>
          <cell r="D1768" t="str">
            <v>MTX12 SDM Non-CM Load [NCL]</v>
          </cell>
          <cell r="E1768">
            <v>21000</v>
          </cell>
          <cell r="F1768">
            <v>0</v>
          </cell>
        </row>
        <row r="1770">
          <cell r="A1770" t="str">
            <v>NTGB11ZA</v>
          </cell>
          <cell r="C1770" t="str">
            <v>2nd Gen CDMA Infra</v>
          </cell>
          <cell r="D1770" t="str">
            <v>SBE WITH 2 GNB BATTERY STRINGS</v>
          </cell>
          <cell r="E1770">
            <v>18000</v>
          </cell>
          <cell r="F1770">
            <v>4590.22</v>
          </cell>
        </row>
        <row r="1771">
          <cell r="A1771" t="str">
            <v>NTGB11AY</v>
          </cell>
          <cell r="C1771" t="str">
            <v>2nd Gen CDMA Infra</v>
          </cell>
          <cell r="D1771" t="str">
            <v>SBE NON-EARTHQUAKE MOUNTING KIT, 4 holes</v>
          </cell>
          <cell r="E1771">
            <v>500</v>
          </cell>
          <cell r="F1771">
            <v>55</v>
          </cell>
        </row>
        <row r="1773">
          <cell r="A1773" t="str">
            <v>NTHR25BA</v>
          </cell>
          <cell r="D1773" t="str">
            <v>12-port E3 Functional Processor</v>
          </cell>
          <cell r="E1773">
            <v>56000</v>
          </cell>
          <cell r="F1773">
            <v>6192.33</v>
          </cell>
        </row>
        <row r="1774">
          <cell r="A1774" t="str">
            <v>NTHR69AA</v>
          </cell>
          <cell r="D1774" t="str">
            <v>DS3/E3 DB9 to DB9 Control Cable Assembly (2.5m)</v>
          </cell>
          <cell r="E1774">
            <v>50</v>
          </cell>
          <cell r="F1774">
            <v>18.43</v>
          </cell>
        </row>
        <row r="1775">
          <cell r="A1775" t="str">
            <v>NTHR72AA</v>
          </cell>
          <cell r="D1775" t="str">
            <v>DS3/E3 8W8 to 8W8 Mini Coax Cable Assembly (2.5m)</v>
          </cell>
          <cell r="E1775">
            <v>250</v>
          </cell>
          <cell r="F1775">
            <v>134.13</v>
          </cell>
        </row>
        <row r="1776">
          <cell r="A1776" t="str">
            <v>NTPX0544</v>
          </cell>
          <cell r="D1776" t="str">
            <v>Loop-back OC3 MM Fiber Cable Assembly</v>
          </cell>
          <cell r="E1776">
            <v>226.64</v>
          </cell>
          <cell r="F1776">
            <v>97.29</v>
          </cell>
        </row>
        <row r="1777">
          <cell r="A1777" t="str">
            <v>NTQS29AA</v>
          </cell>
          <cell r="D1777" t="str">
            <v>Passport 15000 Spare Kit</v>
          </cell>
          <cell r="E1777">
            <v>4500</v>
          </cell>
          <cell r="F1777">
            <v>976.94</v>
          </cell>
        </row>
        <row r="1778">
          <cell r="A1778" t="str">
            <v>NTQS31AA</v>
          </cell>
          <cell r="D1778" t="str">
            <v>N Sparing Option for the DS3/E3 Card</v>
          </cell>
          <cell r="E1778">
            <v>20000</v>
          </cell>
          <cell r="F1778">
            <v>3618.92</v>
          </cell>
        </row>
        <row r="1779">
          <cell r="A1779" t="str">
            <v>NT2U1201AA</v>
          </cell>
          <cell r="D1779" t="str">
            <v>DPCX DMS Equipment</v>
          </cell>
          <cell r="E1779">
            <v>205559.4</v>
          </cell>
          <cell r="F1779">
            <v>8500</v>
          </cell>
        </row>
        <row r="1780">
          <cell r="A1780" t="str">
            <v>NT2U1315AA</v>
          </cell>
          <cell r="D1780" t="str">
            <v>SPM Module (STM1)</v>
          </cell>
          <cell r="E1780">
            <v>454179</v>
          </cell>
          <cell r="F1780">
            <v>14383.31</v>
          </cell>
        </row>
        <row r="1781">
          <cell r="A1781" t="str">
            <v>NT2U1400AA</v>
          </cell>
          <cell r="D1781" t="str">
            <v>CPDC Cabinet</v>
          </cell>
          <cell r="E1781">
            <v>41118.71</v>
          </cell>
          <cell r="F1781">
            <v>7920.8</v>
          </cell>
        </row>
        <row r="1782">
          <cell r="A1782" t="str">
            <v>NT2U1405AA</v>
          </cell>
          <cell r="D1782" t="str">
            <v>MPDC TOP FEED</v>
          </cell>
          <cell r="E1782">
            <v>7992.96</v>
          </cell>
          <cell r="F1782">
            <v>3774.07</v>
          </cell>
        </row>
        <row r="1783">
          <cell r="A1783" t="str">
            <v>NT2U1425AA</v>
          </cell>
          <cell r="D1783" t="str">
            <v>MCAM3 ISM Test Trunk Cards</v>
          </cell>
          <cell r="E1783">
            <v>24109.7</v>
          </cell>
          <cell r="F1783">
            <v>1693.19</v>
          </cell>
        </row>
        <row r="1784">
          <cell r="A1784" t="str">
            <v>NT2U1430AA</v>
          </cell>
          <cell r="D1784" t="str">
            <v>ISM Processor Kit</v>
          </cell>
          <cell r="E1784">
            <v>9679.26</v>
          </cell>
          <cell r="F1784">
            <v>391.06</v>
          </cell>
        </row>
        <row r="1785">
          <cell r="A1785" t="str">
            <v>NT2U1480AA</v>
          </cell>
          <cell r="D1785" t="str">
            <v>MAP H/W</v>
          </cell>
          <cell r="E1785">
            <v>13466.84</v>
          </cell>
          <cell r="F1785">
            <v>5599.13</v>
          </cell>
        </row>
        <row r="1786">
          <cell r="A1786" t="str">
            <v>NT9X9553</v>
          </cell>
          <cell r="D1786" t="str">
            <v>XA-CORE POWER FILTER KIT</v>
          </cell>
          <cell r="E1786">
            <v>4872</v>
          </cell>
          <cell r="F1786">
            <v>572.98</v>
          </cell>
        </row>
        <row r="1787">
          <cell r="A1787" t="str">
            <v>NTLX06AC</v>
          </cell>
          <cell r="D1787" t="str">
            <v>34.2G DISK PACKLET</v>
          </cell>
          <cell r="E1787">
            <v>9975</v>
          </cell>
          <cell r="F1787">
            <v>631.98</v>
          </cell>
        </row>
        <row r="1788">
          <cell r="A1788" t="str">
            <v>NTLX60AA</v>
          </cell>
          <cell r="D1788" t="str">
            <v>FILLER MODULE ASSY</v>
          </cell>
          <cell r="E1788">
            <v>350</v>
          </cell>
          <cell r="F1788">
            <v>25.64</v>
          </cell>
        </row>
        <row r="1789">
          <cell r="A1789" t="str">
            <v>NTNX2513</v>
          </cell>
          <cell r="D1789" t="str">
            <v>DOOR ASSY (RT)</v>
          </cell>
          <cell r="E1789">
            <v>778</v>
          </cell>
          <cell r="F1789">
            <v>132.65</v>
          </cell>
        </row>
        <row r="1790">
          <cell r="A1790" t="str">
            <v>NTNX2515</v>
          </cell>
          <cell r="D1790" t="str">
            <v>DOOR ASSY (LT)</v>
          </cell>
          <cell r="E1790">
            <v>1175</v>
          </cell>
          <cell r="F1790">
            <v>128.55000000000001</v>
          </cell>
        </row>
        <row r="1791">
          <cell r="A1791" t="str">
            <v>NTNX37UD</v>
          </cell>
          <cell r="D1791" t="str">
            <v>MCAM-3 IOM HARDWARE KIT</v>
          </cell>
          <cell r="E1791">
            <v>8100</v>
          </cell>
          <cell r="F1791">
            <v>387.01</v>
          </cell>
        </row>
        <row r="1792">
          <cell r="A1792" t="str">
            <v>NTRX3137</v>
          </cell>
          <cell r="D1792" t="str">
            <v>EAS CABLE HARNESS(1 SHELF)</v>
          </cell>
          <cell r="E1792">
            <v>165.38</v>
          </cell>
          <cell r="F1792">
            <v>26.67</v>
          </cell>
        </row>
        <row r="1793">
          <cell r="A1793" t="str">
            <v>NTRX41DA</v>
          </cell>
          <cell r="D1793" t="str">
            <v>EAS MSP MODULE KIT</v>
          </cell>
          <cell r="E1793">
            <v>541</v>
          </cell>
          <cell r="F1793">
            <v>30.91</v>
          </cell>
        </row>
        <row r="1794">
          <cell r="A1794" t="str">
            <v>NPS51074-15L1</v>
          </cell>
          <cell r="D1794" t="str">
            <v>Turbo Link Modem</v>
          </cell>
          <cell r="E1794">
            <v>4239</v>
          </cell>
          <cell r="F1794" t="str">
            <v>REVIEW</v>
          </cell>
        </row>
        <row r="1795">
          <cell r="A1795" t="str">
            <v>NTLX61AA</v>
          </cell>
          <cell r="D1795" t="str">
            <v xml:space="preserve"> SHELF INTERFACE MODULE (SIM) </v>
          </cell>
          <cell r="E1795">
            <v>4274</v>
          </cell>
          <cell r="F1795">
            <v>257.3</v>
          </cell>
        </row>
        <row r="1796">
          <cell r="A1796" t="str">
            <v>NTLX65BA</v>
          </cell>
          <cell r="D1796" t="str">
            <v xml:space="preserve"> 16M DSPR MODULE</v>
          </cell>
          <cell r="E1796">
            <v>28294</v>
          </cell>
          <cell r="F1796">
            <v>835.64</v>
          </cell>
        </row>
        <row r="1797">
          <cell r="A1797" t="str">
            <v>NTLX82BA</v>
          </cell>
          <cell r="D1797" t="str">
            <v xml:space="preserve"> CEM PPMC750 WITH ETHERNET</v>
          </cell>
          <cell r="E1797">
            <v>73150</v>
          </cell>
          <cell r="F1797">
            <v>3195.69</v>
          </cell>
        </row>
        <row r="1798">
          <cell r="A1798" t="str">
            <v>NTLX99BA</v>
          </cell>
          <cell r="D1798" t="str">
            <v xml:space="preserve"> SPM STM-1 OPTICAL RESOURCE MOD</v>
          </cell>
          <cell r="E1798">
            <v>184648</v>
          </cell>
          <cell r="F1798">
            <v>2742.5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RICES PERU"/>
      <sheetName val="SERV"/>
      <sheetName val="BTS IN_3S_96CH"/>
      <sheetName val="BTS OUT_3S_96CH"/>
      <sheetName val="BSC LIMA"/>
      <sheetName val="INTERFAZ BSC A MSC"/>
      <sheetName val="PDSN IWF AAA PP"/>
      <sheetName val="BSC PROV"/>
      <sheetName val="MSC PROV"/>
      <sheetName val="MSC PROV MULTIP OPTICO"/>
      <sheetName val="MSC SPARES"/>
      <sheetName val="BSC SPARES"/>
      <sheetName val="BTS SPARES"/>
      <sheetName val="Entrenamiento BASICO"/>
    </sheetNames>
    <sheetDataSet>
      <sheetData sheetId="0">
        <row r="81">
          <cell r="C81">
            <v>0.1835</v>
          </cell>
        </row>
        <row r="82">
          <cell r="C82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iscounts"/>
      <sheetName val="Outdoor AC 1S 850"/>
      <sheetName val="Outdoor AC 2S 850"/>
      <sheetName val="Outdoor AC 3S 850"/>
      <sheetName val="Indoor 1S +24V 850"/>
      <sheetName val="Indoor 2S +24V 850"/>
      <sheetName val="Indoor 3S +24V 850"/>
      <sheetName val="Indoor 1S -48V 850"/>
      <sheetName val="Indoor 2S -48V 850"/>
      <sheetName val="Indoor 3S -48V 850"/>
      <sheetName val="BTS Mini AC 850"/>
      <sheetName val="BTS Mini 1S 850 EVDO"/>
      <sheetName val="Indoor 1S 850 +24V EVDO"/>
      <sheetName val="Indoor 2S 850 +24V EVDO"/>
      <sheetName val="Indoor 3S 850 +24V EVDO"/>
      <sheetName val="Indoor 1S 850 -48V EVDO"/>
      <sheetName val="Indoor 2S 850 -48V EVDO"/>
      <sheetName val="Indoor 3S 850 -48V EVDO"/>
      <sheetName val="Outdoor AC 1S 850 EVDO"/>
      <sheetName val="Outdoor AC 2S 850 EVDO"/>
      <sheetName val="Outdoor AC 3S 850 EVDO"/>
      <sheetName val="Ind (RF) 1_2 2_3 4_5 &amp; Out  5_6"/>
      <sheetName val="Ampl RF Indoor 3RF_4RF_24V"/>
      <sheetName val="Ampl RF Indoor 3RF_4RF_48V"/>
      <sheetName val="Ampl RF Outdoor 3RF_4RF"/>
      <sheetName val="Ampl setor Indoor"/>
      <sheetName val="Ampl Outdoor_1S_2S"/>
      <sheetName val="Ampl Outdoor_ 2S_3S"/>
      <sheetName val="Ampl RF EVDO Indoor_24_48V"/>
      <sheetName val="Ampl Setor EVDO Indoor_24V"/>
      <sheetName val="Ampl  EVDO Out 1RF_2RF 2RF_3RF"/>
      <sheetName val="Ampl EVDO Out 1S_2S  2S_3S"/>
      <sheetName val="Up EVDO Indoor _24_48V"/>
      <sheetName val="Up EVDO Indoor _3RF_4RF 24V"/>
      <sheetName val="Up EVDO Indoor 3RF_4RF 48V"/>
      <sheetName val="Up BTS Outdoor 1 setor"/>
      <sheetName val="Up BTS Outdoor 2 setores"/>
      <sheetName val="Up BTS Outdoor 3 setores"/>
      <sheetName val="Batback_kit All"/>
      <sheetName val="Minicell Head All"/>
      <sheetName val="Minicell Head All DO"/>
      <sheetName val="Outdoor AC 1S 1900"/>
      <sheetName val="Outdoor AC 2S 1900"/>
      <sheetName val="Outdoor AC 3S 1900"/>
      <sheetName val="Indoor 1S +24V 1900"/>
      <sheetName val="Indoor 2S +24V 1900"/>
      <sheetName val="Indoor 3S +24V 1900"/>
      <sheetName val="Indoor 1S -48V 1900"/>
      <sheetName val="Indoor 2S -48V 1900"/>
      <sheetName val="Indoor 3S -48V 1900"/>
      <sheetName val="BTS Spares"/>
    </sheetNames>
    <sheetDataSet>
      <sheetData sheetId="0">
        <row r="40">
          <cell r="C40">
            <v>1</v>
          </cell>
        </row>
        <row r="41">
          <cell r="C41">
            <v>0</v>
          </cell>
        </row>
        <row r="45">
          <cell r="C45">
            <v>0.8</v>
          </cell>
        </row>
        <row r="46">
          <cell r="C46">
            <v>0.2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****"/>
      <sheetName val="Assumptions"/>
      <sheetName val="WBAssumptions"/>
      <sheetName val="WBFinal"/>
      <sheetName val="WBDeliverable"/>
      <sheetName val=" eStrategies"/>
      <sheetName val="Consumer Revenues"/>
      <sheetName val="Business Revenues"/>
      <sheetName val="Accounts"/>
      <sheetName val="Telecom Assumptions"/>
      <sheetName val="OrphanLinks"/>
      <sheetName val="Wireless Revenues"/>
      <sheetName val="MobileIB"/>
      <sheetName val="Wireless"/>
      <sheetName val="GlobalOne"/>
      <sheetName val="SAFIB"/>
      <sheetName val="Telkom"/>
      <sheetName val="MTN"/>
      <sheetName val="Paging Operators"/>
      <sheetName val="Vodacom"/>
      <sheetName val="Telecom Revenues "/>
      <sheetName val="W_Exhibits"/>
      <sheetName val="Telecoms"/>
      <sheetName val="AccessIB"/>
      <sheetName val="TelecomIB"/>
      <sheetName val="Internet"/>
      <sheetName val="DataIB"/>
      <sheetName val="Exhibits"/>
      <sheetName val="Quest"/>
      <sheetName val="targets"/>
      <sheetName val="%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iDEN"/>
      <sheetName val="Cost Annualization iDEN"/>
      <sheetName val="Cost Allocation iDEN"/>
      <sheetName val="Routing Factors iDEN"/>
      <sheetName val="Total Costs iDEN"/>
      <sheetName val="WirelessCost"/>
      <sheetName val="Anualización"/>
      <sheetName val="Rented Fiber"/>
    </sheetNames>
    <sheetDataSet>
      <sheetData sheetId="0" refreshError="1"/>
      <sheetData sheetId="1" refreshError="1">
        <row r="120">
          <cell r="D120">
            <v>2.9249065553720199</v>
          </cell>
        </row>
        <row r="121">
          <cell r="D121">
            <v>52038842</v>
          </cell>
        </row>
        <row r="122">
          <cell r="D122">
            <v>1.01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iscounts &amp; Decisions-Bas"/>
      <sheetName val="MSC Tipo 0"/>
      <sheetName val="MSC Tipo 1"/>
      <sheetName val="MSC Tipo 2"/>
      <sheetName val="MSC Tipo 3"/>
      <sheetName val="MSC Maximo"/>
      <sheetName val="BSC Minimo"/>
      <sheetName val="BSC Tipo 0"/>
      <sheetName val="BSC Tipo 1"/>
      <sheetName val="BSC Tipo 2"/>
      <sheetName val="BSC Tipo 3"/>
      <sheetName val="BSC 6000"/>
      <sheetName val="eBSC Minimo"/>
      <sheetName val="eBSC Tipo 0"/>
      <sheetName val="eBSC Tipo 1"/>
      <sheetName val="eBSC Tipo 2"/>
      <sheetName val="eBSC Tipo 3"/>
      <sheetName val="eBSC 6000"/>
      <sheetName val="eBSC Maximo"/>
      <sheetName val="RNC Minimo"/>
      <sheetName val="RNC Tipo 0"/>
      <sheetName val="RNC Tipo 1"/>
      <sheetName val="RNC Tipo 2"/>
      <sheetName val="RNC Tipo 3"/>
      <sheetName val="RNC Maximo"/>
      <sheetName val="MSC Spares"/>
      <sheetName val="BSC Spares"/>
    </sheetNames>
    <sheetDataSet>
      <sheetData sheetId="0">
        <row r="51">
          <cell r="C51">
            <v>1</v>
          </cell>
        </row>
        <row r="52">
          <cell r="C5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iscounts &amp; Decisions-Bas"/>
      <sheetName val="MSC Tipo 0"/>
      <sheetName val="MSC Tipo 1"/>
      <sheetName val="MSC Tipo 2"/>
      <sheetName val="MSC Tipo 3"/>
      <sheetName val="MSC Maximo"/>
      <sheetName val="BSC Minimo"/>
      <sheetName val="BSC Tipo 0"/>
      <sheetName val="BSC Tipo 1"/>
      <sheetName val="BSC Tipo 2"/>
      <sheetName val="BSC Tipo 3"/>
      <sheetName val="BSC 6000"/>
      <sheetName val="eBSC Minimo"/>
      <sheetName val="eBSC Tipo 0"/>
      <sheetName val="eBSC Tipo 1"/>
      <sheetName val="eBSC Tipo 2"/>
      <sheetName val="eBSC Tipo 3"/>
      <sheetName val="eBSC 6000"/>
      <sheetName val="eBSC Maximo"/>
      <sheetName val="RNC Minimo"/>
      <sheetName val="RNC Tipo 0"/>
      <sheetName val="RNC Tipo 1"/>
      <sheetName val="RNC Tipo 2"/>
      <sheetName val="RNC Tipo 3"/>
      <sheetName val="RNC Maximo"/>
      <sheetName val="MSC Spares"/>
      <sheetName val="BSC Spares"/>
    </sheetNames>
    <sheetDataSet>
      <sheetData sheetId="0">
        <row r="38">
          <cell r="C38">
            <v>0.75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****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Telecoms"/>
      <sheetName val="Wireless"/>
      <sheetName val="AccessIB"/>
      <sheetName val="TelecomIB"/>
      <sheetName val="DataIB"/>
      <sheetName val="Internet"/>
      <sheetName val="PrivateNetwork"/>
      <sheetName val="CATV"/>
      <sheetName val="W_Exhibits"/>
      <sheetName val="Wireless Revenues"/>
      <sheetName val="MobileIB"/>
      <sheetName val="Telecom Revenues "/>
      <sheetName val="CANTV"/>
      <sheetName val="Telcel"/>
      <sheetName val="Movilnet(CANTV)"/>
      <sheetName val="Paging"/>
      <sheetName val="RuralOpcos"/>
      <sheetName val="Supplier"/>
      <sheetName val="Tariffs"/>
      <sheetName val="DATA INPUT TOOL"/>
      <sheetName val="Voice Services"/>
      <sheetName val="Internet Services"/>
      <sheetName val="Subscriber Lines in Serv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4">
          <cell r="F64">
            <v>98.85</v>
          </cell>
          <cell r="G64">
            <v>180</v>
          </cell>
          <cell r="H64">
            <v>235</v>
          </cell>
          <cell r="I64">
            <v>325</v>
          </cell>
          <cell r="J64">
            <v>660</v>
          </cell>
          <cell r="K64">
            <v>1168</v>
          </cell>
          <cell r="L64">
            <v>2196.9914529914527</v>
          </cell>
        </row>
        <row r="65">
          <cell r="G65">
            <v>81.150000000000006</v>
          </cell>
          <cell r="H65">
            <v>55</v>
          </cell>
          <cell r="I65">
            <v>90</v>
          </cell>
          <cell r="J65">
            <v>335</v>
          </cell>
          <cell r="K65">
            <v>508</v>
          </cell>
          <cell r="L65">
            <v>1028.9914529914527</v>
          </cell>
        </row>
        <row r="66">
          <cell r="G66">
            <v>0.82094081942336883</v>
          </cell>
          <cell r="H66">
            <v>0.30555555555555558</v>
          </cell>
          <cell r="I66">
            <v>0.38297872340425532</v>
          </cell>
          <cell r="J66">
            <v>1.0307692307692307</v>
          </cell>
          <cell r="K66">
            <v>0.76969696969696966</v>
          </cell>
          <cell r="L66">
            <v>0.88098583304062728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40</v>
          </cell>
          <cell r="L68">
            <v>878.79658119658109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3.4246575342465752E-2</v>
          </cell>
          <cell r="L69">
            <v>0.4</v>
          </cell>
        </row>
        <row r="71">
          <cell r="F71">
            <v>98.85</v>
          </cell>
          <cell r="G71">
            <v>180</v>
          </cell>
          <cell r="H71">
            <v>235</v>
          </cell>
          <cell r="I71">
            <v>325</v>
          </cell>
          <cell r="J71">
            <v>660</v>
          </cell>
          <cell r="K71">
            <v>1128</v>
          </cell>
          <cell r="L71">
            <v>1318.1948717948717</v>
          </cell>
        </row>
        <row r="73">
          <cell r="I73">
            <v>6.5</v>
          </cell>
          <cell r="J73">
            <v>165</v>
          </cell>
          <cell r="K73">
            <v>467.20000000000005</v>
          </cell>
        </row>
        <row r="74">
          <cell r="I74">
            <v>6.5</v>
          </cell>
          <cell r="J74">
            <v>158.5</v>
          </cell>
          <cell r="K74">
            <v>302.20000000000005</v>
          </cell>
        </row>
        <row r="75">
          <cell r="J75">
            <v>24.384615384615383</v>
          </cell>
          <cell r="K75">
            <v>1.8315151515151518</v>
          </cell>
        </row>
        <row r="76">
          <cell r="I76">
            <v>0.02</v>
          </cell>
          <cell r="J76">
            <v>0.25</v>
          </cell>
          <cell r="K76">
            <v>0.4</v>
          </cell>
          <cell r="L76">
            <v>0.7</v>
          </cell>
        </row>
        <row r="78">
          <cell r="G78">
            <v>180</v>
          </cell>
          <cell r="H78">
            <v>235</v>
          </cell>
          <cell r="I78">
            <v>318.5</v>
          </cell>
          <cell r="J78">
            <v>495</v>
          </cell>
          <cell r="K78">
            <v>700.8</v>
          </cell>
        </row>
        <row r="79">
          <cell r="H79">
            <v>55</v>
          </cell>
          <cell r="I79">
            <v>83.5</v>
          </cell>
          <cell r="J79">
            <v>176.5</v>
          </cell>
          <cell r="K79">
            <v>205.79999999999995</v>
          </cell>
        </row>
        <row r="80">
          <cell r="H80">
            <v>0.30555555555555558</v>
          </cell>
          <cell r="I80">
            <v>0.35531914893617023</v>
          </cell>
          <cell r="J80">
            <v>0.55416012558869698</v>
          </cell>
          <cell r="K80">
            <v>0.41575757575757566</v>
          </cell>
        </row>
        <row r="82">
          <cell r="F82">
            <v>47.447999999999993</v>
          </cell>
          <cell r="G82">
            <v>86.399999999999991</v>
          </cell>
          <cell r="H82">
            <v>112.8</v>
          </cell>
          <cell r="I82">
            <v>156</v>
          </cell>
          <cell r="J82">
            <v>316.8</v>
          </cell>
          <cell r="K82">
            <v>467.20000000000005</v>
          </cell>
        </row>
        <row r="83">
          <cell r="G83">
            <v>38.951999999999998</v>
          </cell>
          <cell r="H83">
            <v>26.400000000000006</v>
          </cell>
          <cell r="I83">
            <v>43.2</v>
          </cell>
          <cell r="J83">
            <v>160.80000000000001</v>
          </cell>
          <cell r="K83">
            <v>150.40000000000003</v>
          </cell>
        </row>
        <row r="84">
          <cell r="G84">
            <v>0.82094081942336883</v>
          </cell>
          <cell r="H84">
            <v>0.30555555555555564</v>
          </cell>
          <cell r="I84">
            <v>0.38297872340425537</v>
          </cell>
          <cell r="J84">
            <v>1.0307692307692309</v>
          </cell>
          <cell r="K84">
            <v>0.47474747474747486</v>
          </cell>
        </row>
        <row r="86">
          <cell r="F86">
            <v>51.402000000000001</v>
          </cell>
          <cell r="G86">
            <v>93.600000000000009</v>
          </cell>
          <cell r="H86">
            <v>122.2</v>
          </cell>
          <cell r="I86">
            <v>169</v>
          </cell>
          <cell r="J86">
            <v>343.2</v>
          </cell>
          <cell r="K86">
            <v>700.8</v>
          </cell>
        </row>
        <row r="87">
          <cell r="G87">
            <v>42.198000000000008</v>
          </cell>
          <cell r="H87">
            <v>28.599999999999994</v>
          </cell>
          <cell r="I87">
            <v>46.8</v>
          </cell>
          <cell r="J87">
            <v>174.2</v>
          </cell>
          <cell r="K87">
            <v>357.59999999999997</v>
          </cell>
        </row>
        <row r="88">
          <cell r="G88">
            <v>0.82094081942336883</v>
          </cell>
          <cell r="H88">
            <v>0.30555555555555547</v>
          </cell>
          <cell r="I88">
            <v>0.38297872340425526</v>
          </cell>
          <cell r="J88">
            <v>1.0307692307692307</v>
          </cell>
          <cell r="K88">
            <v>1.0419580419580419</v>
          </cell>
        </row>
        <row r="94">
          <cell r="K94">
            <v>0.75</v>
          </cell>
        </row>
        <row r="95">
          <cell r="K95">
            <v>0.57692307692307687</v>
          </cell>
        </row>
        <row r="96">
          <cell r="K96">
            <v>1.3</v>
          </cell>
        </row>
        <row r="101">
          <cell r="L101">
            <v>1</v>
          </cell>
        </row>
        <row r="102">
          <cell r="L102">
            <v>20</v>
          </cell>
        </row>
        <row r="107">
          <cell r="J107">
            <v>210</v>
          </cell>
          <cell r="K107">
            <v>175</v>
          </cell>
          <cell r="L107">
            <v>125</v>
          </cell>
        </row>
        <row r="113">
          <cell r="I113">
            <v>239.95743999999999</v>
          </cell>
          <cell r="K113">
            <v>600</v>
          </cell>
        </row>
        <row r="120">
          <cell r="F120">
            <v>134.76941954395173</v>
          </cell>
          <cell r="G120">
            <v>237.56562830958214</v>
          </cell>
          <cell r="H120">
            <v>290.58721507666309</v>
          </cell>
          <cell r="I120">
            <v>373.74999999999994</v>
          </cell>
          <cell r="J120">
            <v>686.4</v>
          </cell>
          <cell r="K120">
            <v>1389.9199999999998</v>
          </cell>
        </row>
        <row r="121">
          <cell r="D121">
            <v>0</v>
          </cell>
          <cell r="E121">
            <v>0</v>
          </cell>
          <cell r="F121">
            <v>134.76941954395173</v>
          </cell>
          <cell r="G121">
            <v>102.79620876563041</v>
          </cell>
          <cell r="H121">
            <v>53.021586767080947</v>
          </cell>
          <cell r="I121">
            <v>83.162784923336858</v>
          </cell>
          <cell r="J121">
            <v>312.65000000000003</v>
          </cell>
          <cell r="K121">
            <v>703.51999999999987</v>
          </cell>
        </row>
        <row r="122">
          <cell r="E122" t="e">
            <v>#DIV/0!</v>
          </cell>
          <cell r="F122" t="e">
            <v>#DIV/0!</v>
          </cell>
          <cell r="G122">
            <v>0.76275618841042758</v>
          </cell>
          <cell r="H122">
            <v>0.22318711315420681</v>
          </cell>
          <cell r="I122">
            <v>0.28618872616744939</v>
          </cell>
          <cell r="J122">
            <v>0.83652173913043504</v>
          </cell>
          <cell r="K122">
            <v>1.0249417249417248</v>
          </cell>
        </row>
        <row r="123">
          <cell r="F123">
            <v>1.363372984764307</v>
          </cell>
          <cell r="G123">
            <v>1.3198090461643452</v>
          </cell>
          <cell r="H123">
            <v>1.2365413407517578</v>
          </cell>
          <cell r="I123">
            <v>1.1499999999999999</v>
          </cell>
          <cell r="J123">
            <v>1.04</v>
          </cell>
          <cell r="K123">
            <v>1.19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694.95999999999992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0.5</v>
          </cell>
        </row>
        <row r="126">
          <cell r="F126">
            <v>134.76941954395173</v>
          </cell>
          <cell r="G126">
            <v>237.56562830958214</v>
          </cell>
          <cell r="H126">
            <v>290.58721507666309</v>
          </cell>
          <cell r="I126">
            <v>373.74999999999994</v>
          </cell>
          <cell r="J126">
            <v>686.4</v>
          </cell>
          <cell r="K126">
            <v>694.95999999999992</v>
          </cell>
        </row>
        <row r="129">
          <cell r="I129">
            <v>180</v>
          </cell>
          <cell r="J129">
            <v>220</v>
          </cell>
        </row>
        <row r="130">
          <cell r="J130">
            <v>10</v>
          </cell>
        </row>
        <row r="134">
          <cell r="I134">
            <v>60</v>
          </cell>
          <cell r="J134">
            <v>160</v>
          </cell>
          <cell r="K134">
            <v>240</v>
          </cell>
          <cell r="L134">
            <v>250</v>
          </cell>
        </row>
        <row r="136">
          <cell r="K136">
            <v>1.4</v>
          </cell>
        </row>
        <row r="140">
          <cell r="J140">
            <v>63.027253782244543</v>
          </cell>
          <cell r="K140">
            <v>55.059420083089833</v>
          </cell>
          <cell r="L140">
            <v>46.29175593276203</v>
          </cell>
        </row>
        <row r="142">
          <cell r="J142">
            <v>210</v>
          </cell>
          <cell r="K142">
            <v>175</v>
          </cell>
          <cell r="L142">
            <v>125</v>
          </cell>
        </row>
        <row r="143">
          <cell r="J143">
            <v>66.525000000000006</v>
          </cell>
          <cell r="K143">
            <v>60.825000000000003</v>
          </cell>
          <cell r="L143">
            <v>46.25</v>
          </cell>
        </row>
        <row r="144">
          <cell r="J144">
            <v>24.37786772297741</v>
          </cell>
          <cell r="K144">
            <v>19.95571585098612</v>
          </cell>
          <cell r="L144">
            <v>15.937705998681613</v>
          </cell>
        </row>
        <row r="145">
          <cell r="J145">
            <v>0.28620113940308678</v>
          </cell>
          <cell r="K145">
            <v>0.31906501095690282</v>
          </cell>
          <cell r="L145">
            <v>0.39395187870797627</v>
          </cell>
        </row>
        <row r="146">
          <cell r="J146">
            <v>0.25256012296690289</v>
          </cell>
          <cell r="K146">
            <v>0.29584550766983198</v>
          </cell>
          <cell r="L146">
            <v>0.37694462755438363</v>
          </cell>
        </row>
        <row r="149">
          <cell r="G149">
            <v>0</v>
          </cell>
          <cell r="H149">
            <v>0</v>
          </cell>
          <cell r="I149">
            <v>0.02</v>
          </cell>
          <cell r="J149">
            <v>0.25</v>
          </cell>
          <cell r="K149">
            <v>0.4</v>
          </cell>
          <cell r="L149">
            <v>0.6</v>
          </cell>
        </row>
        <row r="150">
          <cell r="G150">
            <v>0.38</v>
          </cell>
          <cell r="H150">
            <v>0.38</v>
          </cell>
          <cell r="I150">
            <v>0.37</v>
          </cell>
          <cell r="J150">
            <v>0.20499999999999999</v>
          </cell>
          <cell r="K150">
            <v>0.125</v>
          </cell>
          <cell r="L150">
            <v>7.0000000000000007E-2</v>
          </cell>
        </row>
        <row r="151">
          <cell r="G151">
            <v>0.38</v>
          </cell>
          <cell r="H151">
            <v>0.38</v>
          </cell>
          <cell r="I151">
            <v>0.37</v>
          </cell>
          <cell r="J151">
            <v>0.20499999999999999</v>
          </cell>
          <cell r="K151">
            <v>0.125</v>
          </cell>
          <cell r="L151">
            <v>7.0000000000000007E-2</v>
          </cell>
          <cell r="O151" t="str">
            <v>Telpago</v>
          </cell>
          <cell r="P151" t="str">
            <v>Basic</v>
          </cell>
          <cell r="Q151" t="str">
            <v>Family</v>
          </cell>
          <cell r="R151" t="str">
            <v>Contact</v>
          </cell>
          <cell r="S151" t="str">
            <v>Asociate</v>
          </cell>
          <cell r="T151" t="str">
            <v>Corporate</v>
          </cell>
          <cell r="U151" t="str">
            <v>Executive</v>
          </cell>
          <cell r="V151" t="str">
            <v>Executive Plus</v>
          </cell>
        </row>
        <row r="152">
          <cell r="G152">
            <v>0.14000000000000001</v>
          </cell>
          <cell r="H152">
            <v>0.14000000000000001</v>
          </cell>
          <cell r="I152">
            <v>0.14000000000000001</v>
          </cell>
          <cell r="J152">
            <v>0.25000000000000011</v>
          </cell>
          <cell r="K152">
            <v>0.26</v>
          </cell>
          <cell r="L152">
            <v>0.17000000000000004</v>
          </cell>
          <cell r="N152" t="str">
            <v>Monthly Rent</v>
          </cell>
          <cell r="O152">
            <v>0</v>
          </cell>
          <cell r="P152">
            <v>36.832564271588666</v>
          </cell>
          <cell r="Q152">
            <v>27.274225444957153</v>
          </cell>
          <cell r="R152">
            <v>18.984838497033621</v>
          </cell>
          <cell r="S152">
            <v>26.779828609096903</v>
          </cell>
          <cell r="T152">
            <v>32.630191166776534</v>
          </cell>
          <cell r="U152">
            <v>43.754119973632172</v>
          </cell>
          <cell r="V152">
            <v>65.589980224126577</v>
          </cell>
        </row>
        <row r="153">
          <cell r="G153">
            <v>0.1</v>
          </cell>
          <cell r="H153">
            <v>0.1</v>
          </cell>
          <cell r="I153">
            <v>0.1</v>
          </cell>
          <cell r="J153">
            <v>0.09</v>
          </cell>
          <cell r="K153">
            <v>0.09</v>
          </cell>
          <cell r="L153">
            <v>0.09</v>
          </cell>
          <cell r="N153" t="str">
            <v>Minutes Included</v>
          </cell>
          <cell r="O153">
            <v>0</v>
          </cell>
          <cell r="P153">
            <v>60</v>
          </cell>
          <cell r="Q153">
            <v>25</v>
          </cell>
          <cell r="R153">
            <v>0</v>
          </cell>
          <cell r="S153">
            <v>60</v>
          </cell>
          <cell r="T153">
            <v>110</v>
          </cell>
          <cell r="U153">
            <v>110</v>
          </cell>
          <cell r="V153">
            <v>240</v>
          </cell>
        </row>
        <row r="154">
          <cell r="G154">
            <v>1</v>
          </cell>
          <cell r="H154">
            <v>1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N154" t="str">
            <v>Cost per Peak Minute</v>
          </cell>
          <cell r="O154">
            <v>0.48615688859591299</v>
          </cell>
          <cell r="P154">
            <v>0.31970995385629536</v>
          </cell>
          <cell r="Q154">
            <v>0.35266974291364539</v>
          </cell>
          <cell r="R154">
            <v>0.41199736321687547</v>
          </cell>
          <cell r="S154">
            <v>0.31970995385629536</v>
          </cell>
          <cell r="T154">
            <v>0.1911667765326302</v>
          </cell>
          <cell r="U154">
            <v>0.30487804878048785</v>
          </cell>
          <cell r="V154">
            <v>0.25214238628872776</v>
          </cell>
        </row>
        <row r="155">
          <cell r="N155" t="str">
            <v>Cost per off-peak Minute</v>
          </cell>
          <cell r="O155">
            <v>0.48615688859591299</v>
          </cell>
          <cell r="P155">
            <v>0.20599868160843773</v>
          </cell>
          <cell r="Q155">
            <v>0.29334212261041531</v>
          </cell>
          <cell r="R155">
            <v>0.18787079762689521</v>
          </cell>
          <cell r="S155">
            <v>0.20599868160843773</v>
          </cell>
          <cell r="T155">
            <v>0.1911667765326302</v>
          </cell>
          <cell r="U155">
            <v>0.20599868160843773</v>
          </cell>
          <cell r="V155">
            <v>0.19775873434410021</v>
          </cell>
        </row>
        <row r="156">
          <cell r="F156">
            <v>38.535221192169637</v>
          </cell>
          <cell r="J156">
            <v>31.107381863577757</v>
          </cell>
          <cell r="K156">
            <v>29.218407596785973</v>
          </cell>
          <cell r="L156">
            <v>36.832564271588666</v>
          </cell>
        </row>
        <row r="157">
          <cell r="F157">
            <v>60</v>
          </cell>
          <cell r="J157">
            <v>60</v>
          </cell>
          <cell r="K157">
            <v>60</v>
          </cell>
          <cell r="L157">
            <v>60</v>
          </cell>
        </row>
        <row r="158">
          <cell r="F158">
            <v>0.27525157994406885</v>
          </cell>
          <cell r="J158">
            <v>0.26195689990381271</v>
          </cell>
          <cell r="K158">
            <v>0.29766252739225713</v>
          </cell>
          <cell r="L158">
            <v>0.31970995385629536</v>
          </cell>
        </row>
        <row r="159">
          <cell r="F159">
            <v>0.20919120075749234</v>
          </cell>
          <cell r="J159">
            <v>0.16781613900088002</v>
          </cell>
          <cell r="K159">
            <v>0.18078889700511322</v>
          </cell>
          <cell r="L159">
            <v>0.20599868160843773</v>
          </cell>
        </row>
        <row r="162">
          <cell r="F162">
            <v>3500</v>
          </cell>
          <cell r="J162">
            <v>15200</v>
          </cell>
          <cell r="K162">
            <v>16000</v>
          </cell>
          <cell r="L162">
            <v>22350</v>
          </cell>
        </row>
        <row r="163">
          <cell r="F163">
            <v>60</v>
          </cell>
          <cell r="J163">
            <v>60</v>
          </cell>
          <cell r="K163">
            <v>60</v>
          </cell>
          <cell r="L163">
            <v>60</v>
          </cell>
        </row>
        <row r="164">
          <cell r="F164">
            <v>25</v>
          </cell>
          <cell r="J164">
            <v>128</v>
          </cell>
          <cell r="K164">
            <v>163</v>
          </cell>
          <cell r="L164">
            <v>194</v>
          </cell>
        </row>
        <row r="165">
          <cell r="F165">
            <v>19</v>
          </cell>
          <cell r="J165">
            <v>82</v>
          </cell>
          <cell r="K165">
            <v>99</v>
          </cell>
          <cell r="L165">
            <v>125</v>
          </cell>
        </row>
        <row r="168">
          <cell r="J168">
            <v>26.492438041053557</v>
          </cell>
          <cell r="K168">
            <v>24.013878743608473</v>
          </cell>
          <cell r="L168">
            <v>27.274225444957153</v>
          </cell>
        </row>
        <row r="169">
          <cell r="J169">
            <v>25</v>
          </cell>
          <cell r="K169">
            <v>25</v>
          </cell>
          <cell r="L169">
            <v>25</v>
          </cell>
        </row>
        <row r="170">
          <cell r="J170">
            <v>0.28651535926979516</v>
          </cell>
          <cell r="K170">
            <v>0.28670562454346238</v>
          </cell>
          <cell r="L170">
            <v>0.35266974291364539</v>
          </cell>
        </row>
        <row r="171">
          <cell r="J171">
            <v>0.23739844053783027</v>
          </cell>
          <cell r="K171">
            <v>0.25200876552227902</v>
          </cell>
          <cell r="L171">
            <v>0.29334212261041531</v>
          </cell>
        </row>
        <row r="174">
          <cell r="J174">
            <v>12945</v>
          </cell>
          <cell r="K174">
            <v>13150</v>
          </cell>
          <cell r="L174">
            <v>16550</v>
          </cell>
        </row>
        <row r="175">
          <cell r="J175">
            <v>25</v>
          </cell>
          <cell r="K175">
            <v>25</v>
          </cell>
          <cell r="L175">
            <v>25</v>
          </cell>
        </row>
        <row r="176">
          <cell r="J176">
            <v>140</v>
          </cell>
          <cell r="K176">
            <v>157</v>
          </cell>
          <cell r="L176">
            <v>214</v>
          </cell>
        </row>
        <row r="177">
          <cell r="J177">
            <v>116</v>
          </cell>
          <cell r="K177">
            <v>138</v>
          </cell>
          <cell r="L177">
            <v>178</v>
          </cell>
        </row>
        <row r="180">
          <cell r="J180">
            <v>18.081165708204573</v>
          </cell>
          <cell r="K180">
            <v>16.435354273192111</v>
          </cell>
          <cell r="L180">
            <v>18.984838497033621</v>
          </cell>
        </row>
        <row r="181">
          <cell r="J181">
            <v>0</v>
          </cell>
          <cell r="K181">
            <v>0</v>
          </cell>
          <cell r="L181">
            <v>0</v>
          </cell>
        </row>
        <row r="182">
          <cell r="J182">
            <v>0.41135419438020587</v>
          </cell>
          <cell r="K182">
            <v>0.36705624543462378</v>
          </cell>
          <cell r="L182">
            <v>0.41199736321687547</v>
          </cell>
        </row>
        <row r="183">
          <cell r="J183">
            <v>0.13302498823240488</v>
          </cell>
          <cell r="K183">
            <v>0.13696128560993426</v>
          </cell>
          <cell r="L183">
            <v>0.18787079762689521</v>
          </cell>
        </row>
        <row r="186">
          <cell r="J186">
            <v>8835</v>
          </cell>
          <cell r="K186">
            <v>9000</v>
          </cell>
          <cell r="L186">
            <v>11520</v>
          </cell>
        </row>
        <row r="187">
          <cell r="J187">
            <v>0</v>
          </cell>
          <cell r="K187">
            <v>0</v>
          </cell>
          <cell r="L187">
            <v>0</v>
          </cell>
        </row>
        <row r="188">
          <cell r="J188">
            <v>201</v>
          </cell>
          <cell r="K188">
            <v>201</v>
          </cell>
          <cell r="L188">
            <v>250</v>
          </cell>
        </row>
        <row r="189">
          <cell r="J189">
            <v>65</v>
          </cell>
          <cell r="K189">
            <v>75</v>
          </cell>
          <cell r="L189">
            <v>114</v>
          </cell>
        </row>
        <row r="192">
          <cell r="J192">
            <v>26.349180361418661</v>
          </cell>
          <cell r="K192">
            <v>23.922571219868516</v>
          </cell>
          <cell r="L192">
            <v>26.779828609096903</v>
          </cell>
        </row>
        <row r="193">
          <cell r="J193">
            <v>60</v>
          </cell>
          <cell r="K193">
            <v>50</v>
          </cell>
          <cell r="L193">
            <v>60</v>
          </cell>
        </row>
        <row r="194">
          <cell r="J194">
            <v>0.26195689990381271</v>
          </cell>
          <cell r="K194">
            <v>0.27940102264426586</v>
          </cell>
          <cell r="L194">
            <v>0.31970995385629536</v>
          </cell>
        </row>
        <row r="195">
          <cell r="J195">
            <v>0.16781613900088002</v>
          </cell>
          <cell r="K195">
            <v>0.18078889700511322</v>
          </cell>
          <cell r="L195">
            <v>0.20599868160843773</v>
          </cell>
        </row>
        <row r="198">
          <cell r="J198">
            <v>12875</v>
          </cell>
          <cell r="K198">
            <v>13100</v>
          </cell>
          <cell r="L198">
            <v>16250</v>
          </cell>
        </row>
        <row r="199">
          <cell r="J199">
            <v>60</v>
          </cell>
          <cell r="K199">
            <v>50</v>
          </cell>
          <cell r="L199">
            <v>60</v>
          </cell>
        </row>
        <row r="200">
          <cell r="J200">
            <v>128</v>
          </cell>
          <cell r="K200">
            <v>153</v>
          </cell>
          <cell r="L200">
            <v>194</v>
          </cell>
        </row>
        <row r="201">
          <cell r="J201">
            <v>82</v>
          </cell>
          <cell r="K201">
            <v>99</v>
          </cell>
          <cell r="L201">
            <v>125</v>
          </cell>
        </row>
        <row r="204">
          <cell r="J204">
            <v>27.270122587643002</v>
          </cell>
          <cell r="K204">
            <v>29.035792549306063</v>
          </cell>
          <cell r="L204">
            <v>32.630191166776534</v>
          </cell>
        </row>
        <row r="205">
          <cell r="J205">
            <v>110</v>
          </cell>
          <cell r="K205">
            <v>110</v>
          </cell>
          <cell r="L205">
            <v>110</v>
          </cell>
        </row>
        <row r="206">
          <cell r="J206">
            <v>0.15962998587888585</v>
          </cell>
          <cell r="K206">
            <v>0.16800584368151936</v>
          </cell>
          <cell r="L206">
            <v>0.1911667765326302</v>
          </cell>
        </row>
        <row r="207">
          <cell r="J207">
            <v>0.15962998587888585</v>
          </cell>
          <cell r="K207">
            <v>0.16800584368151936</v>
          </cell>
          <cell r="L207">
            <v>0.1911667765326302</v>
          </cell>
        </row>
        <row r="210">
          <cell r="J210">
            <v>13325</v>
          </cell>
          <cell r="K210">
            <v>15900</v>
          </cell>
          <cell r="L210">
            <v>19800</v>
          </cell>
        </row>
        <row r="211">
          <cell r="J211">
            <v>110</v>
          </cell>
          <cell r="K211">
            <v>110</v>
          </cell>
          <cell r="L211">
            <v>110</v>
          </cell>
        </row>
        <row r="212">
          <cell r="J212">
            <v>78</v>
          </cell>
          <cell r="K212">
            <v>92</v>
          </cell>
          <cell r="L212">
            <v>116</v>
          </cell>
        </row>
        <row r="213">
          <cell r="J213">
            <v>78</v>
          </cell>
          <cell r="K213">
            <v>92</v>
          </cell>
          <cell r="L213">
            <v>116</v>
          </cell>
        </row>
        <row r="216">
          <cell r="J216">
            <v>20.465382804985367</v>
          </cell>
          <cell r="K216">
            <v>37.436084733382032</v>
          </cell>
          <cell r="L216">
            <v>43.754119973632172</v>
          </cell>
        </row>
        <row r="217">
          <cell r="J217">
            <v>110</v>
          </cell>
          <cell r="K217">
            <v>110</v>
          </cell>
          <cell r="L217">
            <v>110</v>
          </cell>
        </row>
        <row r="218">
          <cell r="J218">
            <v>0.25377074678181855</v>
          </cell>
          <cell r="K218">
            <v>0.27027027027027029</v>
          </cell>
          <cell r="L218">
            <v>0.30487804878048785</v>
          </cell>
        </row>
        <row r="219">
          <cell r="J219">
            <v>0.16167652415938441</v>
          </cell>
          <cell r="K219">
            <v>0.17713659605551496</v>
          </cell>
          <cell r="L219">
            <v>0.20599868160843773</v>
          </cell>
        </row>
        <row r="222">
          <cell r="J222">
            <v>10000</v>
          </cell>
          <cell r="K222">
            <v>20500</v>
          </cell>
          <cell r="L222">
            <v>26550</v>
          </cell>
        </row>
        <row r="223">
          <cell r="J223">
            <v>110</v>
          </cell>
          <cell r="K223">
            <v>110</v>
          </cell>
          <cell r="L223">
            <v>110</v>
          </cell>
        </row>
        <row r="224">
          <cell r="J224">
            <v>124</v>
          </cell>
          <cell r="K224">
            <v>148</v>
          </cell>
          <cell r="L224">
            <v>185</v>
          </cell>
        </row>
        <row r="225">
          <cell r="J225">
            <v>79</v>
          </cell>
          <cell r="K225">
            <v>97</v>
          </cell>
          <cell r="L225">
            <v>125</v>
          </cell>
        </row>
        <row r="228">
          <cell r="J228">
            <v>63.915266617969316</v>
          </cell>
          <cell r="K228">
            <v>63.915266617969316</v>
          </cell>
          <cell r="L228">
            <v>65.589980224126577</v>
          </cell>
        </row>
        <row r="229">
          <cell r="J229">
            <v>240</v>
          </cell>
          <cell r="K229">
            <v>240</v>
          </cell>
          <cell r="L229">
            <v>240</v>
          </cell>
        </row>
        <row r="230">
          <cell r="J230">
            <v>0.21913805697589481</v>
          </cell>
          <cell r="K230">
            <v>0.21913805697589481</v>
          </cell>
          <cell r="L230">
            <v>0.25214238628872776</v>
          </cell>
        </row>
        <row r="231">
          <cell r="J231">
            <v>0.17165814463111759</v>
          </cell>
          <cell r="K231">
            <v>0.17165814463111759</v>
          </cell>
          <cell r="L231">
            <v>0.19775873434410021</v>
          </cell>
        </row>
        <row r="234">
          <cell r="K234">
            <v>35000</v>
          </cell>
          <cell r="L234">
            <v>39800</v>
          </cell>
        </row>
        <row r="235">
          <cell r="J235">
            <v>240</v>
          </cell>
          <cell r="K235">
            <v>240</v>
          </cell>
          <cell r="L235">
            <v>240</v>
          </cell>
        </row>
        <row r="236">
          <cell r="K236">
            <v>120</v>
          </cell>
          <cell r="L236">
            <v>153</v>
          </cell>
        </row>
        <row r="237">
          <cell r="K237">
            <v>94</v>
          </cell>
          <cell r="L237">
            <v>120</v>
          </cell>
        </row>
        <row r="240">
          <cell r="K240">
            <v>15.522279035792549</v>
          </cell>
          <cell r="L240">
            <v>18.787079762689519</v>
          </cell>
        </row>
        <row r="241">
          <cell r="K241">
            <v>0</v>
          </cell>
          <cell r="L241">
            <v>0</v>
          </cell>
        </row>
        <row r="242">
          <cell r="K242">
            <v>0.45653761869978082</v>
          </cell>
          <cell r="L242">
            <v>0.34607778510217535</v>
          </cell>
        </row>
        <row r="243">
          <cell r="K243">
            <v>0.45653761869978082</v>
          </cell>
          <cell r="L243">
            <v>0.22577455504284774</v>
          </cell>
        </row>
        <row r="246">
          <cell r="K246">
            <v>8500</v>
          </cell>
          <cell r="L246">
            <v>11400</v>
          </cell>
        </row>
        <row r="247">
          <cell r="K247">
            <v>0</v>
          </cell>
          <cell r="L247">
            <v>0</v>
          </cell>
        </row>
        <row r="248">
          <cell r="K248">
            <v>250</v>
          </cell>
          <cell r="L248">
            <v>210</v>
          </cell>
        </row>
        <row r="249">
          <cell r="K249">
            <v>250</v>
          </cell>
          <cell r="L249">
            <v>137</v>
          </cell>
        </row>
        <row r="252">
          <cell r="J252">
            <v>0</v>
          </cell>
          <cell r="K252">
            <v>0</v>
          </cell>
          <cell r="L252">
            <v>0</v>
          </cell>
        </row>
        <row r="253">
          <cell r="J253">
            <v>0</v>
          </cell>
          <cell r="K253">
            <v>0</v>
          </cell>
          <cell r="L253">
            <v>0</v>
          </cell>
        </row>
        <row r="254">
          <cell r="J254">
            <v>0.45653761869978082</v>
          </cell>
          <cell r="K254">
            <v>0.45653761869978082</v>
          </cell>
          <cell r="L254">
            <v>0.48615688859591299</v>
          </cell>
        </row>
        <row r="255">
          <cell r="J255">
            <v>0.45653761869978082</v>
          </cell>
          <cell r="K255">
            <v>0.45653761869978082</v>
          </cell>
          <cell r="L255">
            <v>0.48615688859591299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250</v>
          </cell>
          <cell r="L260">
            <v>295</v>
          </cell>
        </row>
        <row r="261">
          <cell r="K261">
            <v>250</v>
          </cell>
          <cell r="L261">
            <v>295</v>
          </cell>
        </row>
        <row r="264">
          <cell r="K264">
            <v>13.148283418553689</v>
          </cell>
          <cell r="L264">
            <v>15.161502966381017</v>
          </cell>
        </row>
        <row r="265">
          <cell r="K265">
            <v>20</v>
          </cell>
          <cell r="L265">
            <v>20</v>
          </cell>
        </row>
        <row r="266">
          <cell r="K266">
            <v>0.12965668371073777</v>
          </cell>
          <cell r="L266">
            <v>0.14831905075807517</v>
          </cell>
        </row>
        <row r="267">
          <cell r="K267">
            <v>7.3046018991964931E-2</v>
          </cell>
          <cell r="L267">
            <v>8.2399472643375091E-2</v>
          </cell>
        </row>
        <row r="270">
          <cell r="K270">
            <v>7200</v>
          </cell>
          <cell r="L270">
            <v>9200</v>
          </cell>
        </row>
        <row r="271">
          <cell r="K271">
            <v>20</v>
          </cell>
          <cell r="L271">
            <v>20</v>
          </cell>
        </row>
        <row r="272">
          <cell r="K272">
            <v>71</v>
          </cell>
          <cell r="L272">
            <v>90</v>
          </cell>
        </row>
        <row r="273">
          <cell r="K273">
            <v>40</v>
          </cell>
          <cell r="L273">
            <v>50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0.28853177501826149</v>
          </cell>
          <cell r="L278">
            <v>0.32630191166776534</v>
          </cell>
        </row>
        <row r="279">
          <cell r="K279">
            <v>0.28853177501826149</v>
          </cell>
          <cell r="L279">
            <v>0.32630191166776534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158</v>
          </cell>
          <cell r="L284">
            <v>198</v>
          </cell>
        </row>
        <row r="285">
          <cell r="K285">
            <v>158</v>
          </cell>
          <cell r="L285">
            <v>198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0.10043827611395179</v>
          </cell>
          <cell r="L290">
            <v>0.11700725115359263</v>
          </cell>
        </row>
        <row r="291">
          <cell r="K291">
            <v>8.2176771365960549E-2</v>
          </cell>
          <cell r="L291">
            <v>9.3935398813447604E-2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55</v>
          </cell>
          <cell r="L296">
            <v>71</v>
          </cell>
        </row>
        <row r="297">
          <cell r="K297">
            <v>45</v>
          </cell>
          <cell r="L297">
            <v>57</v>
          </cell>
        </row>
        <row r="302">
          <cell r="F302">
            <v>1993</v>
          </cell>
          <cell r="G302">
            <v>1994</v>
          </cell>
          <cell r="H302">
            <v>1995</v>
          </cell>
          <cell r="I302">
            <v>1996</v>
          </cell>
          <cell r="J302">
            <v>1997</v>
          </cell>
        </row>
        <row r="305">
          <cell r="H305">
            <v>30</v>
          </cell>
          <cell r="I305">
            <v>24.3</v>
          </cell>
          <cell r="J305">
            <v>77.325078512548458</v>
          </cell>
        </row>
        <row r="306">
          <cell r="J306">
            <v>200</v>
          </cell>
        </row>
        <row r="307">
          <cell r="H307">
            <v>0</v>
          </cell>
          <cell r="I307">
            <v>15</v>
          </cell>
          <cell r="J307">
            <v>15</v>
          </cell>
        </row>
        <row r="308">
          <cell r="H308">
            <v>0.35</v>
          </cell>
          <cell r="I308">
            <v>0.38</v>
          </cell>
          <cell r="J308">
            <v>0.28620113940308678</v>
          </cell>
        </row>
        <row r="309">
          <cell r="H309">
            <v>30</v>
          </cell>
          <cell r="I309">
            <v>30</v>
          </cell>
          <cell r="J309">
            <v>24.37786772297741</v>
          </cell>
        </row>
        <row r="313">
          <cell r="E313" t="str">
            <v>Basic</v>
          </cell>
          <cell r="F313" t="str">
            <v>Family</v>
          </cell>
          <cell r="G313" t="str">
            <v>Contact</v>
          </cell>
          <cell r="H313" t="str">
            <v>Associate</v>
          </cell>
          <cell r="I313" t="str">
            <v>Corporate</v>
          </cell>
          <cell r="J313" t="str">
            <v>Executive</v>
          </cell>
          <cell r="N313" t="str">
            <v>Family</v>
          </cell>
          <cell r="O313" t="str">
            <v>Econotel</v>
          </cell>
        </row>
        <row r="315">
          <cell r="E315">
            <v>31.107381863577757</v>
          </cell>
          <cell r="F315">
            <v>26.492438041053557</v>
          </cell>
          <cell r="G315">
            <v>18.081165708204573</v>
          </cell>
          <cell r="H315">
            <v>26.349180361418661</v>
          </cell>
          <cell r="I315">
            <v>37.502813990135685</v>
          </cell>
          <cell r="J315">
            <v>20.465382804985367</v>
          </cell>
          <cell r="N315">
            <v>16.372306243988294</v>
          </cell>
          <cell r="O315">
            <v>12.033645089331396</v>
          </cell>
        </row>
        <row r="316">
          <cell r="E316">
            <v>60</v>
          </cell>
          <cell r="F316">
            <v>25</v>
          </cell>
          <cell r="G316">
            <v>0</v>
          </cell>
          <cell r="H316">
            <v>60</v>
          </cell>
          <cell r="I316">
            <v>110</v>
          </cell>
          <cell r="J316">
            <v>110</v>
          </cell>
          <cell r="N316">
            <v>0</v>
          </cell>
          <cell r="O316">
            <v>30</v>
          </cell>
        </row>
        <row r="317">
          <cell r="E317">
            <v>0.26195689990381271</v>
          </cell>
          <cell r="F317">
            <v>0.28651535926979516</v>
          </cell>
          <cell r="G317">
            <v>0.40930765609970737</v>
          </cell>
          <cell r="H317">
            <v>0.26195689990381271</v>
          </cell>
          <cell r="I317">
            <v>0.15962998587888585</v>
          </cell>
          <cell r="J317">
            <v>0.25377074678181855</v>
          </cell>
          <cell r="N317">
            <v>0</v>
          </cell>
          <cell r="O317">
            <v>0.11665268198841659</v>
          </cell>
        </row>
        <row r="318">
          <cell r="E318">
            <v>0.16781613900088002</v>
          </cell>
          <cell r="F318">
            <v>0.23739844053783027</v>
          </cell>
          <cell r="G318">
            <v>0.13302498823240488</v>
          </cell>
          <cell r="H318">
            <v>0.16781613900088002</v>
          </cell>
          <cell r="I318">
            <v>0.15962998587888585</v>
          </cell>
          <cell r="J318">
            <v>0.16167652415938441</v>
          </cell>
          <cell r="N318">
            <v>0</v>
          </cell>
          <cell r="O318">
            <v>6.7535763256451706E-2</v>
          </cell>
        </row>
      </sheetData>
      <sheetData sheetId="22" refreshError="1">
        <row r="57">
          <cell r="B57">
            <v>34.893477682500048</v>
          </cell>
          <cell r="C57">
            <v>110</v>
          </cell>
          <cell r="D57">
            <v>0.24967767022082149</v>
          </cell>
          <cell r="E57">
            <v>0.16372306243988294</v>
          </cell>
        </row>
        <row r="58">
          <cell r="B58">
            <v>30.595747293453126</v>
          </cell>
          <cell r="C58">
            <v>60</v>
          </cell>
          <cell r="D58">
            <v>0.25786382334281566</v>
          </cell>
          <cell r="E58">
            <v>0.16781613900088002</v>
          </cell>
        </row>
        <row r="59">
          <cell r="B59">
            <v>109.13165380758447</v>
          </cell>
          <cell r="C59">
            <v>275</v>
          </cell>
          <cell r="D59">
            <v>0.25786382334281566</v>
          </cell>
          <cell r="E59">
            <v>0.16781613900088002</v>
          </cell>
        </row>
        <row r="60">
          <cell r="B60">
            <v>5.1163457012463418</v>
          </cell>
          <cell r="C60">
            <v>20</v>
          </cell>
          <cell r="D60">
            <v>6.1396148414956102E-2</v>
          </cell>
          <cell r="E60">
            <v>3.0698074207478051E-2</v>
          </cell>
        </row>
        <row r="61">
          <cell r="B61">
            <v>6.9582301536950251</v>
          </cell>
          <cell r="C61">
            <v>20</v>
          </cell>
          <cell r="D61">
            <v>0</v>
          </cell>
          <cell r="E61">
            <v>3.0698074207478051E-2</v>
          </cell>
        </row>
        <row r="62">
          <cell r="B62">
            <v>6.1191494586906252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4.891226490391503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10.222458711090191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8.1759204305916544</v>
          </cell>
          <cell r="C65">
            <v>0</v>
          </cell>
          <cell r="D65">
            <v>0</v>
          </cell>
          <cell r="E65">
            <v>0</v>
          </cell>
        </row>
        <row r="66">
          <cell r="B66">
            <v>14.121114135439903</v>
          </cell>
          <cell r="C66">
            <v>0</v>
          </cell>
          <cell r="D66">
            <v>0</v>
          </cell>
          <cell r="E66">
            <v>0</v>
          </cell>
        </row>
        <row r="67">
          <cell r="B67">
            <v>12.074575854941367</v>
          </cell>
          <cell r="C67">
            <v>0</v>
          </cell>
          <cell r="D67">
            <v>0</v>
          </cell>
          <cell r="E67">
            <v>0</v>
          </cell>
        </row>
        <row r="73">
          <cell r="B73" t="str">
            <v>Monthly Charge</v>
          </cell>
          <cell r="C73" t="str">
            <v>Minutes Included</v>
          </cell>
          <cell r="D73" t="str">
            <v>Per Minute (Peak)</v>
          </cell>
          <cell r="E73" t="str">
            <v>Per Minute (Off-Peak)*</v>
          </cell>
        </row>
        <row r="74">
          <cell r="B74">
            <v>33.308984660336009</v>
          </cell>
          <cell r="C74">
            <v>60</v>
          </cell>
          <cell r="D74">
            <v>0.28122717311906498</v>
          </cell>
          <cell r="E74">
            <v>0.1095690284879474</v>
          </cell>
        </row>
        <row r="75">
          <cell r="B75">
            <v>24.342585829072316</v>
          </cell>
          <cell r="C75">
            <v>25</v>
          </cell>
          <cell r="D75">
            <v>0.3067932797662527</v>
          </cell>
          <cell r="E75">
            <v>0.25383491599707814</v>
          </cell>
        </row>
        <row r="76">
          <cell r="B76">
            <v>16.544923301680058</v>
          </cell>
          <cell r="C76">
            <v>0</v>
          </cell>
          <cell r="D76">
            <v>0.36157779401022644</v>
          </cell>
          <cell r="E76">
            <v>0.16800584368151936</v>
          </cell>
        </row>
        <row r="77">
          <cell r="B77">
            <v>24.342585829072316</v>
          </cell>
          <cell r="C77">
            <v>60</v>
          </cell>
          <cell r="D77">
            <v>0.28122717311906498</v>
          </cell>
          <cell r="E77">
            <v>0.1095690284879474</v>
          </cell>
        </row>
        <row r="78">
          <cell r="B78">
            <v>29.382761139517896</v>
          </cell>
          <cell r="C78">
            <v>110</v>
          </cell>
          <cell r="D78">
            <v>0.16983199415631847</v>
          </cell>
          <cell r="E78">
            <v>0.16983199415631847</v>
          </cell>
        </row>
        <row r="79">
          <cell r="B79">
            <v>37.983929875821765</v>
          </cell>
          <cell r="C79">
            <v>110</v>
          </cell>
          <cell r="D79">
            <v>0.1789627465303141</v>
          </cell>
          <cell r="E79">
            <v>0.1789627465303141</v>
          </cell>
        </row>
        <row r="80">
          <cell r="B80">
            <v>23.137326515704892</v>
          </cell>
          <cell r="C80">
            <v>60</v>
          </cell>
          <cell r="D80">
            <v>0.18261504747991233</v>
          </cell>
          <cell r="E80">
            <v>0.1095690284879474</v>
          </cell>
        </row>
        <row r="82">
          <cell r="B82">
            <v>33.308984660336009</v>
          </cell>
          <cell r="C82">
            <v>60</v>
          </cell>
          <cell r="D82">
            <v>0.28122717311906498</v>
          </cell>
          <cell r="E82">
            <v>0.18261504747991233</v>
          </cell>
        </row>
        <row r="83">
          <cell r="B83">
            <v>30.980642804967129</v>
          </cell>
          <cell r="C83">
            <v>125</v>
          </cell>
          <cell r="D83">
            <v>0.28122717311906498</v>
          </cell>
          <cell r="E83">
            <v>0.18261504747991233</v>
          </cell>
        </row>
        <row r="84">
          <cell r="B84">
            <v>27.538349159970782</v>
          </cell>
          <cell r="C84">
            <v>165</v>
          </cell>
          <cell r="D84">
            <v>0.28122717311906498</v>
          </cell>
          <cell r="E84">
            <v>0.18261504747991233</v>
          </cell>
        </row>
        <row r="85">
          <cell r="B85">
            <v>24.981738495252007</v>
          </cell>
          <cell r="C85">
            <v>220</v>
          </cell>
          <cell r="D85">
            <v>0.28122717311906498</v>
          </cell>
          <cell r="E85">
            <v>0.18261504747991233</v>
          </cell>
        </row>
        <row r="86">
          <cell r="B86">
            <v>23.316289262235209</v>
          </cell>
          <cell r="C86">
            <v>275</v>
          </cell>
          <cell r="D86">
            <v>0.28122717311906498</v>
          </cell>
          <cell r="E86">
            <v>0.18261504747991233</v>
          </cell>
        </row>
        <row r="95">
          <cell r="J95">
            <v>1073</v>
          </cell>
        </row>
        <row r="96">
          <cell r="B96">
            <v>7</v>
          </cell>
          <cell r="C96">
            <v>20.956</v>
          </cell>
          <cell r="D96">
            <v>73.661000000000001</v>
          </cell>
          <cell r="E96">
            <v>130.65100000000001</v>
          </cell>
          <cell r="F96">
            <v>169.75800000000001</v>
          </cell>
          <cell r="G96">
            <v>213.655</v>
          </cell>
          <cell r="H96">
            <v>374.875</v>
          </cell>
          <cell r="I96">
            <v>639.10699999999997</v>
          </cell>
          <cell r="J96">
            <v>1068.8643333333334</v>
          </cell>
        </row>
        <row r="97">
          <cell r="C97">
            <v>1.9937142857142856</v>
          </cell>
          <cell r="D97">
            <v>2.5150314945600307</v>
          </cell>
          <cell r="E97">
            <v>0.77367942330405515</v>
          </cell>
          <cell r="F97">
            <v>0.29932415366128079</v>
          </cell>
          <cell r="G97">
            <v>0.25858575148152069</v>
          </cell>
          <cell r="H97">
            <v>0.75458098336102597</v>
          </cell>
          <cell r="I97">
            <v>0.70485361787262413</v>
          </cell>
          <cell r="J97">
            <v>0.6724340890231737</v>
          </cell>
        </row>
        <row r="98">
          <cell r="C98">
            <v>13.956</v>
          </cell>
          <cell r="D98">
            <v>52.704999999999998</v>
          </cell>
          <cell r="E98">
            <v>56.990000000000009</v>
          </cell>
          <cell r="F98">
            <v>39.106999999999999</v>
          </cell>
          <cell r="G98">
            <v>43.896999999999991</v>
          </cell>
          <cell r="H98">
            <v>161.22</v>
          </cell>
          <cell r="I98">
            <v>264.23199999999997</v>
          </cell>
          <cell r="J98">
            <v>429.75733333333346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149.95000000000002</v>
          </cell>
          <cell r="I100">
            <v>543.24095</v>
          </cell>
          <cell r="J100">
            <v>1015.4211166666668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0.4</v>
          </cell>
          <cell r="I101">
            <v>0.85</v>
          </cell>
          <cell r="J101">
            <v>0.95</v>
          </cell>
        </row>
        <row r="103">
          <cell r="E103">
            <v>130.65100000000001</v>
          </cell>
          <cell r="F103">
            <v>169.75800000000001</v>
          </cell>
          <cell r="G103">
            <v>213.655</v>
          </cell>
          <cell r="H103">
            <v>224.92499999999998</v>
          </cell>
          <cell r="I103">
            <v>95.866049999999973</v>
          </cell>
          <cell r="J103">
            <v>53.443216666666672</v>
          </cell>
        </row>
        <row r="104">
          <cell r="E104">
            <v>1</v>
          </cell>
          <cell r="F104">
            <v>1</v>
          </cell>
          <cell r="G104">
            <v>1</v>
          </cell>
          <cell r="H104">
            <v>0.6</v>
          </cell>
          <cell r="I104">
            <v>0.14999999999999997</v>
          </cell>
          <cell r="J104">
            <v>0.05</v>
          </cell>
        </row>
        <row r="106">
          <cell r="E106">
            <v>67.938520000000011</v>
          </cell>
          <cell r="F106">
            <v>88.274160000000009</v>
          </cell>
          <cell r="G106">
            <v>111.1006</v>
          </cell>
          <cell r="H106">
            <v>194.935</v>
          </cell>
          <cell r="I106">
            <v>332.33564000000001</v>
          </cell>
        </row>
        <row r="107">
          <cell r="E107">
            <v>62.712479999999999</v>
          </cell>
          <cell r="F107">
            <v>81.483840000000001</v>
          </cell>
          <cell r="G107">
            <v>102.5544</v>
          </cell>
          <cell r="H107">
            <v>179.94</v>
          </cell>
          <cell r="I107">
            <v>306.77135999999996</v>
          </cell>
        </row>
        <row r="109">
          <cell r="E109">
            <v>130.65100000000001</v>
          </cell>
          <cell r="F109">
            <v>169.75800000000001</v>
          </cell>
          <cell r="G109">
            <v>208.65600000000001</v>
          </cell>
          <cell r="H109">
            <v>279.01100000000002</v>
          </cell>
          <cell r="I109">
            <v>371.34699999999998</v>
          </cell>
          <cell r="J109">
            <v>306.66899999999998</v>
          </cell>
        </row>
        <row r="110">
          <cell r="E110">
            <v>1</v>
          </cell>
          <cell r="F110">
            <v>1</v>
          </cell>
          <cell r="G110">
            <v>0.97660246659333971</v>
          </cell>
          <cell r="H110">
            <v>0.7442774258086029</v>
          </cell>
          <cell r="I110">
            <v>0.58104042046167548</v>
          </cell>
          <cell r="J110">
            <v>0.28691106105452108</v>
          </cell>
        </row>
        <row r="112">
          <cell r="G112">
            <v>4.9989999999999997</v>
          </cell>
          <cell r="H112">
            <v>95.864000000000004</v>
          </cell>
          <cell r="I112">
            <v>267.76</v>
          </cell>
          <cell r="J112">
            <v>654.75599999999997</v>
          </cell>
        </row>
        <row r="113">
          <cell r="G113">
            <v>2.339753340666027E-2</v>
          </cell>
          <cell r="H113">
            <v>0.25572257419139716</v>
          </cell>
          <cell r="I113">
            <v>0.41895957953832458</v>
          </cell>
          <cell r="J113">
            <v>0.61257166094979931</v>
          </cell>
        </row>
        <row r="114">
          <cell r="G114">
            <v>0.11388021960498441</v>
          </cell>
          <cell r="H114">
            <v>0.56360873340776585</v>
          </cell>
          <cell r="I114">
            <v>0.65054951709104125</v>
          </cell>
        </row>
        <row r="118">
          <cell r="G118">
            <v>433</v>
          </cell>
          <cell r="H118">
            <v>564</v>
          </cell>
          <cell r="I118">
            <v>945</v>
          </cell>
        </row>
        <row r="119">
          <cell r="G119">
            <v>186.44292941025259</v>
          </cell>
          <cell r="H119">
            <v>156.15525819607453</v>
          </cell>
          <cell r="I119">
            <v>152.02683136829938</v>
          </cell>
          <cell r="J119">
            <v>0</v>
          </cell>
        </row>
        <row r="121">
          <cell r="G121">
            <v>188</v>
          </cell>
          <cell r="H121">
            <v>161.84173257752585</v>
          </cell>
          <cell r="I121">
            <v>148.8219050174697</v>
          </cell>
          <cell r="J121">
            <v>120.78</v>
          </cell>
        </row>
        <row r="122">
          <cell r="H122">
            <v>174.5</v>
          </cell>
          <cell r="I122">
            <v>173.75</v>
          </cell>
          <cell r="J122">
            <v>202</v>
          </cell>
        </row>
        <row r="123">
          <cell r="H123">
            <v>125</v>
          </cell>
          <cell r="I123">
            <v>114.25</v>
          </cell>
          <cell r="J123">
            <v>71</v>
          </cell>
        </row>
        <row r="127">
          <cell r="F127">
            <v>133.96170747002938</v>
          </cell>
          <cell r="G127">
            <v>146.69120277717875</v>
          </cell>
          <cell r="H127">
            <v>274.03147575875408</v>
          </cell>
          <cell r="I127">
            <v>446.93024105186265</v>
          </cell>
        </row>
        <row r="133">
          <cell r="F133">
            <v>23689.788348999999</v>
          </cell>
          <cell r="G133">
            <v>61218.639654999999</v>
          </cell>
          <cell r="H133">
            <v>133900</v>
          </cell>
          <cell r="I133">
            <v>244739</v>
          </cell>
        </row>
        <row r="141">
          <cell r="D141">
            <v>100</v>
          </cell>
          <cell r="E141">
            <v>172.43437169041789</v>
          </cell>
          <cell r="F141">
            <v>209.91278492333691</v>
          </cell>
          <cell r="G141">
            <v>245.70324999999997</v>
          </cell>
          <cell r="H141">
            <v>389.87</v>
          </cell>
          <cell r="I141">
            <v>664.67128000000002</v>
          </cell>
        </row>
        <row r="142">
          <cell r="D142">
            <v>100</v>
          </cell>
          <cell r="E142">
            <v>72.43437169041789</v>
          </cell>
          <cell r="F142">
            <v>37.478413232919024</v>
          </cell>
          <cell r="G142">
            <v>35.790465076663054</v>
          </cell>
          <cell r="H142">
            <v>144.16675000000004</v>
          </cell>
          <cell r="I142">
            <v>274.80128000000002</v>
          </cell>
        </row>
        <row r="143">
          <cell r="D143">
            <v>1.363372984764307</v>
          </cell>
          <cell r="E143">
            <v>1.3198090461643452</v>
          </cell>
          <cell r="F143">
            <v>1.2365413407517578</v>
          </cell>
          <cell r="G143">
            <v>1.1499999999999999</v>
          </cell>
          <cell r="H143">
            <v>1.04</v>
          </cell>
          <cell r="I143">
            <v>1.04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24.570324999999997</v>
          </cell>
          <cell r="H144">
            <v>194.935</v>
          </cell>
          <cell r="I144">
            <v>598.20415200000002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0.1</v>
          </cell>
          <cell r="H145">
            <v>0.5</v>
          </cell>
          <cell r="I145">
            <v>0.9</v>
          </cell>
        </row>
        <row r="146">
          <cell r="C146">
            <v>0</v>
          </cell>
          <cell r="D146">
            <v>100</v>
          </cell>
          <cell r="E146">
            <v>172.43437169041789</v>
          </cell>
          <cell r="F146">
            <v>209.91278492333691</v>
          </cell>
          <cell r="G146">
            <v>221.13292499999997</v>
          </cell>
          <cell r="H146">
            <v>194.935</v>
          </cell>
          <cell r="I146">
            <v>66.467128000000002</v>
          </cell>
        </row>
        <row r="147">
          <cell r="C147" t="e">
            <v>#DIV/0!</v>
          </cell>
          <cell r="D147">
            <v>1</v>
          </cell>
          <cell r="E147">
            <v>1</v>
          </cell>
          <cell r="F147">
            <v>1</v>
          </cell>
          <cell r="G147">
            <v>0.9</v>
          </cell>
          <cell r="H147">
            <v>0.5</v>
          </cell>
          <cell r="I147">
            <v>0.1</v>
          </cell>
        </row>
        <row r="151">
          <cell r="C151">
            <v>22</v>
          </cell>
          <cell r="D151">
            <v>63</v>
          </cell>
          <cell r="E151">
            <v>120</v>
          </cell>
          <cell r="F151">
            <v>156</v>
          </cell>
          <cell r="H151">
            <v>225</v>
          </cell>
        </row>
        <row r="152">
          <cell r="E152">
            <v>5</v>
          </cell>
          <cell r="F152">
            <v>6</v>
          </cell>
          <cell r="G152">
            <v>6</v>
          </cell>
          <cell r="H152">
            <v>7</v>
          </cell>
        </row>
        <row r="157">
          <cell r="H157">
            <v>69.25</v>
          </cell>
          <cell r="I157">
            <v>66.25</v>
          </cell>
          <cell r="J157">
            <v>54</v>
          </cell>
        </row>
        <row r="159">
          <cell r="D159">
            <v>91.906864331428835</v>
          </cell>
          <cell r="E159">
            <v>87.58514592205745</v>
          </cell>
          <cell r="G159">
            <v>70.873035396774341</v>
          </cell>
          <cell r="H159">
            <v>67.295100377947378</v>
          </cell>
          <cell r="I159">
            <v>65.880166721044219</v>
          </cell>
          <cell r="J159">
            <v>53.780594924192499</v>
          </cell>
        </row>
        <row r="161">
          <cell r="D161">
            <v>244.577402496725</v>
          </cell>
          <cell r="E161">
            <v>224.98835500545999</v>
          </cell>
          <cell r="F161">
            <v>205.39930751419499</v>
          </cell>
          <cell r="G161">
            <v>188</v>
          </cell>
          <cell r="H161">
            <v>161.84173257752585</v>
          </cell>
          <cell r="I161">
            <v>148.8219050174697</v>
          </cell>
          <cell r="J161">
            <v>120.78</v>
          </cell>
        </row>
        <row r="162">
          <cell r="D162">
            <v>48.099999999999994</v>
          </cell>
          <cell r="E162">
            <v>40.900000000000006</v>
          </cell>
          <cell r="G162">
            <v>40.09614799560039</v>
          </cell>
          <cell r="H162">
            <v>32.756645548516175</v>
          </cell>
          <cell r="I162">
            <v>26.56242522770053</v>
          </cell>
          <cell r="J162">
            <v>20.5</v>
          </cell>
        </row>
        <row r="163">
          <cell r="D163">
            <v>36.658005416951092</v>
          </cell>
          <cell r="E163">
            <v>30.703703703703702</v>
          </cell>
          <cell r="G163">
            <v>29.39450045664206</v>
          </cell>
          <cell r="H163">
            <v>23.054090511734678</v>
          </cell>
          <cell r="I163">
            <v>18.563601207607654</v>
          </cell>
          <cell r="J163">
            <v>13.312458800263681</v>
          </cell>
        </row>
        <row r="164">
          <cell r="D164">
            <v>0.29881311518728115</v>
          </cell>
          <cell r="E164">
            <v>0.4272727272727273</v>
          </cell>
          <cell r="G164">
            <v>0.36241666779617793</v>
          </cell>
          <cell r="H164">
            <v>0.39386126819302758</v>
          </cell>
          <cell r="I164">
            <v>0.42694132341796132</v>
          </cell>
          <cell r="J164">
            <v>0.42897165458141073</v>
          </cell>
        </row>
        <row r="165">
          <cell r="D165">
            <v>0.26358091295444031</v>
          </cell>
          <cell r="E165">
            <v>0.19070707070707071</v>
          </cell>
          <cell r="G165">
            <v>0.19846845288206447</v>
          </cell>
          <cell r="H165">
            <v>0.29159374267542826</v>
          </cell>
          <cell r="I165">
            <v>0.34709379590038664</v>
          </cell>
          <cell r="J165">
            <v>0.37813117996044832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2.339753340666027E-2</v>
          </cell>
          <cell r="H168">
            <v>0.25572257419139716</v>
          </cell>
          <cell r="I168">
            <v>0.41895957953832458</v>
          </cell>
          <cell r="J168">
            <v>0.6</v>
          </cell>
        </row>
        <row r="169">
          <cell r="D169">
            <v>0.36</v>
          </cell>
          <cell r="E169">
            <v>0.36</v>
          </cell>
          <cell r="F169">
            <v>0.36</v>
          </cell>
          <cell r="G169">
            <v>0.35</v>
          </cell>
          <cell r="H169">
            <v>0.24</v>
          </cell>
          <cell r="I169">
            <v>0.18</v>
          </cell>
          <cell r="J169">
            <v>0.1</v>
          </cell>
        </row>
        <row r="170">
          <cell r="D170">
            <v>0.59</v>
          </cell>
          <cell r="E170">
            <v>0.59000000000000008</v>
          </cell>
          <cell r="F170">
            <v>0.59000000000000008</v>
          </cell>
          <cell r="G170">
            <v>0.5766024665933398</v>
          </cell>
          <cell r="H170">
            <v>0.45427742580860286</v>
          </cell>
          <cell r="I170">
            <v>0.3510404204616755</v>
          </cell>
          <cell r="J170">
            <v>0.25</v>
          </cell>
        </row>
        <row r="171">
          <cell r="D171">
            <v>0.05</v>
          </cell>
          <cell r="E171">
            <v>0.05</v>
          </cell>
          <cell r="F171">
            <v>0.05</v>
          </cell>
          <cell r="G171">
            <v>0.05</v>
          </cell>
          <cell r="H171">
            <v>0.05</v>
          </cell>
          <cell r="I171">
            <v>0.05</v>
          </cell>
          <cell r="J171">
            <v>0.05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G178">
            <v>0.56279802713709759</v>
          </cell>
          <cell r="H178">
            <v>0.56279802713709759</v>
          </cell>
          <cell r="I178">
            <v>0.54601899196493786</v>
          </cell>
          <cell r="J178">
            <v>0.49274884640738303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H184">
            <v>275</v>
          </cell>
          <cell r="I184">
            <v>299</v>
          </cell>
          <cell r="J184">
            <v>299</v>
          </cell>
        </row>
        <row r="187">
          <cell r="G187">
            <v>0</v>
          </cell>
          <cell r="H187">
            <v>0</v>
          </cell>
          <cell r="I187">
            <v>0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E189">
            <v>16.835016835016834</v>
          </cell>
          <cell r="G189">
            <v>20.487384084537418</v>
          </cell>
          <cell r="H189">
            <v>18.541636821316743</v>
          </cell>
          <cell r="I189">
            <v>19.028487947406866</v>
          </cell>
          <cell r="J189">
            <v>19.232036914963746</v>
          </cell>
        </row>
        <row r="190">
          <cell r="E190">
            <v>0.66666666666666663</v>
          </cell>
          <cell r="G190">
            <v>0.47444468406297174</v>
          </cell>
          <cell r="H190">
            <v>0.40521457953871026</v>
          </cell>
          <cell r="I190">
            <v>0.41636230825420012</v>
          </cell>
          <cell r="J190">
            <v>0.41858932102834545</v>
          </cell>
        </row>
        <row r="191">
          <cell r="E191">
            <v>0.17508417508417509</v>
          </cell>
          <cell r="G191">
            <v>0.17971389547839839</v>
          </cell>
          <cell r="H191">
            <v>0.18828152180586538</v>
          </cell>
          <cell r="I191">
            <v>0.19357195032870708</v>
          </cell>
          <cell r="J191">
            <v>0.19446275543836522</v>
          </cell>
        </row>
        <row r="194">
          <cell r="G194">
            <v>0</v>
          </cell>
          <cell r="H194">
            <v>0</v>
          </cell>
          <cell r="I194">
            <v>0</v>
          </cell>
        </row>
        <row r="195">
          <cell r="E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E196">
            <v>2500</v>
          </cell>
          <cell r="G196">
            <v>8550</v>
          </cell>
          <cell r="H196">
            <v>9060</v>
          </cell>
          <cell r="I196">
            <v>10420</v>
          </cell>
          <cell r="J196">
            <v>11670</v>
          </cell>
        </row>
        <row r="197">
          <cell r="E197">
            <v>99</v>
          </cell>
          <cell r="G197">
            <v>198</v>
          </cell>
          <cell r="H197">
            <v>198</v>
          </cell>
          <cell r="I197">
            <v>228</v>
          </cell>
          <cell r="J197">
            <v>254</v>
          </cell>
        </row>
        <row r="198">
          <cell r="E198">
            <v>26</v>
          </cell>
          <cell r="G198">
            <v>75</v>
          </cell>
          <cell r="H198">
            <v>92</v>
          </cell>
          <cell r="I198">
            <v>106</v>
          </cell>
          <cell r="J198">
            <v>118</v>
          </cell>
        </row>
        <row r="201">
          <cell r="D201">
            <v>275.25157994406885</v>
          </cell>
          <cell r="G201">
            <v>0</v>
          </cell>
          <cell r="H201">
            <v>0</v>
          </cell>
          <cell r="I201">
            <v>0</v>
          </cell>
        </row>
        <row r="202">
          <cell r="D202">
            <v>20</v>
          </cell>
          <cell r="E202">
            <v>20</v>
          </cell>
          <cell r="G202">
            <v>25</v>
          </cell>
          <cell r="H202">
            <v>25</v>
          </cell>
          <cell r="I202">
            <v>25</v>
          </cell>
          <cell r="J202">
            <v>25</v>
          </cell>
        </row>
        <row r="203">
          <cell r="D203">
            <v>28.626164314183161</v>
          </cell>
          <cell r="E203">
            <v>29.62962962962963</v>
          </cell>
          <cell r="G203">
            <v>30.144010734910026</v>
          </cell>
          <cell r="H203">
            <v>27.280355279045494</v>
          </cell>
          <cell r="I203">
            <v>27.994886778670562</v>
          </cell>
          <cell r="J203">
            <v>28.295978905735005</v>
          </cell>
        </row>
        <row r="204">
          <cell r="D204">
            <v>0.36333208552617091</v>
          </cell>
          <cell r="E204">
            <v>0.35690235690235689</v>
          </cell>
          <cell r="G204">
            <v>0.33067356768025302</v>
          </cell>
          <cell r="H204">
            <v>0.34381843112375415</v>
          </cell>
          <cell r="I204">
            <v>0.35244704163623081</v>
          </cell>
          <cell r="J204">
            <v>0.35596572181938041</v>
          </cell>
        </row>
        <row r="205">
          <cell r="D205">
            <v>0.36333208552617091</v>
          </cell>
          <cell r="E205">
            <v>0.35690235690235689</v>
          </cell>
          <cell r="G205">
            <v>0.27316512112716557</v>
          </cell>
          <cell r="H205">
            <v>0.2844688209892966</v>
          </cell>
          <cell r="I205">
            <v>0.29218407596785972</v>
          </cell>
          <cell r="J205">
            <v>0.29499011206328279</v>
          </cell>
        </row>
        <row r="208">
          <cell r="D208">
            <v>25000</v>
          </cell>
          <cell r="G208">
            <v>0</v>
          </cell>
          <cell r="H208">
            <v>0</v>
          </cell>
          <cell r="I208">
            <v>0</v>
          </cell>
        </row>
        <row r="209">
          <cell r="D209">
            <v>20</v>
          </cell>
          <cell r="E209">
            <v>20</v>
          </cell>
          <cell r="G209">
            <v>25</v>
          </cell>
          <cell r="H209">
            <v>25</v>
          </cell>
          <cell r="I209">
            <v>25</v>
          </cell>
          <cell r="J209">
            <v>25</v>
          </cell>
        </row>
        <row r="210">
          <cell r="D210">
            <v>2600</v>
          </cell>
          <cell r="E210">
            <v>4400</v>
          </cell>
          <cell r="G210">
            <v>12580</v>
          </cell>
          <cell r="H210">
            <v>13330</v>
          </cell>
          <cell r="I210">
            <v>15330</v>
          </cell>
          <cell r="J210">
            <v>17170</v>
          </cell>
        </row>
        <row r="211">
          <cell r="D211">
            <v>33</v>
          </cell>
          <cell r="E211">
            <v>53</v>
          </cell>
          <cell r="G211">
            <v>138</v>
          </cell>
          <cell r="H211">
            <v>168</v>
          </cell>
          <cell r="I211">
            <v>193</v>
          </cell>
          <cell r="J211">
            <v>216</v>
          </cell>
        </row>
        <row r="212">
          <cell r="D212">
            <v>33</v>
          </cell>
          <cell r="E212">
            <v>53</v>
          </cell>
          <cell r="G212">
            <v>114</v>
          </cell>
          <cell r="H212">
            <v>139</v>
          </cell>
          <cell r="I212">
            <v>160</v>
          </cell>
          <cell r="J212">
            <v>179</v>
          </cell>
          <cell r="M212" t="str">
            <v>Telpago (Prepay)</v>
          </cell>
          <cell r="N212" t="str">
            <v>Security</v>
          </cell>
          <cell r="O212" t="str">
            <v>Economic</v>
          </cell>
          <cell r="P212" t="str">
            <v>Basic</v>
          </cell>
          <cell r="Q212" t="str">
            <v>Executive</v>
          </cell>
          <cell r="R212" t="str">
            <v>Corporate</v>
          </cell>
          <cell r="S212" t="str">
            <v>Asociate</v>
          </cell>
          <cell r="T212" t="str">
            <v>AMEX</v>
          </cell>
        </row>
        <row r="213">
          <cell r="L213" t="str">
            <v>Monthly Rent</v>
          </cell>
          <cell r="M213">
            <v>0</v>
          </cell>
          <cell r="N213">
            <v>19.232036914963746</v>
          </cell>
          <cell r="O213">
            <v>28.295978905735005</v>
          </cell>
          <cell r="P213">
            <v>38.727752142386294</v>
          </cell>
          <cell r="Q213">
            <v>44.149637442320369</v>
          </cell>
          <cell r="R213">
            <v>34.146341463414636</v>
          </cell>
          <cell r="S213">
            <v>28.295978905735005</v>
          </cell>
          <cell r="T213">
            <v>26.895187870797628</v>
          </cell>
        </row>
        <row r="214">
          <cell r="L214" t="str">
            <v>Minutes Included</v>
          </cell>
          <cell r="M214">
            <v>0</v>
          </cell>
          <cell r="N214">
            <v>0</v>
          </cell>
          <cell r="O214">
            <v>25</v>
          </cell>
          <cell r="P214">
            <v>60</v>
          </cell>
          <cell r="Q214">
            <v>110</v>
          </cell>
          <cell r="R214">
            <v>110</v>
          </cell>
          <cell r="S214">
            <v>60</v>
          </cell>
          <cell r="T214">
            <v>60</v>
          </cell>
        </row>
        <row r="215">
          <cell r="D215">
            <v>275.25157994406885</v>
          </cell>
          <cell r="G215">
            <v>0</v>
          </cell>
          <cell r="H215">
            <v>0</v>
          </cell>
          <cell r="I215">
            <v>0</v>
          </cell>
          <cell r="L215" t="str">
            <v>Cost per Peak Minute</v>
          </cell>
          <cell r="M215">
            <v>0.49274884640738303</v>
          </cell>
          <cell r="N215">
            <v>0.41858932102834545</v>
          </cell>
          <cell r="O215">
            <v>0.35596572181938041</v>
          </cell>
          <cell r="P215">
            <v>0.32630191166776534</v>
          </cell>
          <cell r="Q215">
            <v>0.31476598549769286</v>
          </cell>
          <cell r="R215">
            <v>0.19775873434410021</v>
          </cell>
          <cell r="S215">
            <v>0.32630191166776534</v>
          </cell>
          <cell r="T215">
            <v>0.32630191166776534</v>
          </cell>
        </row>
        <row r="216">
          <cell r="D216">
            <v>60</v>
          </cell>
          <cell r="E216">
            <v>60</v>
          </cell>
          <cell r="G216">
            <v>60</v>
          </cell>
          <cell r="H216">
            <v>60</v>
          </cell>
          <cell r="I216">
            <v>60</v>
          </cell>
          <cell r="J216">
            <v>60</v>
          </cell>
          <cell r="L216" t="str">
            <v>Cost per off-peak Minute</v>
          </cell>
          <cell r="M216">
            <v>0.49274884640738303</v>
          </cell>
          <cell r="N216">
            <v>0.19446275543836522</v>
          </cell>
          <cell r="O216">
            <v>0.29499011206328279</v>
          </cell>
          <cell r="P216">
            <v>0.21259063941990772</v>
          </cell>
          <cell r="Q216">
            <v>0.20764667106130522</v>
          </cell>
          <cell r="R216">
            <v>0.19775873434410021</v>
          </cell>
          <cell r="S216">
            <v>0.21259063941990772</v>
          </cell>
          <cell r="T216">
            <v>0.21259063941990772</v>
          </cell>
        </row>
        <row r="217">
          <cell r="D217">
            <v>40.186730671834056</v>
          </cell>
          <cell r="E217">
            <v>38.383838383838381</v>
          </cell>
          <cell r="G217">
            <v>35.822969832027411</v>
          </cell>
          <cell r="H217">
            <v>37.328858236293307</v>
          </cell>
          <cell r="I217">
            <v>38.312636961285605</v>
          </cell>
          <cell r="J217">
            <v>38.727752142386294</v>
          </cell>
        </row>
        <row r="218">
          <cell r="D218">
            <v>0.26424151674630608</v>
          </cell>
          <cell r="E218">
            <v>0.29629629629629628</v>
          </cell>
          <cell r="G218">
            <v>0.30191934440370932</v>
          </cell>
          <cell r="H218">
            <v>0.31516689519677465</v>
          </cell>
          <cell r="I218">
            <v>0.32322863403944485</v>
          </cell>
          <cell r="J218">
            <v>0.32630191166776534</v>
          </cell>
        </row>
        <row r="219">
          <cell r="D219">
            <v>0.20919120075749234</v>
          </cell>
          <cell r="E219">
            <v>0.19528619528619529</v>
          </cell>
          <cell r="G219">
            <v>0.19648719238971557</v>
          </cell>
          <cell r="H219">
            <v>0.20465382804985369</v>
          </cell>
          <cell r="I219">
            <v>0.21000730460189918</v>
          </cell>
          <cell r="J219">
            <v>0.21259063941990772</v>
          </cell>
        </row>
        <row r="222">
          <cell r="D222">
            <v>25000</v>
          </cell>
          <cell r="G222">
            <v>0</v>
          </cell>
          <cell r="H222">
            <v>0</v>
          </cell>
          <cell r="I222">
            <v>0</v>
          </cell>
        </row>
        <row r="223">
          <cell r="D223">
            <v>60</v>
          </cell>
          <cell r="E223">
            <v>60</v>
          </cell>
          <cell r="G223">
            <v>60</v>
          </cell>
          <cell r="H223">
            <v>60</v>
          </cell>
          <cell r="I223">
            <v>60</v>
          </cell>
          <cell r="J223">
            <v>60</v>
          </cell>
        </row>
        <row r="224">
          <cell r="D224">
            <v>3650</v>
          </cell>
          <cell r="E224">
            <v>5700</v>
          </cell>
          <cell r="G224">
            <v>14950</v>
          </cell>
          <cell r="H224">
            <v>18240</v>
          </cell>
          <cell r="I224">
            <v>20980</v>
          </cell>
          <cell r="J224">
            <v>23500</v>
          </cell>
        </row>
        <row r="225">
          <cell r="D225">
            <v>24</v>
          </cell>
          <cell r="E225">
            <v>44</v>
          </cell>
          <cell r="G225">
            <v>126</v>
          </cell>
          <cell r="H225">
            <v>154</v>
          </cell>
          <cell r="I225">
            <v>177</v>
          </cell>
          <cell r="J225">
            <v>198</v>
          </cell>
        </row>
        <row r="226">
          <cell r="D226">
            <v>19</v>
          </cell>
          <cell r="E226">
            <v>29</v>
          </cell>
          <cell r="G226">
            <v>82</v>
          </cell>
          <cell r="H226">
            <v>100</v>
          </cell>
          <cell r="I226">
            <v>115</v>
          </cell>
          <cell r="J226">
            <v>129</v>
          </cell>
        </row>
        <row r="229">
          <cell r="D229">
            <v>275.25157994406885</v>
          </cell>
          <cell r="G229">
            <v>0</v>
          </cell>
          <cell r="H229">
            <v>0</v>
          </cell>
          <cell r="I229">
            <v>0</v>
          </cell>
        </row>
        <row r="230">
          <cell r="D230">
            <v>110</v>
          </cell>
          <cell r="E230">
            <v>110</v>
          </cell>
          <cell r="G230">
            <v>110</v>
          </cell>
          <cell r="H230">
            <v>110</v>
          </cell>
          <cell r="I230">
            <v>110</v>
          </cell>
          <cell r="J230">
            <v>110</v>
          </cell>
        </row>
        <row r="231">
          <cell r="D231">
            <v>52.848303349261222</v>
          </cell>
          <cell r="E231">
            <v>48.484848484848484</v>
          </cell>
          <cell r="G231">
            <v>40.854958905422571</v>
          </cell>
          <cell r="H231">
            <v>42.567996234369566</v>
          </cell>
          <cell r="I231">
            <v>43.681519357195029</v>
          </cell>
          <cell r="J231">
            <v>44.149637442320369</v>
          </cell>
        </row>
        <row r="232">
          <cell r="D232">
            <v>0.24222139035078058</v>
          </cell>
          <cell r="E232">
            <v>0.26262626262626265</v>
          </cell>
          <cell r="G232">
            <v>0.29233460331152805</v>
          </cell>
          <cell r="H232">
            <v>0.30493420379428199</v>
          </cell>
          <cell r="I232">
            <v>0.3122717311906501</v>
          </cell>
          <cell r="J232">
            <v>0.31476598549769286</v>
          </cell>
        </row>
        <row r="233">
          <cell r="D233">
            <v>0.18717107436196681</v>
          </cell>
          <cell r="E233">
            <v>0.17508417508417509</v>
          </cell>
          <cell r="G233">
            <v>0.19169482184362496</v>
          </cell>
          <cell r="H233">
            <v>0.2005607514888566</v>
          </cell>
          <cell r="I233">
            <v>0.20635500365230094</v>
          </cell>
          <cell r="J233">
            <v>0.20764667106130522</v>
          </cell>
        </row>
        <row r="236">
          <cell r="D236">
            <v>25000</v>
          </cell>
          <cell r="G236">
            <v>0</v>
          </cell>
          <cell r="H236">
            <v>0</v>
          </cell>
          <cell r="I236">
            <v>0</v>
          </cell>
        </row>
        <row r="237">
          <cell r="D237">
            <v>110</v>
          </cell>
          <cell r="E237">
            <v>110</v>
          </cell>
          <cell r="G237">
            <v>110</v>
          </cell>
          <cell r="H237">
            <v>110</v>
          </cell>
          <cell r="I237">
            <v>110</v>
          </cell>
          <cell r="J237">
            <v>110</v>
          </cell>
        </row>
        <row r="238">
          <cell r="D238">
            <v>4800</v>
          </cell>
          <cell r="E238">
            <v>7200</v>
          </cell>
          <cell r="G238">
            <v>17050</v>
          </cell>
          <cell r="H238">
            <v>20800</v>
          </cell>
          <cell r="I238">
            <v>23920</v>
          </cell>
          <cell r="J238">
            <v>26790</v>
          </cell>
        </row>
        <row r="239">
          <cell r="D239">
            <v>22</v>
          </cell>
          <cell r="E239">
            <v>39</v>
          </cell>
          <cell r="G239">
            <v>122</v>
          </cell>
          <cell r="H239">
            <v>149</v>
          </cell>
          <cell r="I239">
            <v>171</v>
          </cell>
          <cell r="J239">
            <v>191</v>
          </cell>
        </row>
        <row r="240">
          <cell r="D240">
            <v>17</v>
          </cell>
          <cell r="E240">
            <v>26</v>
          </cell>
          <cell r="G240">
            <v>80</v>
          </cell>
          <cell r="H240">
            <v>98</v>
          </cell>
          <cell r="I240">
            <v>113</v>
          </cell>
          <cell r="J240">
            <v>126</v>
          </cell>
        </row>
        <row r="243">
          <cell r="G243">
            <v>0</v>
          </cell>
          <cell r="H243">
            <v>0</v>
          </cell>
          <cell r="I243">
            <v>0</v>
          </cell>
        </row>
        <row r="244">
          <cell r="E244">
            <v>110</v>
          </cell>
          <cell r="G244">
            <v>110</v>
          </cell>
          <cell r="H244">
            <v>110</v>
          </cell>
          <cell r="I244">
            <v>110</v>
          </cell>
          <cell r="J244">
            <v>110</v>
          </cell>
        </row>
        <row r="245">
          <cell r="E245">
            <v>39.932659932659931</v>
          </cell>
          <cell r="G245">
            <v>31.366065224163133</v>
          </cell>
          <cell r="H245">
            <v>32.928800933221453</v>
          </cell>
          <cell r="I245">
            <v>33.783783783783782</v>
          </cell>
          <cell r="J245">
            <v>34.146341463414636</v>
          </cell>
        </row>
        <row r="246">
          <cell r="E246">
            <v>0.24915824915824916</v>
          </cell>
          <cell r="G246">
            <v>0.18211008075144372</v>
          </cell>
          <cell r="H246">
            <v>0.19032806008636391</v>
          </cell>
          <cell r="I246">
            <v>0.1953981008035062</v>
          </cell>
          <cell r="J246">
            <v>0.19775873434410021</v>
          </cell>
        </row>
        <row r="247">
          <cell r="E247">
            <v>0.24915824915824916</v>
          </cell>
          <cell r="G247">
            <v>0.18211008075144372</v>
          </cell>
          <cell r="H247">
            <v>0.19032806008636391</v>
          </cell>
          <cell r="I247">
            <v>0.1953981008035062</v>
          </cell>
          <cell r="J247">
            <v>0.19775873434410021</v>
          </cell>
        </row>
        <row r="250">
          <cell r="G250">
            <v>0</v>
          </cell>
          <cell r="H250">
            <v>0</v>
          </cell>
          <cell r="I250">
            <v>0</v>
          </cell>
        </row>
        <row r="251">
          <cell r="E251">
            <v>110</v>
          </cell>
          <cell r="G251">
            <v>110</v>
          </cell>
          <cell r="H251">
            <v>110</v>
          </cell>
          <cell r="I251">
            <v>110</v>
          </cell>
          <cell r="J251">
            <v>110</v>
          </cell>
        </row>
        <row r="252">
          <cell r="E252">
            <v>5930</v>
          </cell>
          <cell r="G252">
            <v>13090</v>
          </cell>
          <cell r="H252">
            <v>16090</v>
          </cell>
          <cell r="I252">
            <v>18500</v>
          </cell>
          <cell r="J252">
            <v>20720</v>
          </cell>
        </row>
        <row r="253">
          <cell r="E253">
            <v>37</v>
          </cell>
          <cell r="G253">
            <v>76</v>
          </cell>
          <cell r="H253">
            <v>93</v>
          </cell>
          <cell r="I253">
            <v>107</v>
          </cell>
          <cell r="J253">
            <v>120</v>
          </cell>
        </row>
        <row r="254">
          <cell r="E254">
            <v>37</v>
          </cell>
          <cell r="G254">
            <v>76</v>
          </cell>
          <cell r="H254">
            <v>93</v>
          </cell>
          <cell r="I254">
            <v>107</v>
          </cell>
          <cell r="J254">
            <v>120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E258">
            <v>60</v>
          </cell>
          <cell r="G258">
            <v>60</v>
          </cell>
          <cell r="H258">
            <v>60</v>
          </cell>
          <cell r="I258">
            <v>60</v>
          </cell>
          <cell r="J258">
            <v>60</v>
          </cell>
        </row>
        <row r="259">
          <cell r="E259">
            <v>29.62962962962963</v>
          </cell>
          <cell r="G259">
            <v>30.144010734910026</v>
          </cell>
          <cell r="H259">
            <v>27.280355279045494</v>
          </cell>
          <cell r="I259">
            <v>27.994886778670562</v>
          </cell>
          <cell r="J259">
            <v>28.295978905735005</v>
          </cell>
        </row>
        <row r="260">
          <cell r="E260">
            <v>0.29629629629629628</v>
          </cell>
          <cell r="G260">
            <v>0.30191934440370932</v>
          </cell>
          <cell r="H260">
            <v>0.31516689519677465</v>
          </cell>
          <cell r="I260">
            <v>0.32322863403944485</v>
          </cell>
          <cell r="J260">
            <v>0.32630191166776534</v>
          </cell>
        </row>
        <row r="261">
          <cell r="E261">
            <v>0.19528619528619529</v>
          </cell>
          <cell r="G261">
            <v>0.19648719238971557</v>
          </cell>
          <cell r="H261">
            <v>0.20465382804985369</v>
          </cell>
          <cell r="I261">
            <v>0.21000730460189918</v>
          </cell>
          <cell r="J261">
            <v>0.21259063941990772</v>
          </cell>
        </row>
        <row r="264">
          <cell r="G264">
            <v>0</v>
          </cell>
          <cell r="H264">
            <v>0</v>
          </cell>
          <cell r="I264">
            <v>0</v>
          </cell>
        </row>
        <row r="265">
          <cell r="E265">
            <v>60</v>
          </cell>
          <cell r="G265">
            <v>60</v>
          </cell>
          <cell r="H265">
            <v>60</v>
          </cell>
          <cell r="I265">
            <v>60</v>
          </cell>
          <cell r="J265">
            <v>60</v>
          </cell>
        </row>
        <row r="266">
          <cell r="E266">
            <v>4400</v>
          </cell>
          <cell r="G266">
            <v>12580</v>
          </cell>
          <cell r="H266">
            <v>13330</v>
          </cell>
          <cell r="I266">
            <v>15330</v>
          </cell>
          <cell r="J266">
            <v>17170</v>
          </cell>
        </row>
        <row r="267">
          <cell r="E267">
            <v>44</v>
          </cell>
          <cell r="G267">
            <v>126</v>
          </cell>
          <cell r="H267">
            <v>154</v>
          </cell>
          <cell r="I267">
            <v>177</v>
          </cell>
          <cell r="J267">
            <v>198</v>
          </cell>
        </row>
        <row r="268">
          <cell r="E268">
            <v>29</v>
          </cell>
          <cell r="G268">
            <v>82</v>
          </cell>
          <cell r="H268">
            <v>100</v>
          </cell>
          <cell r="I268">
            <v>115</v>
          </cell>
          <cell r="J268">
            <v>129</v>
          </cell>
        </row>
        <row r="271">
          <cell r="H271">
            <v>0</v>
          </cell>
          <cell r="I271">
            <v>0</v>
          </cell>
        </row>
        <row r="272">
          <cell r="H272">
            <v>60</v>
          </cell>
          <cell r="I272">
            <v>60</v>
          </cell>
          <cell r="J272">
            <v>60</v>
          </cell>
        </row>
        <row r="273">
          <cell r="H273">
            <v>25.929640013916462</v>
          </cell>
          <cell r="I273">
            <v>26.607012417823228</v>
          </cell>
          <cell r="J273">
            <v>26.895187870797628</v>
          </cell>
        </row>
        <row r="274">
          <cell r="H274">
            <v>0.31516689519677465</v>
          </cell>
          <cell r="I274">
            <v>0.32322863403944485</v>
          </cell>
          <cell r="J274">
            <v>0.32630191166776534</v>
          </cell>
        </row>
        <row r="275">
          <cell r="H275">
            <v>0.20465382804985369</v>
          </cell>
          <cell r="I275">
            <v>0.21000730460189918</v>
          </cell>
          <cell r="J275">
            <v>0.21259063941990772</v>
          </cell>
        </row>
        <row r="278">
          <cell r="H278">
            <v>0</v>
          </cell>
          <cell r="I278">
            <v>0</v>
          </cell>
        </row>
        <row r="279">
          <cell r="H279">
            <v>60</v>
          </cell>
          <cell r="I279">
            <v>60</v>
          </cell>
          <cell r="J279">
            <v>60</v>
          </cell>
        </row>
        <row r="280">
          <cell r="H280">
            <v>12670</v>
          </cell>
          <cell r="I280">
            <v>14570</v>
          </cell>
          <cell r="J280">
            <v>16320</v>
          </cell>
        </row>
        <row r="281">
          <cell r="H281">
            <v>154</v>
          </cell>
          <cell r="I281">
            <v>177</v>
          </cell>
          <cell r="J281">
            <v>198</v>
          </cell>
        </row>
        <row r="282">
          <cell r="H282">
            <v>100</v>
          </cell>
          <cell r="I282">
            <v>115</v>
          </cell>
          <cell r="J282">
            <v>129</v>
          </cell>
        </row>
        <row r="286">
          <cell r="N286">
            <v>0</v>
          </cell>
        </row>
        <row r="288">
          <cell r="C288" t="str">
            <v>Basic</v>
          </cell>
          <cell r="D288" t="str">
            <v>family/econ</v>
          </cell>
          <cell r="E288" t="str">
            <v>Contacto</v>
          </cell>
          <cell r="F288" t="str">
            <v>Associate</v>
          </cell>
          <cell r="G288" t="str">
            <v>Corporate</v>
          </cell>
          <cell r="H288" t="str">
            <v>Executive</v>
          </cell>
          <cell r="I288" t="str">
            <v>Family 2</v>
          </cell>
          <cell r="K288" t="str">
            <v>Econotel</v>
          </cell>
          <cell r="L288" t="str">
            <v>nights</v>
          </cell>
          <cell r="N288" t="str">
            <v>weekends</v>
          </cell>
          <cell r="O288" t="str">
            <v>Nights and Weekends</v>
          </cell>
          <cell r="Q288" t="str">
            <v>Weighted average</v>
          </cell>
        </row>
        <row r="289">
          <cell r="C289">
            <v>30.595747293453126</v>
          </cell>
          <cell r="D289">
            <v>25.745451568671591</v>
          </cell>
          <cell r="E289">
            <v>17.497902298262488</v>
          </cell>
          <cell r="F289">
            <v>25.745451568671591</v>
          </cell>
          <cell r="G289">
            <v>26.789186091725846</v>
          </cell>
          <cell r="H289">
            <v>34.893477682500048</v>
          </cell>
          <cell r="I289">
            <v>109.13165380758447</v>
          </cell>
          <cell r="K289">
            <v>6.9582301536950251</v>
          </cell>
          <cell r="L289">
            <v>4.891226490391503</v>
          </cell>
          <cell r="N289">
            <v>8.1759204305916544</v>
          </cell>
          <cell r="O289">
            <v>12.074575854941367</v>
          </cell>
          <cell r="Q289">
            <v>26.837279741317559</v>
          </cell>
        </row>
        <row r="290">
          <cell r="Q290">
            <v>0</v>
          </cell>
        </row>
        <row r="291">
          <cell r="C291">
            <v>0.25786382334281566</v>
          </cell>
          <cell r="D291">
            <v>0.28242228270879804</v>
          </cell>
          <cell r="E291">
            <v>0.40521457953871026</v>
          </cell>
          <cell r="F291">
            <v>0.25786382334281566</v>
          </cell>
          <cell r="G291">
            <v>0.1555369093178888</v>
          </cell>
          <cell r="H291">
            <v>0.24967767022082149</v>
          </cell>
          <cell r="I291">
            <v>0.25786382334281566</v>
          </cell>
          <cell r="K291">
            <v>8.1861531219941469E-2</v>
          </cell>
          <cell r="L291">
            <v>0</v>
          </cell>
          <cell r="N291">
            <v>0</v>
          </cell>
          <cell r="O291">
            <v>0</v>
          </cell>
          <cell r="Q291">
            <v>0.25663590037451656</v>
          </cell>
        </row>
        <row r="292">
          <cell r="C292">
            <v>0.16781613900088002</v>
          </cell>
          <cell r="D292">
            <v>0.23330536397683319</v>
          </cell>
          <cell r="E292">
            <v>0.15349037103739024</v>
          </cell>
          <cell r="F292">
            <v>0.16781613900088002</v>
          </cell>
          <cell r="G292">
            <v>0.1555369093178888</v>
          </cell>
          <cell r="H292">
            <v>0.16372306243988294</v>
          </cell>
          <cell r="I292">
            <v>0.16781613900088002</v>
          </cell>
          <cell r="K292">
            <v>4.0930765609970735E-2</v>
          </cell>
          <cell r="Q292">
            <v>0.17201154247590203</v>
          </cell>
          <cell r="R292">
            <v>0.21432372142520928</v>
          </cell>
        </row>
        <row r="293">
          <cell r="C293">
            <v>60</v>
          </cell>
          <cell r="D293">
            <v>25</v>
          </cell>
          <cell r="E293">
            <v>0</v>
          </cell>
          <cell r="F293">
            <v>60</v>
          </cell>
          <cell r="G293">
            <v>110</v>
          </cell>
          <cell r="H293">
            <v>275</v>
          </cell>
          <cell r="I293">
            <v>20</v>
          </cell>
          <cell r="K293">
            <v>0</v>
          </cell>
          <cell r="L293">
            <v>0</v>
          </cell>
          <cell r="N293">
            <v>0</v>
          </cell>
          <cell r="Q293">
            <v>80</v>
          </cell>
        </row>
      </sheetData>
      <sheetData sheetId="23" refreshError="1">
        <row r="62">
          <cell r="E62">
            <v>11.869978086194301</v>
          </cell>
          <cell r="F62">
            <v>12.359920896506264</v>
          </cell>
        </row>
        <row r="65">
          <cell r="E65">
            <v>6500</v>
          </cell>
          <cell r="F65">
            <v>7500</v>
          </cell>
        </row>
        <row r="71">
          <cell r="F71">
            <v>57.59723137771919</v>
          </cell>
        </row>
        <row r="72">
          <cell r="F72">
            <v>96.474950560316415</v>
          </cell>
        </row>
        <row r="74">
          <cell r="F74">
            <v>34950</v>
          </cell>
        </row>
        <row r="75">
          <cell r="F75">
            <v>58541</v>
          </cell>
        </row>
        <row r="82">
          <cell r="E82">
            <v>14.243973703433163</v>
          </cell>
          <cell r="F82">
            <v>11.535926170072512</v>
          </cell>
        </row>
        <row r="83">
          <cell r="E83">
            <v>7800</v>
          </cell>
          <cell r="F83">
            <v>7000</v>
          </cell>
        </row>
        <row r="89">
          <cell r="E89">
            <v>10</v>
          </cell>
        </row>
        <row r="93">
          <cell r="E93">
            <v>25</v>
          </cell>
        </row>
        <row r="95">
          <cell r="E95">
            <v>15</v>
          </cell>
        </row>
        <row r="99">
          <cell r="F99">
            <v>11.535926170072512</v>
          </cell>
        </row>
        <row r="100">
          <cell r="F100">
            <v>7000</v>
          </cell>
        </row>
      </sheetData>
      <sheetData sheetId="24" refreshError="1">
        <row r="58">
          <cell r="D58">
            <v>15</v>
          </cell>
        </row>
        <row r="59">
          <cell r="D59">
            <v>15</v>
          </cell>
        </row>
        <row r="60">
          <cell r="D60">
            <v>3.75</v>
          </cell>
        </row>
        <row r="62">
          <cell r="D62">
            <v>50</v>
          </cell>
        </row>
        <row r="63">
          <cell r="D63">
            <v>50</v>
          </cell>
        </row>
        <row r="64">
          <cell r="D64">
            <v>3.125</v>
          </cell>
        </row>
        <row r="66">
          <cell r="D66">
            <v>80</v>
          </cell>
        </row>
        <row r="67">
          <cell r="C67">
            <v>8</v>
          </cell>
          <cell r="D67">
            <v>20</v>
          </cell>
        </row>
        <row r="68">
          <cell r="D68">
            <v>60</v>
          </cell>
        </row>
        <row r="74">
          <cell r="D74">
            <v>1.789627465303141E-2</v>
          </cell>
        </row>
        <row r="75">
          <cell r="D75">
            <v>9.8000000000000007</v>
          </cell>
        </row>
        <row r="78">
          <cell r="D78">
            <v>1.8261504747991233E-2</v>
          </cell>
        </row>
        <row r="79">
          <cell r="D79">
            <v>10</v>
          </cell>
        </row>
        <row r="80">
          <cell r="D80">
            <v>5.8436815193571946E-2</v>
          </cell>
        </row>
        <row r="81">
          <cell r="D81">
            <v>32</v>
          </cell>
        </row>
        <row r="82">
          <cell r="D82">
            <v>8.0350620891161434E-2</v>
          </cell>
        </row>
        <row r="83">
          <cell r="D83">
            <v>44</v>
          </cell>
        </row>
        <row r="84">
          <cell r="D84">
            <v>9.1307523739956167E-2</v>
          </cell>
        </row>
        <row r="85">
          <cell r="D85">
            <v>50</v>
          </cell>
        </row>
        <row r="86">
          <cell r="D86">
            <v>0.10409057706355003</v>
          </cell>
        </row>
        <row r="87">
          <cell r="D87">
            <v>57</v>
          </cell>
        </row>
        <row r="90">
          <cell r="D90">
            <v>126.47370343316288</v>
          </cell>
          <cell r="E90">
            <v>63.348714568226768</v>
          </cell>
        </row>
        <row r="91">
          <cell r="D91">
            <v>69257</v>
          </cell>
          <cell r="E91">
            <v>38440</v>
          </cell>
        </row>
        <row r="93">
          <cell r="D93">
            <v>339.66398831263695</v>
          </cell>
          <cell r="E93">
            <v>279.62261041529337</v>
          </cell>
        </row>
        <row r="94">
          <cell r="D94">
            <v>186000</v>
          </cell>
          <cell r="E94">
            <v>169675</v>
          </cell>
        </row>
        <row r="97">
          <cell r="D97">
            <v>6.896834005280069</v>
          </cell>
          <cell r="E97">
            <v>10.703743608473337</v>
          </cell>
        </row>
        <row r="98">
          <cell r="D98">
            <v>3370</v>
          </cell>
          <cell r="E98">
            <v>5861.37</v>
          </cell>
        </row>
        <row r="99">
          <cell r="D99">
            <v>20.89116143170197</v>
          </cell>
          <cell r="E99">
            <v>21.222808174027687</v>
          </cell>
        </row>
        <row r="100">
          <cell r="D100">
            <v>11440</v>
          </cell>
          <cell r="E100">
            <v>12878</v>
          </cell>
        </row>
        <row r="103">
          <cell r="D103">
            <v>50</v>
          </cell>
          <cell r="E103">
            <v>50</v>
          </cell>
        </row>
        <row r="104">
          <cell r="D104">
            <v>0</v>
          </cell>
          <cell r="E104">
            <v>0</v>
          </cell>
        </row>
        <row r="107">
          <cell r="D107">
            <v>2.0361577794010228E-2</v>
          </cell>
          <cell r="E107">
            <v>2.1456822676334874E-2</v>
          </cell>
        </row>
        <row r="108">
          <cell r="D108">
            <v>11.15</v>
          </cell>
          <cell r="E108">
            <v>13.02</v>
          </cell>
        </row>
        <row r="109">
          <cell r="D109">
            <v>2.0361577794010228E-2</v>
          </cell>
          <cell r="E109">
            <v>3.1839156229400131E-2</v>
          </cell>
        </row>
        <row r="110">
          <cell r="D110">
            <v>11.15</v>
          </cell>
          <cell r="E110">
            <v>19.32</v>
          </cell>
        </row>
        <row r="114">
          <cell r="D114">
            <v>0.11687363038714389</v>
          </cell>
        </row>
        <row r="115">
          <cell r="D115">
            <v>64</v>
          </cell>
        </row>
        <row r="117">
          <cell r="D117">
            <v>7.0124178232286338E-2</v>
          </cell>
        </row>
        <row r="118">
          <cell r="D118">
            <v>38.4</v>
          </cell>
        </row>
        <row r="120">
          <cell r="D120">
            <v>0.27392257121986852</v>
          </cell>
        </row>
        <row r="121">
          <cell r="D121">
            <v>150</v>
          </cell>
        </row>
        <row r="123">
          <cell r="D123">
            <v>0.1643535427319211</v>
          </cell>
        </row>
        <row r="124">
          <cell r="D124">
            <v>90</v>
          </cell>
        </row>
        <row r="127">
          <cell r="D127">
            <v>680</v>
          </cell>
        </row>
        <row r="128">
          <cell r="D128">
            <v>1.241782322863404</v>
          </cell>
        </row>
        <row r="129">
          <cell r="D129">
            <v>1900</v>
          </cell>
        </row>
        <row r="130">
          <cell r="D130">
            <v>3.4696859021183344</v>
          </cell>
        </row>
        <row r="131">
          <cell r="D131">
            <v>490</v>
          </cell>
        </row>
        <row r="132">
          <cell r="D132">
            <v>0.89481373265157049</v>
          </cell>
        </row>
        <row r="133">
          <cell r="D133">
            <v>1130</v>
          </cell>
        </row>
        <row r="134">
          <cell r="D134">
            <v>2.0635500365230093</v>
          </cell>
        </row>
        <row r="139">
          <cell r="E139">
            <v>16.479894528675018</v>
          </cell>
        </row>
        <row r="140">
          <cell r="E140">
            <v>10000</v>
          </cell>
        </row>
        <row r="143">
          <cell r="E143">
            <v>11.535926170072512</v>
          </cell>
        </row>
        <row r="144">
          <cell r="E144">
            <v>0.24719841793012526</v>
          </cell>
        </row>
        <row r="145">
          <cell r="E145">
            <v>0.17303889255108768</v>
          </cell>
        </row>
        <row r="148">
          <cell r="E148">
            <v>7000</v>
          </cell>
        </row>
        <row r="149">
          <cell r="E149">
            <v>150</v>
          </cell>
        </row>
        <row r="150">
          <cell r="E150">
            <v>105</v>
          </cell>
        </row>
        <row r="153">
          <cell r="E153">
            <v>0.41199736321687547</v>
          </cell>
        </row>
        <row r="154">
          <cell r="E154">
            <v>0.1812788398154252</v>
          </cell>
        </row>
        <row r="157">
          <cell r="E157">
            <v>250</v>
          </cell>
        </row>
        <row r="158">
          <cell r="E158">
            <v>110</v>
          </cell>
        </row>
        <row r="161">
          <cell r="E161">
            <v>29.663810151615031</v>
          </cell>
        </row>
        <row r="162">
          <cell r="E162">
            <v>80</v>
          </cell>
        </row>
        <row r="163">
          <cell r="E163">
            <v>0.24719841793012526</v>
          </cell>
        </row>
        <row r="164">
          <cell r="E164">
            <v>0.20599868160843773</v>
          </cell>
        </row>
        <row r="167">
          <cell r="E167">
            <v>18000</v>
          </cell>
        </row>
        <row r="168">
          <cell r="E168">
            <v>80</v>
          </cell>
        </row>
        <row r="169">
          <cell r="E169">
            <v>150</v>
          </cell>
        </row>
        <row r="170">
          <cell r="E170">
            <v>125</v>
          </cell>
        </row>
        <row r="173">
          <cell r="E173">
            <v>41.694133157547796</v>
          </cell>
        </row>
        <row r="174">
          <cell r="E174">
            <v>110</v>
          </cell>
        </row>
        <row r="175">
          <cell r="E175">
            <v>0.27191825972313777</v>
          </cell>
        </row>
        <row r="176">
          <cell r="E176">
            <v>0.20599868160843773</v>
          </cell>
        </row>
        <row r="179">
          <cell r="E179">
            <v>25300</v>
          </cell>
        </row>
        <row r="180">
          <cell r="E180">
            <v>110</v>
          </cell>
        </row>
        <row r="181">
          <cell r="E181">
            <v>165</v>
          </cell>
        </row>
        <row r="182">
          <cell r="E182">
            <v>125</v>
          </cell>
        </row>
        <row r="185">
          <cell r="E185">
            <v>25.543836519446277</v>
          </cell>
        </row>
        <row r="186">
          <cell r="E186">
            <v>120</v>
          </cell>
        </row>
        <row r="187">
          <cell r="E187">
            <v>0.27191825972313777</v>
          </cell>
        </row>
        <row r="188">
          <cell r="E188">
            <v>0.20599868160843773</v>
          </cell>
        </row>
        <row r="191">
          <cell r="E191">
            <v>15500</v>
          </cell>
        </row>
        <row r="192">
          <cell r="E192">
            <v>120</v>
          </cell>
        </row>
        <row r="193">
          <cell r="E193">
            <v>165</v>
          </cell>
        </row>
        <row r="194">
          <cell r="E194">
            <v>125</v>
          </cell>
        </row>
        <row r="197">
          <cell r="E197">
            <v>34.607778510217535</v>
          </cell>
        </row>
        <row r="198">
          <cell r="E198">
            <v>150</v>
          </cell>
        </row>
        <row r="199">
          <cell r="E199">
            <v>0.27191825972313777</v>
          </cell>
        </row>
        <row r="200">
          <cell r="E200">
            <v>0.20599868160843773</v>
          </cell>
        </row>
        <row r="203">
          <cell r="E203">
            <v>21000</v>
          </cell>
        </row>
        <row r="204">
          <cell r="E204">
            <v>150</v>
          </cell>
        </row>
        <row r="205">
          <cell r="E205">
            <v>165</v>
          </cell>
        </row>
        <row r="206">
          <cell r="E206">
            <v>125</v>
          </cell>
        </row>
        <row r="209">
          <cell r="E209">
            <v>52.73566249176006</v>
          </cell>
        </row>
        <row r="210">
          <cell r="E210">
            <v>500</v>
          </cell>
        </row>
        <row r="211">
          <cell r="E211">
            <v>0.24719841793012526</v>
          </cell>
        </row>
        <row r="212">
          <cell r="E212">
            <v>0.17303889255108768</v>
          </cell>
        </row>
        <row r="215">
          <cell r="E215">
            <v>32000</v>
          </cell>
        </row>
        <row r="216">
          <cell r="E216">
            <v>500</v>
          </cell>
        </row>
        <row r="217">
          <cell r="E217">
            <v>150</v>
          </cell>
        </row>
        <row r="218">
          <cell r="E218">
            <v>105</v>
          </cell>
        </row>
        <row r="221">
          <cell r="E221">
            <v>82.399472643375091</v>
          </cell>
        </row>
        <row r="222">
          <cell r="E222">
            <v>500</v>
          </cell>
        </row>
        <row r="223">
          <cell r="E223">
            <v>0.16479894528675018</v>
          </cell>
        </row>
        <row r="224">
          <cell r="E224">
            <v>0.16315095583388267</v>
          </cell>
        </row>
        <row r="227">
          <cell r="E227">
            <v>50000</v>
          </cell>
        </row>
        <row r="228">
          <cell r="E228">
            <v>500</v>
          </cell>
        </row>
        <row r="229">
          <cell r="E229">
            <v>100</v>
          </cell>
        </row>
        <row r="230">
          <cell r="E230">
            <v>99</v>
          </cell>
        </row>
        <row r="233">
          <cell r="E233">
            <v>41.199736321687546</v>
          </cell>
        </row>
        <row r="234">
          <cell r="E234">
            <v>30.487804878048784</v>
          </cell>
        </row>
        <row r="235">
          <cell r="E235">
            <v>120</v>
          </cell>
        </row>
        <row r="236">
          <cell r="E236">
            <v>0.15326301911667767</v>
          </cell>
        </row>
        <row r="237">
          <cell r="E237">
            <v>0.15326301911667767</v>
          </cell>
        </row>
        <row r="240">
          <cell r="E240">
            <v>25000</v>
          </cell>
        </row>
        <row r="241">
          <cell r="E241">
            <v>18500</v>
          </cell>
        </row>
        <row r="242">
          <cell r="E242">
            <v>120</v>
          </cell>
        </row>
        <row r="243">
          <cell r="E243">
            <v>93</v>
          </cell>
        </row>
        <row r="244">
          <cell r="E244">
            <v>93</v>
          </cell>
        </row>
        <row r="249">
          <cell r="E249">
            <v>26.464307844429797</v>
          </cell>
        </row>
        <row r="251">
          <cell r="E251">
            <v>3.0832531311799607</v>
          </cell>
        </row>
        <row r="252">
          <cell r="E252">
            <v>1870.9179999999999</v>
          </cell>
        </row>
        <row r="253">
          <cell r="D253">
            <v>0.748</v>
          </cell>
          <cell r="E253">
            <v>0.1165060937661713</v>
          </cell>
        </row>
        <row r="255">
          <cell r="E255">
            <v>0.68652274225444965</v>
          </cell>
        </row>
        <row r="256">
          <cell r="E256">
            <v>416.58199999999999</v>
          </cell>
        </row>
        <row r="257">
          <cell r="D257">
            <v>0.16700000000000001</v>
          </cell>
          <cell r="E257">
            <v>2.5941458446227559E-2</v>
          </cell>
        </row>
        <row r="259">
          <cell r="E259">
            <v>0.24644363876071196</v>
          </cell>
        </row>
        <row r="260">
          <cell r="E260">
            <v>149.542</v>
          </cell>
        </row>
        <row r="261">
          <cell r="D261">
            <v>0.05</v>
          </cell>
          <cell r="E261">
            <v>9.3123024493755417E-3</v>
          </cell>
        </row>
        <row r="263">
          <cell r="E263">
            <v>0.20599868160843773</v>
          </cell>
        </row>
        <row r="264">
          <cell r="E264">
            <v>125</v>
          </cell>
        </row>
        <row r="265">
          <cell r="E265">
            <v>7.7840192465791734E-3</v>
          </cell>
        </row>
        <row r="267">
          <cell r="E267">
            <v>0.10299934080421887</v>
          </cell>
        </row>
        <row r="268">
          <cell r="E268">
            <v>62.5</v>
          </cell>
        </row>
        <row r="269">
          <cell r="D269">
            <v>2.5000000000000001E-2</v>
          </cell>
          <cell r="E269">
            <v>3.8920096232895867E-3</v>
          </cell>
        </row>
        <row r="271">
          <cell r="E271">
            <v>4.1199736321687545E-2</v>
          </cell>
        </row>
        <row r="272">
          <cell r="E272">
            <v>25</v>
          </cell>
        </row>
        <row r="273">
          <cell r="D273">
            <v>0.01</v>
          </cell>
          <cell r="E273">
            <v>1.5568038493158345E-3</v>
          </cell>
        </row>
        <row r="275">
          <cell r="E275">
            <v>2.8823335530652607</v>
          </cell>
        </row>
        <row r="276">
          <cell r="E276">
            <v>1749</v>
          </cell>
        </row>
        <row r="277">
          <cell r="E277">
            <v>0.10891399729813579</v>
          </cell>
        </row>
        <row r="279">
          <cell r="E279">
            <v>19.215557020435071</v>
          </cell>
        </row>
        <row r="280">
          <cell r="E280">
            <v>11660</v>
          </cell>
        </row>
        <row r="281">
          <cell r="E281">
            <v>0.72609331532090526</v>
          </cell>
        </row>
        <row r="287">
          <cell r="D287">
            <v>43</v>
          </cell>
          <cell r="E287">
            <v>172</v>
          </cell>
        </row>
        <row r="316">
          <cell r="E316">
            <v>200</v>
          </cell>
        </row>
        <row r="320">
          <cell r="E320">
            <v>150</v>
          </cell>
        </row>
        <row r="321">
          <cell r="E321">
            <v>150</v>
          </cell>
        </row>
        <row r="322">
          <cell r="E322">
            <v>2.9411764705882351</v>
          </cell>
        </row>
        <row r="326">
          <cell r="E326">
            <v>147.05882352941177</v>
          </cell>
        </row>
        <row r="330">
          <cell r="E330">
            <v>40</v>
          </cell>
        </row>
        <row r="338">
          <cell r="E338">
            <v>21.33</v>
          </cell>
        </row>
        <row r="339">
          <cell r="E339">
            <v>0</v>
          </cell>
        </row>
        <row r="340">
          <cell r="E340">
            <v>0.43</v>
          </cell>
        </row>
        <row r="378">
          <cell r="E378">
            <v>7</v>
          </cell>
        </row>
      </sheetData>
      <sheetData sheetId="25" refreshError="1">
        <row r="63">
          <cell r="B63">
            <v>252.74879999999999</v>
          </cell>
          <cell r="C63">
            <v>327.1712</v>
          </cell>
          <cell r="D63">
            <v>483.50880000000006</v>
          </cell>
          <cell r="E63">
            <v>483.50880000000006</v>
          </cell>
          <cell r="F63">
            <v>560.1</v>
          </cell>
          <cell r="G63">
            <v>652</v>
          </cell>
        </row>
        <row r="64">
          <cell r="C64">
            <v>74.42240000000001</v>
          </cell>
          <cell r="D64">
            <v>156.33760000000007</v>
          </cell>
          <cell r="E64">
            <v>0</v>
          </cell>
          <cell r="F64">
            <v>76.591199999999958</v>
          </cell>
          <cell r="G64">
            <v>91.9</v>
          </cell>
        </row>
        <row r="65">
          <cell r="B65">
            <v>62.587199999999996</v>
          </cell>
          <cell r="C65">
            <v>81.7928</v>
          </cell>
          <cell r="D65">
            <v>120.8772</v>
          </cell>
          <cell r="E65">
            <v>120.8772</v>
          </cell>
        </row>
        <row r="66">
          <cell r="C66">
            <v>19.205600000000004</v>
          </cell>
          <cell r="D66">
            <v>19.205600000000004</v>
          </cell>
          <cell r="E66">
            <v>19.205600000000004</v>
          </cell>
        </row>
        <row r="67">
          <cell r="G67">
            <v>100</v>
          </cell>
        </row>
        <row r="72">
          <cell r="B72">
            <v>818.96693262827796</v>
          </cell>
          <cell r="C72">
            <v>1163.189332628278</v>
          </cell>
          <cell r="D72">
            <v>1589.6100149906233</v>
          </cell>
          <cell r="E72">
            <v>1650.2118</v>
          </cell>
          <cell r="F72">
            <v>1227.0999999999999</v>
          </cell>
          <cell r="G72">
            <v>2397.6</v>
          </cell>
          <cell r="H72">
            <v>708.64</v>
          </cell>
        </row>
        <row r="73">
          <cell r="B73">
            <v>1572.4845</v>
          </cell>
          <cell r="C73">
            <v>1439.35</v>
          </cell>
          <cell r="D73">
            <v>1376.3519999999999</v>
          </cell>
          <cell r="E73">
            <v>1330.6499999999999</v>
          </cell>
          <cell r="F73">
            <v>1315.5317400000001</v>
          </cell>
          <cell r="G73">
            <v>1294.09798</v>
          </cell>
          <cell r="H73">
            <v>1204.0283340000001</v>
          </cell>
        </row>
        <row r="77">
          <cell r="E77">
            <v>0.41499999999999998</v>
          </cell>
          <cell r="F77">
            <v>0.51500000000000001</v>
          </cell>
          <cell r="G77">
            <v>0.71500000000000008</v>
          </cell>
        </row>
        <row r="78">
          <cell r="F78">
            <v>0.1</v>
          </cell>
          <cell r="G78">
            <v>0.2</v>
          </cell>
        </row>
        <row r="84">
          <cell r="C84">
            <v>8.0000000000000002E-3</v>
          </cell>
        </row>
        <row r="90">
          <cell r="B90" t="str">
            <v>YE1997</v>
          </cell>
          <cell r="D90" t="str">
            <v>Exhibit 11-22</v>
          </cell>
        </row>
        <row r="91">
          <cell r="B91">
            <v>1000</v>
          </cell>
          <cell r="D91" t="str">
            <v>Venezuela: Digital Switching Market Share by Supplier, 1997</v>
          </cell>
        </row>
        <row r="92">
          <cell r="B92">
            <v>615.6</v>
          </cell>
        </row>
        <row r="93">
          <cell r="B93">
            <v>120</v>
          </cell>
        </row>
        <row r="94">
          <cell r="B94">
            <v>652</v>
          </cell>
        </row>
        <row r="107">
          <cell r="D107" t="str">
            <v>Installed Base</v>
          </cell>
          <cell r="H107" t="str">
            <v>Deliveries</v>
          </cell>
        </row>
        <row r="108">
          <cell r="C108">
            <v>1993</v>
          </cell>
          <cell r="D108">
            <v>1994</v>
          </cell>
          <cell r="E108">
            <v>1995</v>
          </cell>
          <cell r="G108">
            <v>1993</v>
          </cell>
          <cell r="H108">
            <v>1994</v>
          </cell>
          <cell r="I108">
            <v>1995</v>
          </cell>
        </row>
        <row r="110">
          <cell r="C110">
            <v>447.2</v>
          </cell>
          <cell r="D110">
            <v>598.70000000000005</v>
          </cell>
          <cell r="E110">
            <v>607.6</v>
          </cell>
          <cell r="G110">
            <v>168.39999999999998</v>
          </cell>
          <cell r="H110">
            <v>151.50000000000006</v>
          </cell>
          <cell r="I110">
            <v>8.8999999999999773</v>
          </cell>
        </row>
        <row r="111">
          <cell r="C111">
            <v>327.1712</v>
          </cell>
          <cell r="D111">
            <v>483.50880000000006</v>
          </cell>
          <cell r="E111">
            <v>484</v>
          </cell>
          <cell r="G111">
            <v>74.171199999999999</v>
          </cell>
          <cell r="H111">
            <v>156.33760000000007</v>
          </cell>
          <cell r="I111">
            <v>0</v>
          </cell>
        </row>
        <row r="112">
          <cell r="C112" t="e">
            <v>#DIV/0!</v>
          </cell>
          <cell r="D112" t="e">
            <v>#DIV/0!</v>
          </cell>
          <cell r="E112">
            <v>80.400000000000006</v>
          </cell>
          <cell r="G112">
            <v>16.804482429981249</v>
          </cell>
          <cell r="H112" t="e">
            <v>#DIV/0!</v>
          </cell>
          <cell r="I112" t="e">
            <v>#DIV/0!</v>
          </cell>
        </row>
        <row r="113">
          <cell r="C113" t="e">
            <v>#DIV/0!</v>
          </cell>
          <cell r="D113" t="e">
            <v>#DIV/0!</v>
          </cell>
          <cell r="E113">
            <v>421.8</v>
          </cell>
          <cell r="G113">
            <v>88.160829464752396</v>
          </cell>
          <cell r="H113" t="e">
            <v>#DIV/0!</v>
          </cell>
          <cell r="I113" t="e">
            <v>#DIV/0!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pectrum"/>
      <sheetName val="Handset"/>
      <sheetName val="Transmission between BTS"/>
      <sheetName val="Transmission between operators"/>
      <sheetName val="Transmission international"/>
      <sheetName val="Transmission Backbone"/>
      <sheetName val="Transmission Input Price"/>
      <sheetName val="Switch Sierra CDMA"/>
      <sheetName val="Switch Costa CDMA"/>
      <sheetName val="Switch Sierra TDMA"/>
      <sheetName val="Switch Costa TDMA"/>
      <sheetName val="Switch Costa CDMA input price"/>
      <sheetName val="Switch TDMA input price"/>
      <sheetName val="Switch Sierra CDMA input price"/>
      <sheetName val="BTS"/>
      <sheetName val="BTS input price"/>
      <sheetName val="BTS equipos"/>
      <sheetName val="BTS OOCC"/>
      <sheetName val="BTS data obra civil"/>
      <sheetName val="BTS data obra civil 2"/>
      <sheetName val="BTS Rents"/>
      <sheetName val="IT"/>
      <sheetName val="Building  Land"/>
      <sheetName val="Buildings non network"/>
      <sheetName val="Land network"/>
      <sheetName val="Land non network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witching Input"/>
      <sheetName val="Switching"/>
      <sheetName val="BTS Input Civil Works"/>
      <sheetName val="BTS Input"/>
      <sheetName val="BTS"/>
      <sheetName val="Input Transmission"/>
      <sheetName val="Transmission"/>
      <sheetName val="IT"/>
      <sheetName val="Spectrum and Concession"/>
      <sheetName val="Routing Factors"/>
      <sheetName val="Distribution"/>
      <sheetName val="Zonas de Tráfico"/>
      <sheetName val="Traffic"/>
      <sheetName val="Element Costing"/>
      <sheetName val="Weighted Traffic INOUT"/>
      <sheetName val="Unitisation INOUT"/>
      <sheetName val="Propuesta Cargos Intx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Telecom Assumptions"/>
      <sheetName val="Forecasting Tools"/>
      <sheetName val="Telecoms"/>
      <sheetName val="Wireless"/>
      <sheetName val="Mexico eStrategies"/>
      <sheetName val="WBAssumptions"/>
      <sheetName val="WBFinal"/>
      <sheetName val="WBDeliverable"/>
      <sheetName val="TelecomIB"/>
      <sheetName val="DataIB"/>
      <sheetName val="AccessIB"/>
      <sheetName val="MobileIB"/>
      <sheetName val="Telecom Revenues"/>
      <sheetName val="GlobalOne"/>
      <sheetName val="Wireless Revenues"/>
      <sheetName val="Wireless EXHIBITS"/>
      <sheetName val="Consumer Revenues"/>
      <sheetName val="Business Revenues"/>
      <sheetName val="Accounts"/>
      <sheetName val="Internet"/>
      <sheetName val="Portals"/>
      <sheetName val="e-commerce"/>
      <sheetName val="CATV"/>
      <sheetName val="Telmex"/>
      <sheetName val="Iusacell "/>
      <sheetName val="MotorolaOpcos"/>
      <sheetName val="Pegaso"/>
      <sheetName val="Telcel"/>
      <sheetName val="GMPCSOpcos"/>
      <sheetName val="Alestra"/>
      <sheetName val="Avantel"/>
      <sheetName val="RSLCom"/>
      <sheetName val="Protel"/>
      <sheetName val="Marcatel"/>
      <sheetName val="NicheLD"/>
      <sheetName val="Bestel"/>
      <sheetName val="CAPs"/>
      <sheetName val="Miditel"/>
      <sheetName val="Unefon"/>
      <sheetName val="Maxcom"/>
      <sheetName val="AXTEL"/>
      <sheetName val="Datacoms Operators"/>
      <sheetName val="Paging Opcos"/>
      <sheetName val="Tariffs"/>
      <sheetName val="ISP Tariffs"/>
      <sheetName val="Suppliers"/>
      <sheetName val="Exhibits"/>
      <sheetName val="Telecomm"/>
      <sheetName val="Invest"/>
      <sheetName val="Regional"/>
      <sheetName val="Regional2"/>
      <sheetName val="MEX97IB"/>
    </sheetNames>
    <sheetDataSet>
      <sheetData sheetId="0" refreshError="1"/>
      <sheetData sheetId="1" refreshError="1">
        <row r="2">
          <cell r="C2" t="str">
            <v>1990</v>
          </cell>
          <cell r="D2" t="str">
            <v>1991</v>
          </cell>
          <cell r="E2" t="str">
            <v>1992</v>
          </cell>
          <cell r="F2" t="str">
            <v>1993</v>
          </cell>
          <cell r="G2" t="str">
            <v>1994</v>
          </cell>
          <cell r="H2" t="str">
            <v>1995</v>
          </cell>
          <cell r="I2" t="str">
            <v>1996</v>
          </cell>
          <cell r="J2" t="str">
            <v>1997</v>
          </cell>
          <cell r="K2" t="str">
            <v>1998</v>
          </cell>
          <cell r="L2" t="str">
            <v>1999</v>
          </cell>
          <cell r="M2" t="str">
            <v>2000</v>
          </cell>
          <cell r="N2" t="str">
            <v>2001</v>
          </cell>
        </row>
        <row r="4">
          <cell r="A4" t="str">
            <v>Telecoms Assumptions</v>
          </cell>
        </row>
        <row r="6">
          <cell r="A6" t="str">
            <v>SWITCHING</v>
          </cell>
        </row>
        <row r="8">
          <cell r="A8" t="str">
            <v>old</v>
          </cell>
        </row>
        <row r="9">
          <cell r="A9" t="str">
            <v>Local Switching ($ per line)</v>
          </cell>
          <cell r="F9">
            <v>140</v>
          </cell>
          <cell r="G9">
            <v>126</v>
          </cell>
          <cell r="H9">
            <v>113.4</v>
          </cell>
          <cell r="I9">
            <v>102.06</v>
          </cell>
          <cell r="J9">
            <v>100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</row>
        <row r="10">
          <cell r="A10" t="str">
            <v>% change</v>
          </cell>
          <cell r="G10">
            <v>-0.1</v>
          </cell>
          <cell r="H10">
            <v>-0.1</v>
          </cell>
          <cell r="I10">
            <v>-0.1</v>
          </cell>
          <cell r="J10">
            <v>-2.0184205369390577E-2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 xml:space="preserve">   Regional Variation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 xml:space="preserve">   Regional price</v>
          </cell>
          <cell r="F12">
            <v>140</v>
          </cell>
          <cell r="G12">
            <v>126</v>
          </cell>
          <cell r="H12">
            <v>113.4</v>
          </cell>
          <cell r="I12">
            <v>102.06</v>
          </cell>
          <cell r="J12">
            <v>100</v>
          </cell>
          <cell r="K12">
            <v>100</v>
          </cell>
          <cell r="L12">
            <v>100</v>
          </cell>
          <cell r="M12">
            <v>100</v>
          </cell>
          <cell r="N12">
            <v>100</v>
          </cell>
        </row>
        <row r="14">
          <cell r="A14" t="str">
            <v>old</v>
          </cell>
        </row>
        <row r="15">
          <cell r="A15" t="str">
            <v>Toll Switching ($ per trunk)</v>
          </cell>
          <cell r="F15">
            <v>260</v>
          </cell>
          <cell r="G15">
            <v>257.39999999999998</v>
          </cell>
          <cell r="H15">
            <v>254.82599999999996</v>
          </cell>
          <cell r="I15">
            <v>252.27773999999997</v>
          </cell>
          <cell r="J15">
            <v>250</v>
          </cell>
          <cell r="K15">
            <v>250</v>
          </cell>
          <cell r="L15">
            <v>250</v>
          </cell>
          <cell r="M15">
            <v>250</v>
          </cell>
          <cell r="N15">
            <v>250</v>
          </cell>
        </row>
        <row r="16">
          <cell r="A16" t="str">
            <v>% change</v>
          </cell>
          <cell r="G16">
            <v>-0.01</v>
          </cell>
          <cell r="H16">
            <v>-0.01</v>
          </cell>
          <cell r="I16">
            <v>-0.01</v>
          </cell>
          <cell r="J16">
            <v>-9.0286998765724095E-3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 Regional Variation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 Regional price</v>
          </cell>
          <cell r="F18">
            <v>260</v>
          </cell>
          <cell r="G18">
            <v>257.39999999999998</v>
          </cell>
          <cell r="H18">
            <v>254.82599999999996</v>
          </cell>
          <cell r="I18">
            <v>252.27773999999997</v>
          </cell>
          <cell r="J18">
            <v>250</v>
          </cell>
          <cell r="K18">
            <v>250</v>
          </cell>
          <cell r="L18">
            <v>250</v>
          </cell>
          <cell r="M18">
            <v>250</v>
          </cell>
          <cell r="N18">
            <v>250</v>
          </cell>
        </row>
        <row r="20">
          <cell r="A20" t="str">
            <v>old</v>
          </cell>
        </row>
        <row r="21">
          <cell r="A21" t="str">
            <v>International Switching ($ per Circuit)</v>
          </cell>
          <cell r="F21">
            <v>600</v>
          </cell>
          <cell r="G21">
            <v>540</v>
          </cell>
          <cell r="H21">
            <v>486</v>
          </cell>
          <cell r="I21">
            <v>437.40000000000003</v>
          </cell>
          <cell r="J21">
            <v>400</v>
          </cell>
          <cell r="K21">
            <v>400</v>
          </cell>
          <cell r="L21">
            <v>400</v>
          </cell>
          <cell r="M21">
            <v>400</v>
          </cell>
          <cell r="N21">
            <v>400</v>
          </cell>
        </row>
        <row r="22">
          <cell r="A22" t="str">
            <v>% change</v>
          </cell>
          <cell r="G22">
            <v>-0.1</v>
          </cell>
          <cell r="H22">
            <v>-0.1</v>
          </cell>
          <cell r="I22">
            <v>-0.1</v>
          </cell>
          <cell r="J22">
            <v>-8.5505258344764593E-2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 Regional Variation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 Regional price</v>
          </cell>
          <cell r="F24">
            <v>600</v>
          </cell>
          <cell r="G24">
            <v>540</v>
          </cell>
          <cell r="H24">
            <v>486</v>
          </cell>
          <cell r="I24">
            <v>437.40000000000003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</row>
        <row r="26">
          <cell r="A26" t="str">
            <v>NETWORK</v>
          </cell>
        </row>
        <row r="27">
          <cell r="A27" t="str">
            <v>old</v>
          </cell>
        </row>
        <row r="28">
          <cell r="A28" t="str">
            <v>Access Network (avg $ per line)</v>
          </cell>
          <cell r="F28">
            <v>100</v>
          </cell>
          <cell r="G28">
            <v>95</v>
          </cell>
          <cell r="H28">
            <v>90.25</v>
          </cell>
          <cell r="I28">
            <v>85.737499999999997</v>
          </cell>
          <cell r="J28">
            <v>80</v>
          </cell>
          <cell r="K28">
            <v>76</v>
          </cell>
          <cell r="L28">
            <v>76</v>
          </cell>
          <cell r="M28">
            <v>76</v>
          </cell>
          <cell r="N28">
            <v>76</v>
          </cell>
        </row>
        <row r="29">
          <cell r="A29" t="str">
            <v>% change</v>
          </cell>
          <cell r="G29">
            <v>-0.05</v>
          </cell>
          <cell r="H29">
            <v>-0.05</v>
          </cell>
          <cell r="I29">
            <v>-0.05</v>
          </cell>
          <cell r="J29">
            <v>-6.6919376002332664E-2</v>
          </cell>
          <cell r="K29">
            <v>-0.05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 xml:space="preserve">   Regional Variation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 xml:space="preserve">   Regional price</v>
          </cell>
          <cell r="F31">
            <v>100</v>
          </cell>
          <cell r="G31">
            <v>95</v>
          </cell>
          <cell r="H31">
            <v>90.25</v>
          </cell>
          <cell r="I31">
            <v>85.737499999999997</v>
          </cell>
          <cell r="J31">
            <v>80</v>
          </cell>
          <cell r="K31">
            <v>76</v>
          </cell>
          <cell r="L31">
            <v>76</v>
          </cell>
          <cell r="M31">
            <v>76</v>
          </cell>
          <cell r="N31">
            <v>76</v>
          </cell>
        </row>
        <row r="33">
          <cell r="A33" t="str">
            <v>old</v>
          </cell>
        </row>
        <row r="34">
          <cell r="A34" t="str">
            <v>Local Cable / outside plant</v>
          </cell>
          <cell r="F34">
            <v>500</v>
          </cell>
          <cell r="G34">
            <v>475</v>
          </cell>
          <cell r="H34">
            <v>451.25</v>
          </cell>
          <cell r="I34">
            <v>428.6875</v>
          </cell>
          <cell r="J34">
            <v>400</v>
          </cell>
          <cell r="K34">
            <v>390</v>
          </cell>
          <cell r="L34">
            <v>380.25</v>
          </cell>
          <cell r="M34">
            <v>370.74374999999998</v>
          </cell>
          <cell r="N34">
            <v>361.47515625</v>
          </cell>
        </row>
        <row r="35">
          <cell r="A35" t="str">
            <v>% change</v>
          </cell>
          <cell r="G35">
            <v>-0.05</v>
          </cell>
          <cell r="H35">
            <v>-0.05</v>
          </cell>
          <cell r="I35">
            <v>-0.05</v>
          </cell>
          <cell r="J35">
            <v>-6.6919376002332706E-2</v>
          </cell>
          <cell r="K35">
            <v>-2.5000000000000001E-2</v>
          </cell>
          <cell r="L35">
            <v>-2.5000000000000001E-2</v>
          </cell>
          <cell r="M35">
            <v>-2.5000000000000001E-2</v>
          </cell>
          <cell r="N35">
            <v>-2.5000000000000001E-2</v>
          </cell>
        </row>
        <row r="36">
          <cell r="A36" t="str">
            <v xml:space="preserve">   Regional Variation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 xml:space="preserve">   Regional price</v>
          </cell>
          <cell r="F37">
            <v>500</v>
          </cell>
          <cell r="G37">
            <v>475</v>
          </cell>
          <cell r="H37">
            <v>451.25</v>
          </cell>
          <cell r="I37">
            <v>428.6875</v>
          </cell>
          <cell r="J37">
            <v>400</v>
          </cell>
          <cell r="K37">
            <v>390</v>
          </cell>
          <cell r="L37">
            <v>380.25</v>
          </cell>
          <cell r="M37">
            <v>370.74374999999998</v>
          </cell>
          <cell r="N37">
            <v>361.47515625</v>
          </cell>
        </row>
        <row r="39">
          <cell r="A39" t="str">
            <v>old</v>
          </cell>
        </row>
        <row r="40">
          <cell r="A40" t="str">
            <v xml:space="preserve">   FO Access Systems ($ per port)</v>
          </cell>
          <cell r="C40">
            <v>1105.9199999999998</v>
          </cell>
          <cell r="D40">
            <v>921.59999999999991</v>
          </cell>
          <cell r="E40">
            <v>768</v>
          </cell>
          <cell r="F40">
            <v>640</v>
          </cell>
          <cell r="G40">
            <v>512</v>
          </cell>
          <cell r="H40">
            <v>409.6</v>
          </cell>
          <cell r="I40">
            <v>348.16</v>
          </cell>
          <cell r="J40">
            <v>300</v>
          </cell>
          <cell r="K40">
            <v>255</v>
          </cell>
          <cell r="L40">
            <v>255</v>
          </cell>
          <cell r="M40">
            <v>255</v>
          </cell>
          <cell r="N40">
            <v>255</v>
          </cell>
        </row>
        <row r="41">
          <cell r="A41" t="str">
            <v>% change</v>
          </cell>
          <cell r="C41">
            <v>-0.2</v>
          </cell>
          <cell r="D41">
            <v>-0.2</v>
          </cell>
          <cell r="E41">
            <v>-0.2</v>
          </cell>
          <cell r="F41">
            <v>-0.2</v>
          </cell>
          <cell r="G41">
            <v>-0.2</v>
          </cell>
          <cell r="H41">
            <v>-0.2</v>
          </cell>
          <cell r="I41">
            <v>-0.15</v>
          </cell>
          <cell r="J41">
            <v>-0.138327205882353</v>
          </cell>
          <cell r="K41">
            <v>-0.15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 xml:space="preserve">   Regional Variation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A44" t="str">
            <v>old</v>
          </cell>
        </row>
        <row r="45">
          <cell r="A45" t="str">
            <v xml:space="preserve">   Copper Loop ($ per km)</v>
          </cell>
          <cell r="C45">
            <v>289.40625</v>
          </cell>
          <cell r="D45">
            <v>275.625</v>
          </cell>
          <cell r="E45">
            <v>262.5</v>
          </cell>
          <cell r="F45">
            <v>250</v>
          </cell>
          <cell r="G45">
            <v>237.5</v>
          </cell>
          <cell r="H45">
            <v>225.625</v>
          </cell>
          <cell r="I45">
            <v>214.34375</v>
          </cell>
          <cell r="J45">
            <v>200</v>
          </cell>
          <cell r="K45">
            <v>200</v>
          </cell>
          <cell r="L45">
            <v>200</v>
          </cell>
          <cell r="M45">
            <v>200</v>
          </cell>
          <cell r="N45">
            <v>200</v>
          </cell>
        </row>
        <row r="46">
          <cell r="A46" t="str">
            <v>% change</v>
          </cell>
          <cell r="C46">
            <v>-0.05</v>
          </cell>
          <cell r="D46">
            <v>-0.05</v>
          </cell>
          <cell r="E46">
            <v>-0.05</v>
          </cell>
          <cell r="F46">
            <v>-0.05</v>
          </cell>
          <cell r="G46">
            <v>-0.05</v>
          </cell>
          <cell r="H46">
            <v>-0.05</v>
          </cell>
          <cell r="I46">
            <v>-0.05</v>
          </cell>
          <cell r="J46">
            <v>-6.6919376002332706E-2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 xml:space="preserve">   Regional Variation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 xml:space="preserve">   Copper Loop (avg length km)</v>
          </cell>
          <cell r="C49">
            <v>1.5</v>
          </cell>
          <cell r="D49">
            <v>1.5</v>
          </cell>
          <cell r="E49">
            <v>1.5</v>
          </cell>
          <cell r="F49">
            <v>1.5</v>
          </cell>
          <cell r="G49">
            <v>1.5</v>
          </cell>
          <cell r="H49">
            <v>1.5</v>
          </cell>
          <cell r="I49">
            <v>1.5</v>
          </cell>
          <cell r="J49">
            <v>1.5</v>
          </cell>
          <cell r="K49">
            <v>1.5</v>
          </cell>
          <cell r="L49">
            <v>1.5</v>
          </cell>
          <cell r="M49">
            <v>1.5</v>
          </cell>
          <cell r="N49">
            <v>1.5</v>
          </cell>
        </row>
        <row r="53">
          <cell r="A53" t="str">
            <v>OTHER</v>
          </cell>
        </row>
        <row r="55">
          <cell r="A55" t="str">
            <v xml:space="preserve">Payphones - Intelligent </v>
          </cell>
          <cell r="F55">
            <v>1732.0508075688829</v>
          </cell>
          <cell r="G55">
            <v>1441.6868484808595</v>
          </cell>
          <cell r="H55">
            <v>1200</v>
          </cell>
          <cell r="I55">
            <v>1200</v>
          </cell>
          <cell r="J55">
            <v>1200</v>
          </cell>
          <cell r="K55">
            <v>1200</v>
          </cell>
          <cell r="L55">
            <v>1200</v>
          </cell>
          <cell r="M55">
            <v>1200</v>
          </cell>
          <cell r="N55">
            <v>1200</v>
          </cell>
        </row>
        <row r="56">
          <cell r="A56" t="str">
            <v>% change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 xml:space="preserve">Payphones - Mechanical </v>
          </cell>
          <cell r="F57">
            <v>1200</v>
          </cell>
          <cell r="G57">
            <v>1200</v>
          </cell>
          <cell r="H57">
            <v>1200</v>
          </cell>
          <cell r="I57">
            <v>1200</v>
          </cell>
          <cell r="J57">
            <v>1200</v>
          </cell>
          <cell r="K57">
            <v>1200</v>
          </cell>
          <cell r="L57">
            <v>1200</v>
          </cell>
          <cell r="M57">
            <v>1200</v>
          </cell>
          <cell r="N57">
            <v>1200</v>
          </cell>
        </row>
        <row r="58">
          <cell r="A58" t="str">
            <v>% change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Telephone Sets</v>
          </cell>
          <cell r="F59">
            <v>44.721359549996329</v>
          </cell>
          <cell r="G59">
            <v>42.294850537623326</v>
          </cell>
          <cell r="H59">
            <v>40</v>
          </cell>
          <cell r="I59">
            <v>36.342411856642805</v>
          </cell>
          <cell r="J59">
            <v>33.019272488946292</v>
          </cell>
          <cell r="K59">
            <v>33.019272488946292</v>
          </cell>
          <cell r="L59">
            <v>33.019272488946292</v>
          </cell>
          <cell r="M59">
            <v>33.019272488946292</v>
          </cell>
          <cell r="N59">
            <v>33.019272488946292</v>
          </cell>
        </row>
        <row r="60">
          <cell r="A60" t="str">
            <v>% change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 xml:space="preserve">   Replacement</v>
          </cell>
          <cell r="F61">
            <v>7.0000000000000007E-2</v>
          </cell>
          <cell r="G61">
            <v>7.0000000000000007E-2</v>
          </cell>
          <cell r="H61">
            <v>7.0000000000000007E-2</v>
          </cell>
          <cell r="I61">
            <v>7.0000000000000007E-2</v>
          </cell>
          <cell r="J61">
            <v>7.0000000000000007E-2</v>
          </cell>
          <cell r="K61">
            <v>7.0000000000000007E-2</v>
          </cell>
          <cell r="L61">
            <v>7.0000000000000007E-2</v>
          </cell>
          <cell r="M61">
            <v>7.0000000000000007E-2</v>
          </cell>
          <cell r="N61">
            <v>7.0000000000000007E-2</v>
          </cell>
        </row>
        <row r="64">
          <cell r="A64" t="str">
            <v>X.25 Network switching ($ per port)</v>
          </cell>
          <cell r="F64">
            <v>39.392808350000003</v>
          </cell>
          <cell r="G64">
            <v>38.245445000000004</v>
          </cell>
          <cell r="H64">
            <v>37.131500000000003</v>
          </cell>
          <cell r="I64">
            <v>36.050000000000004</v>
          </cell>
          <cell r="J64">
            <v>35</v>
          </cell>
          <cell r="K64">
            <v>33.949999999999996</v>
          </cell>
          <cell r="L64">
            <v>32.931499999999993</v>
          </cell>
          <cell r="M64">
            <v>31.943554999999993</v>
          </cell>
          <cell r="N64">
            <v>30.985248349999992</v>
          </cell>
        </row>
        <row r="65">
          <cell r="A65" t="str">
            <v>% change</v>
          </cell>
          <cell r="F65">
            <v>0.03</v>
          </cell>
          <cell r="G65">
            <v>0.03</v>
          </cell>
          <cell r="H65">
            <v>0.03</v>
          </cell>
          <cell r="I65">
            <v>0.03</v>
          </cell>
          <cell r="K65">
            <v>-0.03</v>
          </cell>
          <cell r="L65">
            <v>-0.03</v>
          </cell>
          <cell r="M65">
            <v>-0.03</v>
          </cell>
          <cell r="N65">
            <v>-0.03</v>
          </cell>
        </row>
        <row r="66">
          <cell r="A66" t="str">
            <v xml:space="preserve">   Regional Variation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 xml:space="preserve">   Regional price</v>
          </cell>
          <cell r="F67">
            <v>39.392808350000003</v>
          </cell>
          <cell r="G67">
            <v>38.245445000000004</v>
          </cell>
          <cell r="H67">
            <v>37.131500000000003</v>
          </cell>
          <cell r="I67">
            <v>36.050000000000004</v>
          </cell>
          <cell r="J67">
            <v>35</v>
          </cell>
          <cell r="K67">
            <v>33.949999999999996</v>
          </cell>
          <cell r="L67">
            <v>32.931499999999993</v>
          </cell>
          <cell r="M67">
            <v>31.943554999999993</v>
          </cell>
          <cell r="N67">
            <v>30.985248349999992</v>
          </cell>
        </row>
        <row r="69">
          <cell r="A69" t="str">
            <v>Frame Relay switching ($ per port)</v>
          </cell>
          <cell r="F69">
            <v>680.68349999999998</v>
          </cell>
          <cell r="G69">
            <v>648.27</v>
          </cell>
          <cell r="H69">
            <v>617.4</v>
          </cell>
          <cell r="I69">
            <v>588</v>
          </cell>
          <cell r="J69">
            <v>560</v>
          </cell>
          <cell r="K69">
            <v>532</v>
          </cell>
          <cell r="L69">
            <v>505.4</v>
          </cell>
          <cell r="M69">
            <v>480.12999999999994</v>
          </cell>
          <cell r="N69">
            <v>456.12349999999992</v>
          </cell>
        </row>
        <row r="70">
          <cell r="A70" t="str">
            <v>% change</v>
          </cell>
          <cell r="F70">
            <v>0.05</v>
          </cell>
          <cell r="G70">
            <v>0.05</v>
          </cell>
          <cell r="H70">
            <v>0.05</v>
          </cell>
          <cell r="I70">
            <v>0.05</v>
          </cell>
          <cell r="K70">
            <v>-0.05</v>
          </cell>
          <cell r="L70">
            <v>-0.05</v>
          </cell>
          <cell r="M70">
            <v>-0.05</v>
          </cell>
          <cell r="N70">
            <v>-0.05</v>
          </cell>
        </row>
        <row r="71">
          <cell r="A71" t="str">
            <v xml:space="preserve">   Regional Variation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 xml:space="preserve">   Regional price</v>
          </cell>
          <cell r="F72">
            <v>680.68349999999998</v>
          </cell>
          <cell r="G72">
            <v>648.27</v>
          </cell>
          <cell r="H72">
            <v>617.4</v>
          </cell>
          <cell r="I72">
            <v>588</v>
          </cell>
          <cell r="J72">
            <v>560</v>
          </cell>
          <cell r="K72">
            <v>532</v>
          </cell>
          <cell r="L72">
            <v>505.4</v>
          </cell>
          <cell r="M72">
            <v>480.12999999999994</v>
          </cell>
          <cell r="N72">
            <v>456.12349999999992</v>
          </cell>
        </row>
        <row r="74">
          <cell r="A74" t="str">
            <v>Leased Line (TDM) switching ($ per port)</v>
          </cell>
          <cell r="F74">
            <v>315.14246680000002</v>
          </cell>
          <cell r="G74">
            <v>305.96356000000003</v>
          </cell>
          <cell r="H74">
            <v>297.05200000000002</v>
          </cell>
          <cell r="I74">
            <v>288.40000000000003</v>
          </cell>
          <cell r="J74">
            <v>280</v>
          </cell>
          <cell r="K74">
            <v>271.59999999999997</v>
          </cell>
          <cell r="L74">
            <v>263.45199999999994</v>
          </cell>
          <cell r="M74">
            <v>255.54843999999994</v>
          </cell>
          <cell r="N74">
            <v>247.88198679999994</v>
          </cell>
        </row>
        <row r="75">
          <cell r="A75" t="str">
            <v>% change</v>
          </cell>
          <cell r="F75">
            <v>0.03</v>
          </cell>
          <cell r="G75">
            <v>0.03</v>
          </cell>
          <cell r="H75">
            <v>0.03</v>
          </cell>
          <cell r="I75">
            <v>0.03</v>
          </cell>
          <cell r="J75">
            <v>-2.9126213592233125E-2</v>
          </cell>
          <cell r="K75">
            <v>-0.03</v>
          </cell>
          <cell r="L75">
            <v>-0.03</v>
          </cell>
          <cell r="M75">
            <v>-0.03</v>
          </cell>
          <cell r="N75">
            <v>-0.03</v>
          </cell>
        </row>
        <row r="76">
          <cell r="A76" t="str">
            <v xml:space="preserve">   Regional Variation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 xml:space="preserve">   Regional price</v>
          </cell>
          <cell r="F77">
            <v>315.14246680000002</v>
          </cell>
          <cell r="G77">
            <v>305.96356000000003</v>
          </cell>
          <cell r="H77">
            <v>297.05200000000002</v>
          </cell>
          <cell r="I77">
            <v>288.40000000000003</v>
          </cell>
          <cell r="J77">
            <v>280</v>
          </cell>
          <cell r="K77">
            <v>271.59999999999997</v>
          </cell>
          <cell r="L77">
            <v>263.45199999999994</v>
          </cell>
          <cell r="M77">
            <v>255.54843999999994</v>
          </cell>
          <cell r="N77">
            <v>247.88198679999994</v>
          </cell>
        </row>
        <row r="79">
          <cell r="A79" t="str">
            <v>Other ($ per leased line Other)</v>
          </cell>
        </row>
        <row r="81">
          <cell r="A81" t="str">
            <v>Switching % of Total Datacom Equipment</v>
          </cell>
          <cell r="F81">
            <v>0.2</v>
          </cell>
          <cell r="G81">
            <v>0.19370815909055991</v>
          </cell>
          <cell r="H81">
            <v>0.18761425449126834</v>
          </cell>
          <cell r="I81">
            <v>0.18171205928325698</v>
          </cell>
          <cell r="J81">
            <v>0.17599554244157198</v>
          </cell>
          <cell r="K81">
            <v>0.17045886267250707</v>
          </cell>
          <cell r="L81">
            <v>0.16509636244480949</v>
          </cell>
          <cell r="M81">
            <v>0.15990256220865948</v>
          </cell>
          <cell r="N81">
            <v>0.15487215479651581</v>
          </cell>
        </row>
        <row r="83">
          <cell r="A83" t="str">
            <v>Other for Equipment market</v>
          </cell>
          <cell r="F83">
            <v>0.08</v>
          </cell>
          <cell r="G83">
            <v>0.08</v>
          </cell>
          <cell r="H83">
            <v>0.08</v>
          </cell>
          <cell r="I83">
            <v>0.08</v>
          </cell>
          <cell r="J83">
            <v>0.08</v>
          </cell>
          <cell r="K83">
            <v>0.08</v>
          </cell>
          <cell r="L83">
            <v>0.08</v>
          </cell>
          <cell r="M83">
            <v>0.08</v>
          </cell>
          <cell r="N83">
            <v>0.08</v>
          </cell>
        </row>
      </sheetData>
      <sheetData sheetId="2" refreshError="1">
        <row r="2">
          <cell r="A2" t="str">
            <v>GDP (US$m)</v>
          </cell>
          <cell r="B2">
            <v>403132.6</v>
          </cell>
          <cell r="C2">
            <v>420728.3</v>
          </cell>
          <cell r="D2">
            <v>286163.8</v>
          </cell>
          <cell r="E2">
            <v>329495.40000000002</v>
          </cell>
          <cell r="F2">
            <v>401464.9</v>
          </cell>
          <cell r="G2">
            <v>414951.8</v>
          </cell>
          <cell r="H2">
            <v>483557.2</v>
          </cell>
          <cell r="I2">
            <v>544363.15700000001</v>
          </cell>
          <cell r="J2">
            <v>553119.77600000007</v>
          </cell>
          <cell r="K2">
            <v>589041.57400000026</v>
          </cell>
          <cell r="L2">
            <v>630801.76600000018</v>
          </cell>
          <cell r="M2">
            <v>669827.49300000013</v>
          </cell>
          <cell r="N2">
            <v>711765.83621428604</v>
          </cell>
        </row>
        <row r="3">
          <cell r="A3" t="str">
            <v>Population (000)</v>
          </cell>
          <cell r="B3">
            <v>87071.233579687498</v>
          </cell>
          <cell r="C3">
            <v>87985.616789843742</v>
          </cell>
          <cell r="D3">
            <v>88900</v>
          </cell>
          <cell r="E3">
            <v>90600</v>
          </cell>
          <cell r="F3">
            <v>92200</v>
          </cell>
          <cell r="G3">
            <v>93900</v>
          </cell>
          <cell r="H3">
            <v>95600</v>
          </cell>
          <cell r="I3">
            <v>97400</v>
          </cell>
          <cell r="J3">
            <v>98800</v>
          </cell>
          <cell r="K3">
            <v>100300</v>
          </cell>
          <cell r="L3">
            <v>101800</v>
          </cell>
          <cell r="M3">
            <v>103300</v>
          </cell>
          <cell r="N3">
            <v>104900</v>
          </cell>
        </row>
        <row r="5">
          <cell r="A5" t="str">
            <v>HOUSEHOLD</v>
          </cell>
        </row>
        <row r="7">
          <cell r="A7" t="str">
            <v xml:space="preserve">  Households (000) </v>
          </cell>
          <cell r="B7">
            <v>17817.647058823528</v>
          </cell>
          <cell r="C7">
            <v>18174</v>
          </cell>
          <cell r="D7">
            <v>18500</v>
          </cell>
          <cell r="E7">
            <v>19400</v>
          </cell>
          <cell r="F7">
            <v>20000</v>
          </cell>
          <cell r="G7">
            <v>20400</v>
          </cell>
          <cell r="H7">
            <v>20808</v>
          </cell>
          <cell r="I7">
            <v>21224.16</v>
          </cell>
          <cell r="J7">
            <v>21648.643199999999</v>
          </cell>
          <cell r="K7">
            <v>22081.616063999998</v>
          </cell>
          <cell r="L7">
            <v>22523.24838528</v>
          </cell>
          <cell r="M7">
            <v>22973.7133529856</v>
          </cell>
          <cell r="N7">
            <v>23433.187620045312</v>
          </cell>
        </row>
        <row r="8">
          <cell r="A8" t="str">
            <v>% change</v>
          </cell>
          <cell r="C8">
            <v>0.02</v>
          </cell>
          <cell r="D8">
            <v>1.7937713216683172E-2</v>
          </cell>
          <cell r="E8">
            <v>4.8648648648648651E-2</v>
          </cell>
          <cell r="F8">
            <v>3.0927835051546393E-2</v>
          </cell>
          <cell r="G8">
            <v>0.02</v>
          </cell>
          <cell r="H8">
            <v>0.02</v>
          </cell>
          <cell r="I8">
            <v>0.02</v>
          </cell>
          <cell r="J8">
            <v>0.02</v>
          </cell>
          <cell r="K8">
            <v>0.02</v>
          </cell>
          <cell r="L8">
            <v>0.02</v>
          </cell>
          <cell r="M8">
            <v>0.02</v>
          </cell>
          <cell r="N8">
            <v>0.02</v>
          </cell>
        </row>
        <row r="9">
          <cell r="A9" t="str">
            <v>Avg. HH Size</v>
          </cell>
          <cell r="B9">
            <v>4.8867975267569745</v>
          </cell>
          <cell r="C9">
            <v>4.8412906784331318</v>
          </cell>
          <cell r="D9">
            <v>4.8054054054054056</v>
          </cell>
          <cell r="E9">
            <v>4.6701030927835054</v>
          </cell>
          <cell r="F9">
            <v>4.6100000000000003</v>
          </cell>
          <cell r="G9">
            <v>4.6029411764705879</v>
          </cell>
          <cell r="H9">
            <v>4.5943867743175701</v>
          </cell>
          <cell r="I9">
            <v>4.5891097692441072</v>
          </cell>
          <cell r="J9">
            <v>4.5637964045709802</v>
          </cell>
          <cell r="K9">
            <v>4.5422400112970287</v>
          </cell>
          <cell r="L9">
            <v>4.5197743353277176</v>
          </cell>
          <cell r="M9">
            <v>4.4964433225408644</v>
          </cell>
          <cell r="N9">
            <v>4.4765569968921355</v>
          </cell>
        </row>
        <row r="10">
          <cell r="A10" t="str">
            <v>Households with fixed-telephony service</v>
          </cell>
          <cell r="I10">
            <v>8181.2</v>
          </cell>
        </row>
        <row r="11">
          <cell r="A11" t="str">
            <v>Households with PCs</v>
          </cell>
          <cell r="I11">
            <v>2169.6</v>
          </cell>
        </row>
        <row r="12">
          <cell r="A12" t="str">
            <v>By State (000)</v>
          </cell>
          <cell r="B12">
            <v>18086.551999999996</v>
          </cell>
        </row>
        <row r="13">
          <cell r="A13" t="str">
            <v>Aguascalientes</v>
          </cell>
          <cell r="B13">
            <v>149.667</v>
          </cell>
          <cell r="I13">
            <v>73020</v>
          </cell>
        </row>
        <row r="14">
          <cell r="A14" t="str">
            <v>Baja California</v>
          </cell>
          <cell r="B14">
            <v>457.375</v>
          </cell>
          <cell r="I14">
            <v>24340</v>
          </cell>
        </row>
        <row r="15">
          <cell r="A15" t="str">
            <v>Baja California Sur</v>
          </cell>
          <cell r="B15">
            <v>79.165000000000006</v>
          </cell>
        </row>
        <row r="16">
          <cell r="A16" t="str">
            <v>Campeche</v>
          </cell>
          <cell r="B16">
            <v>125.518</v>
          </cell>
        </row>
        <row r="17">
          <cell r="A17" t="str">
            <v>Coahuila</v>
          </cell>
          <cell r="B17">
            <v>452.65300000000002</v>
          </cell>
        </row>
        <row r="18">
          <cell r="A18" t="str">
            <v>Colima</v>
          </cell>
          <cell r="B18">
            <v>108.38500000000001</v>
          </cell>
        </row>
        <row r="19">
          <cell r="A19" t="str">
            <v>Chiapas</v>
          </cell>
          <cell r="B19">
            <v>664.73099999999999</v>
          </cell>
        </row>
        <row r="20">
          <cell r="A20" t="str">
            <v>Chihuahua</v>
          </cell>
          <cell r="B20">
            <v>590.88099999999997</v>
          </cell>
        </row>
        <row r="21">
          <cell r="A21" t="str">
            <v>Distrito Federal</v>
          </cell>
          <cell r="B21">
            <v>1937.7650000000001</v>
          </cell>
        </row>
        <row r="22">
          <cell r="A22" t="str">
            <v>Durango</v>
          </cell>
          <cell r="B22">
            <v>291.19</v>
          </cell>
        </row>
        <row r="23">
          <cell r="A23" t="str">
            <v>Guanajuato</v>
          </cell>
          <cell r="B23">
            <v>775.30899999999997</v>
          </cell>
        </row>
        <row r="24">
          <cell r="A24" t="str">
            <v>Guerrero</v>
          </cell>
          <cell r="B24">
            <v>561.04100000000005</v>
          </cell>
        </row>
        <row r="25">
          <cell r="A25" t="str">
            <v>Hidalgo</v>
          </cell>
          <cell r="B25">
            <v>414.95800000000003</v>
          </cell>
        </row>
        <row r="26">
          <cell r="A26" t="str">
            <v>Jalisco</v>
          </cell>
          <cell r="B26">
            <v>1130.664</v>
          </cell>
        </row>
        <row r="27">
          <cell r="A27" t="str">
            <v>Mexico</v>
          </cell>
          <cell r="B27">
            <v>2159.0859999999998</v>
          </cell>
        </row>
        <row r="28">
          <cell r="A28" t="str">
            <v>Michoacan</v>
          </cell>
          <cell r="B28">
            <v>763.55399999999997</v>
          </cell>
        </row>
        <row r="29">
          <cell r="A29" t="str">
            <v>Morelos</v>
          </cell>
          <cell r="B29">
            <v>275.39400000000001</v>
          </cell>
        </row>
        <row r="30">
          <cell r="A30" t="str">
            <v>Nayarit</v>
          </cell>
          <cell r="B30">
            <v>191.917</v>
          </cell>
        </row>
        <row r="31">
          <cell r="A31" t="str">
            <v>Nuevo Leon</v>
          </cell>
          <cell r="B31">
            <v>742.54100000000005</v>
          </cell>
        </row>
        <row r="32">
          <cell r="A32" t="str">
            <v>Oaxaca</v>
          </cell>
          <cell r="B32">
            <v>655.82500000000005</v>
          </cell>
        </row>
        <row r="33">
          <cell r="A33" t="str">
            <v>Puebla</v>
          </cell>
          <cell r="B33">
            <v>889.71400000000006</v>
          </cell>
        </row>
        <row r="34">
          <cell r="A34" t="str">
            <v>Queretaro</v>
          </cell>
          <cell r="B34">
            <v>229.62299999999999</v>
          </cell>
        </row>
        <row r="35">
          <cell r="A35" t="str">
            <v>Quintana Roo</v>
          </cell>
          <cell r="B35">
            <v>136.48699999999999</v>
          </cell>
        </row>
        <row r="36">
          <cell r="A36" t="str">
            <v>San Luis Potosi</v>
          </cell>
          <cell r="B36">
            <v>420.43</v>
          </cell>
        </row>
        <row r="37">
          <cell r="A37" t="str">
            <v>Sinaloa</v>
          </cell>
          <cell r="B37">
            <v>495.65300000000002</v>
          </cell>
        </row>
        <row r="38">
          <cell r="A38" t="str">
            <v>Sonora</v>
          </cell>
          <cell r="B38">
            <v>422.99700000000001</v>
          </cell>
        </row>
        <row r="39">
          <cell r="A39" t="str">
            <v>Tabasco</v>
          </cell>
          <cell r="B39">
            <v>326.61599999999999</v>
          </cell>
        </row>
        <row r="40">
          <cell r="A40" t="str">
            <v>Tamaulipas</v>
          </cell>
          <cell r="B40">
            <v>555.27300000000002</v>
          </cell>
        </row>
        <row r="41">
          <cell r="A41" t="str">
            <v>Tlaxcala</v>
          </cell>
          <cell r="B41">
            <v>155.63800000000001</v>
          </cell>
        </row>
        <row r="42">
          <cell r="A42" t="str">
            <v>Veracruz</v>
          </cell>
          <cell r="B42">
            <v>1369.3620000000001</v>
          </cell>
        </row>
        <row r="43">
          <cell r="A43" t="str">
            <v>Yucatan</v>
          </cell>
          <cell r="B43">
            <v>298.49900000000002</v>
          </cell>
        </row>
        <row r="44">
          <cell r="A44" t="str">
            <v>Zacatecas</v>
          </cell>
          <cell r="B44">
            <v>258.64100000000002</v>
          </cell>
        </row>
        <row r="45">
          <cell r="A45" t="str">
            <v>Veracruz</v>
          </cell>
          <cell r="B45">
            <v>1369.3620000000001</v>
          </cell>
        </row>
        <row r="46">
          <cell r="A46" t="str">
            <v>Yucatan</v>
          </cell>
          <cell r="B46">
            <v>298.49900000000002</v>
          </cell>
        </row>
        <row r="47">
          <cell r="A47" t="str">
            <v>By Mobile Region (000)</v>
          </cell>
          <cell r="B47">
            <v>258.64100000000002</v>
          </cell>
          <cell r="F47">
            <v>20629.399999999998</v>
          </cell>
        </row>
        <row r="48">
          <cell r="A48" t="str">
            <v xml:space="preserve">  Region 1</v>
          </cell>
          <cell r="F48">
            <v>695.2</v>
          </cell>
        </row>
        <row r="49">
          <cell r="A49" t="str">
            <v xml:space="preserve">  Region 2</v>
          </cell>
          <cell r="F49">
            <v>1036</v>
          </cell>
        </row>
        <row r="50">
          <cell r="A50" t="str">
            <v xml:space="preserve">  Region 3</v>
          </cell>
          <cell r="F50">
            <v>1214.4000000000001</v>
          </cell>
        </row>
        <row r="51">
          <cell r="A51" t="str">
            <v xml:space="preserve">  Region 4</v>
          </cell>
          <cell r="F51">
            <v>1838.7</v>
          </cell>
        </row>
        <row r="52">
          <cell r="A52" t="str">
            <v xml:space="preserve">  Region 5</v>
          </cell>
          <cell r="F52">
            <v>1693.2</v>
          </cell>
        </row>
        <row r="53">
          <cell r="A53" t="str">
            <v xml:space="preserve">  Region 6</v>
          </cell>
          <cell r="F53">
            <v>2429.3000000000002</v>
          </cell>
        </row>
        <row r="54">
          <cell r="A54" t="str">
            <v xml:space="preserve">  Region 7</v>
          </cell>
          <cell r="F54">
            <v>2171.1</v>
          </cell>
        </row>
        <row r="55">
          <cell r="A55" t="str">
            <v xml:space="preserve">  Region 8</v>
          </cell>
          <cell r="F55">
            <v>3974.7</v>
          </cell>
        </row>
        <row r="56">
          <cell r="A56" t="str">
            <v xml:space="preserve">  Region 9</v>
          </cell>
          <cell r="F56">
            <v>5576.8</v>
          </cell>
        </row>
        <row r="57">
          <cell r="A57" t="str">
            <v xml:space="preserve">  Region 7</v>
          </cell>
          <cell r="F57">
            <v>2171.1</v>
          </cell>
        </row>
        <row r="58">
          <cell r="A58" t="str">
            <v xml:space="preserve">  A/B Households</v>
          </cell>
          <cell r="F58">
            <v>7.0000000000000007E-2</v>
          </cell>
        </row>
        <row r="59">
          <cell r="A59" t="str">
            <v xml:space="preserve">  C Households</v>
          </cell>
          <cell r="F59">
            <v>0.33</v>
          </cell>
        </row>
        <row r="60">
          <cell r="A60" t="str">
            <v xml:space="preserve">  D Households</v>
          </cell>
          <cell r="F60">
            <v>0.5</v>
          </cell>
        </row>
        <row r="61">
          <cell r="A61" t="str">
            <v xml:space="preserve">  E Households</v>
          </cell>
          <cell r="F61">
            <v>0.1</v>
          </cell>
        </row>
        <row r="62">
          <cell r="A62" t="str">
            <v xml:space="preserve">  C Households</v>
          </cell>
          <cell r="F62">
            <v>0.33</v>
          </cell>
        </row>
        <row r="63">
          <cell r="A63" t="str">
            <v xml:space="preserve">  A/B Household Monthly Income &gt;</v>
          </cell>
          <cell r="F63">
            <v>6317.8377831970784</v>
          </cell>
        </row>
        <row r="64">
          <cell r="A64" t="str">
            <v xml:space="preserve">  C Household Monthly Income &gt;</v>
          </cell>
          <cell r="F64">
            <v>758.14053398364945</v>
          </cell>
        </row>
        <row r="65">
          <cell r="A65" t="str">
            <v xml:space="preserve">  D Household Monthly Income &gt;</v>
          </cell>
          <cell r="F65">
            <v>189.53513349591236</v>
          </cell>
        </row>
        <row r="66">
          <cell r="A66" t="str">
            <v xml:space="preserve">  E Household Monthly Income &gt;</v>
          </cell>
          <cell r="F66">
            <v>6314.3272084359405</v>
          </cell>
        </row>
        <row r="67">
          <cell r="A67" t="str">
            <v xml:space="preserve">  C Household Monthly Income &gt;</v>
          </cell>
          <cell r="F67">
            <v>757.71926501231292</v>
          </cell>
        </row>
        <row r="68">
          <cell r="A68" t="str">
            <v>EDUCATION</v>
          </cell>
          <cell r="F68">
            <v>189.42981625307823</v>
          </cell>
        </row>
        <row r="69">
          <cell r="A69" t="str">
            <v xml:space="preserve">  E Household Monthly Income &gt;</v>
          </cell>
        </row>
        <row r="71">
          <cell r="A71" t="str">
            <v>Avg. Years of Schooling</v>
          </cell>
          <cell r="G71">
            <v>5.3</v>
          </cell>
        </row>
        <row r="72">
          <cell r="A72" t="str">
            <v>Avg. Years of Schooling</v>
          </cell>
          <cell r="G72">
            <v>5.3</v>
          </cell>
        </row>
        <row r="74">
          <cell r="A74" t="str">
            <v>CREDIT</v>
          </cell>
        </row>
        <row r="75">
          <cell r="A75" t="str">
            <v>15 or younger</v>
          </cell>
          <cell r="I75">
            <v>33102.400000000001</v>
          </cell>
        </row>
        <row r="76">
          <cell r="A76" t="str">
            <v xml:space="preserve">Visa Cards in Use (millions) </v>
          </cell>
          <cell r="G76">
            <v>21.6</v>
          </cell>
          <cell r="I76">
            <v>48680</v>
          </cell>
        </row>
        <row r="77">
          <cell r="A77" t="str">
            <v>Avg. Transaction Amount (US$)</v>
          </cell>
          <cell r="G77">
            <v>57.28</v>
          </cell>
          <cell r="I77">
            <v>58416</v>
          </cell>
        </row>
        <row r="78">
          <cell r="A78" t="str">
            <v>CREDIT</v>
          </cell>
        </row>
        <row r="79">
          <cell r="A79" t="str">
            <v>Income Distribution</v>
          </cell>
        </row>
        <row r="80">
          <cell r="A80" t="str">
            <v xml:space="preserve">Visa Cards in Use (millions) </v>
          </cell>
          <cell r="G80">
            <v>21.6</v>
          </cell>
        </row>
        <row r="81">
          <cell r="A81" t="str">
            <v>REGIONAL POPULATION</v>
          </cell>
          <cell r="G81">
            <v>57.28</v>
          </cell>
        </row>
        <row r="83">
          <cell r="A83" t="str">
            <v>By Cellular Region</v>
          </cell>
          <cell r="D83">
            <v>91120.43299999999</v>
          </cell>
        </row>
        <row r="84">
          <cell r="A84" t="str">
            <v xml:space="preserve">  Region 1</v>
          </cell>
          <cell r="D84">
            <v>2616.35</v>
          </cell>
          <cell r="E84">
            <v>2601.4067558261058</v>
          </cell>
          <cell r="F84">
            <v>2647.3477139863903</v>
          </cell>
          <cell r="G84">
            <v>2696.1599820316924</v>
          </cell>
          <cell r="H84">
            <v>2744.9722500769944</v>
          </cell>
        </row>
        <row r="85">
          <cell r="A85" t="str">
            <v>% of total</v>
          </cell>
          <cell r="D85">
            <v>2.8713098850177768E-2</v>
          </cell>
          <cell r="E85">
            <v>2.8713098850177768E-2</v>
          </cell>
          <cell r="F85">
            <v>2.8713098850177768E-2</v>
          </cell>
          <cell r="G85">
            <v>2.8713098850177768E-2</v>
          </cell>
          <cell r="H85">
            <v>2.8713098850177768E-2</v>
          </cell>
        </row>
        <row r="86">
          <cell r="A86" t="str">
            <v xml:space="preserve">  Region 2</v>
          </cell>
          <cell r="D86">
            <v>4375.5929999999998</v>
          </cell>
          <cell r="E86">
            <v>4350.6018655552261</v>
          </cell>
          <cell r="F86">
            <v>4427.4336865804844</v>
          </cell>
          <cell r="G86">
            <v>4509.0674964198206</v>
          </cell>
          <cell r="H86">
            <v>4590.7013062591577</v>
          </cell>
        </row>
        <row r="87">
          <cell r="A87" t="str">
            <v>% of total</v>
          </cell>
          <cell r="D87">
            <v>4.8019888140786164E-2</v>
          </cell>
          <cell r="E87">
            <v>4.8019888140786164E-2</v>
          </cell>
          <cell r="F87">
            <v>4.8019888140786164E-2</v>
          </cell>
          <cell r="G87">
            <v>4.8019888140786164E-2</v>
          </cell>
          <cell r="H87">
            <v>4.8019888140786164E-2</v>
          </cell>
        </row>
        <row r="88">
          <cell r="A88" t="str">
            <v xml:space="preserve">  Region 3</v>
          </cell>
          <cell r="D88">
            <v>4978.4639999999999</v>
          </cell>
          <cell r="E88">
            <v>4950.0295767909711</v>
          </cell>
          <cell r="F88">
            <v>5037.447317661452</v>
          </cell>
          <cell r="G88">
            <v>5130.3286673363382</v>
          </cell>
          <cell r="H88">
            <v>5223.2100170112235</v>
          </cell>
        </row>
        <row r="89">
          <cell r="A89" t="str">
            <v>% of total</v>
          </cell>
          <cell r="D89">
            <v>5.4636088044050457E-2</v>
          </cell>
          <cell r="E89">
            <v>5.4636088044050457E-2</v>
          </cell>
          <cell r="F89">
            <v>5.4636088044050457E-2</v>
          </cell>
          <cell r="G89">
            <v>5.4636088044050457E-2</v>
          </cell>
          <cell r="H89">
            <v>5.4636088044050457E-2</v>
          </cell>
          <cell r="J89">
            <v>1871.4285714285713</v>
          </cell>
        </row>
        <row r="90">
          <cell r="A90" t="str">
            <v xml:space="preserve">  Region 4</v>
          </cell>
          <cell r="D90">
            <v>7493.2849999999999</v>
          </cell>
          <cell r="E90">
            <v>7450.4872139929366</v>
          </cell>
          <cell r="F90">
            <v>7582.0631471318848</v>
          </cell>
          <cell r="G90">
            <v>7721.8625760920168</v>
          </cell>
          <cell r="H90">
            <v>7861.6620050521497</v>
          </cell>
        </row>
        <row r="91">
          <cell r="A91" t="str">
            <v>% of total</v>
          </cell>
          <cell r="D91">
            <v>8.2234958211842568E-2</v>
          </cell>
          <cell r="E91">
            <v>8.2234958211842568E-2</v>
          </cell>
          <cell r="F91">
            <v>8.2234958211842568E-2</v>
          </cell>
          <cell r="G91">
            <v>8.2234958211842568E-2</v>
          </cell>
          <cell r="H91">
            <v>8.2234958211842568E-2</v>
          </cell>
        </row>
        <row r="92">
          <cell r="A92" t="str">
            <v xml:space="preserve">  Region 5</v>
          </cell>
          <cell r="D92">
            <v>8256.7489999999998</v>
          </cell>
          <cell r="E92">
            <v>8209.5907006938833</v>
          </cell>
          <cell r="F92">
            <v>8354.5724349224729</v>
          </cell>
          <cell r="G92">
            <v>8508.6155275403489</v>
          </cell>
          <cell r="H92">
            <v>8662.6586201582249</v>
          </cell>
        </row>
        <row r="93">
          <cell r="A93" t="str">
            <v>% of total</v>
          </cell>
          <cell r="D93">
            <v>9.0613583892868471E-2</v>
          </cell>
          <cell r="E93">
            <v>9.0613583892868471E-2</v>
          </cell>
          <cell r="F93">
            <v>9.0613583892868471E-2</v>
          </cell>
          <cell r="G93">
            <v>9.0613583892868471E-2</v>
          </cell>
          <cell r="H93">
            <v>9.0613583892868471E-2</v>
          </cell>
          <cell r="J93">
            <v>1871.4285714285713</v>
          </cell>
        </row>
        <row r="94">
          <cell r="A94" t="str">
            <v xml:space="preserve">  Region 6</v>
          </cell>
          <cell r="D94">
            <v>10934.907999999999</v>
          </cell>
          <cell r="E94">
            <v>10872.453435334312</v>
          </cell>
          <cell r="F94">
            <v>11064.461443022336</v>
          </cell>
          <cell r="G94">
            <v>11268.46995119086</v>
          </cell>
          <cell r="H94">
            <v>11472.478459359385</v>
          </cell>
        </row>
        <row r="95">
          <cell r="A95" t="str">
            <v>% of total</v>
          </cell>
          <cell r="D95">
            <v>0.12000500480501448</v>
          </cell>
          <cell r="E95">
            <v>0.12000500480501448</v>
          </cell>
          <cell r="F95">
            <v>0.12000500480501448</v>
          </cell>
          <cell r="G95">
            <v>0.12000500480501448</v>
          </cell>
          <cell r="H95">
            <v>0.12000500480501448</v>
          </cell>
        </row>
        <row r="96">
          <cell r="A96" t="str">
            <v xml:space="preserve">  Region 7</v>
          </cell>
          <cell r="D96">
            <v>10339.977000000001</v>
          </cell>
          <cell r="E96">
            <v>10280.920374906473</v>
          </cell>
          <cell r="F96">
            <v>10462.481882631091</v>
          </cell>
          <cell r="G96">
            <v>10655.390984588497</v>
          </cell>
          <cell r="H96">
            <v>10848.300086545903</v>
          </cell>
          <cell r="I96">
            <v>11760.873</v>
          </cell>
        </row>
        <row r="97">
          <cell r="A97" t="str">
            <v>% of total</v>
          </cell>
          <cell r="D97">
            <v>0.11347594232788602</v>
          </cell>
          <cell r="E97">
            <v>0.11347594232788602</v>
          </cell>
          <cell r="F97">
            <v>0.11347594232788602</v>
          </cell>
          <cell r="G97">
            <v>0.11347594232788602</v>
          </cell>
          <cell r="H97">
            <v>0.11347594232788602</v>
          </cell>
          <cell r="I97">
            <v>0.12079779170090386</v>
          </cell>
        </row>
        <row r="98">
          <cell r="A98" t="str">
            <v xml:space="preserve">  Region 8</v>
          </cell>
          <cell r="D98">
            <v>18382.181</v>
          </cell>
          <cell r="E98">
            <v>18277.191446182002</v>
          </cell>
          <cell r="F98">
            <v>18599.967454061596</v>
          </cell>
          <cell r="G98">
            <v>18942.916962433665</v>
          </cell>
          <cell r="H98">
            <v>19285.866470805733</v>
          </cell>
          <cell r="I98">
            <v>10649.847000000002</v>
          </cell>
        </row>
        <row r="99">
          <cell r="A99" t="str">
            <v>% of total</v>
          </cell>
          <cell r="D99">
            <v>0.20173500492474616</v>
          </cell>
          <cell r="E99">
            <v>0.20173500492474616</v>
          </cell>
          <cell r="F99">
            <v>0.20173500492474616</v>
          </cell>
          <cell r="G99">
            <v>0.20173500492474616</v>
          </cell>
          <cell r="H99">
            <v>0.20173500492474616</v>
          </cell>
          <cell r="I99">
            <v>0.10938626746096962</v>
          </cell>
        </row>
        <row r="100">
          <cell r="A100" t="str">
            <v xml:space="preserve">  Region 9</v>
          </cell>
          <cell r="D100">
            <v>23742.925999999999</v>
          </cell>
          <cell r="E100">
            <v>23607.318630718099</v>
          </cell>
          <cell r="F100">
            <v>24024.224920002303</v>
          </cell>
          <cell r="G100">
            <v>24467.187852366773</v>
          </cell>
          <cell r="H100">
            <v>24910.150784731239</v>
          </cell>
          <cell r="I100">
            <v>19440.631000000001</v>
          </cell>
        </row>
        <row r="101">
          <cell r="A101" t="str">
            <v>% of total</v>
          </cell>
          <cell r="D101">
            <v>0.26056643080262804</v>
          </cell>
          <cell r="E101">
            <v>0.26056643080262804</v>
          </cell>
          <cell r="F101">
            <v>0.26056643080262804</v>
          </cell>
          <cell r="G101">
            <v>0.26056643080262804</v>
          </cell>
          <cell r="H101">
            <v>0.26056643080262804</v>
          </cell>
          <cell r="I101">
            <v>0.19967780402629418</v>
          </cell>
        </row>
        <row r="102">
          <cell r="A102" t="str">
            <v xml:space="preserve">  Region 8</v>
          </cell>
          <cell r="D102">
            <v>18382.181</v>
          </cell>
          <cell r="E102">
            <v>18639.305780021921</v>
          </cell>
          <cell r="F102">
            <v>18883.405135980865</v>
          </cell>
          <cell r="G102">
            <v>19130.732252018603</v>
          </cell>
          <cell r="H102">
            <v>19381.488863140064</v>
          </cell>
          <cell r="I102">
            <v>9029.0490000000009</v>
          </cell>
        </row>
        <row r="103">
          <cell r="A103" t="str">
            <v>By State</v>
          </cell>
          <cell r="D103">
            <v>91158.289999999979</v>
          </cell>
          <cell r="E103">
            <v>0.20173500492474616</v>
          </cell>
          <cell r="F103">
            <v>0.20173500492474616</v>
          </cell>
          <cell r="G103">
            <v>0.20173500492474616</v>
          </cell>
          <cell r="H103">
            <v>0.20173500492474616</v>
          </cell>
          <cell r="I103">
            <v>9.2738794165981936E-2</v>
          </cell>
        </row>
        <row r="104">
          <cell r="A104" t="str">
            <v>Aguascalientes</v>
          </cell>
          <cell r="B104">
            <v>824.04019024345473</v>
          </cell>
          <cell r="C104">
            <v>832.69389231559762</v>
          </cell>
          <cell r="D104">
            <v>862.72</v>
          </cell>
          <cell r="E104">
            <v>857.43635603520011</v>
          </cell>
          <cell r="F104">
            <v>872.57871993869151</v>
          </cell>
          <cell r="G104">
            <v>888.6674815861511</v>
          </cell>
          <cell r="H104">
            <v>904.75624323361069</v>
          </cell>
          <cell r="I104">
            <v>25458.937999999998</v>
          </cell>
        </row>
        <row r="105">
          <cell r="A105" t="str">
            <v>% of total</v>
          </cell>
          <cell r="B105">
            <v>9.4639774396821207E-3</v>
          </cell>
          <cell r="C105">
            <v>9.4639774396821207E-3</v>
          </cell>
          <cell r="D105">
            <v>9.4639774396821207E-3</v>
          </cell>
          <cell r="E105">
            <v>9.4639774396821207E-3</v>
          </cell>
          <cell r="F105">
            <v>9.4639774396821207E-3</v>
          </cell>
          <cell r="G105">
            <v>9.4639774396821207E-3</v>
          </cell>
          <cell r="H105">
            <v>9.4639774396821207E-3</v>
          </cell>
          <cell r="I105">
            <v>0.26149278964667211</v>
          </cell>
        </row>
        <row r="106">
          <cell r="A106" t="str">
            <v>Baja California</v>
          </cell>
          <cell r="B106">
            <v>2017.4427942099526</v>
          </cell>
          <cell r="C106">
            <v>2038.6290774706349</v>
          </cell>
          <cell r="D106">
            <v>2112.14</v>
          </cell>
          <cell r="E106">
            <v>2099.204405874661</v>
          </cell>
          <cell r="F106">
            <v>2136.2764483625137</v>
          </cell>
          <cell r="G106">
            <v>2175.6654935058573</v>
          </cell>
          <cell r="H106">
            <v>2215.0545386492049</v>
          </cell>
        </row>
        <row r="107">
          <cell r="A107" t="str">
            <v>% of total</v>
          </cell>
          <cell r="B107">
            <v>2.3170026554907956E-2</v>
          </cell>
          <cell r="C107">
            <v>2.3170026554907956E-2</v>
          </cell>
          <cell r="D107">
            <v>2.3170026554907956E-2</v>
          </cell>
          <cell r="E107">
            <v>2.3170026554907956E-2</v>
          </cell>
          <cell r="F107">
            <v>2.3170026554907956E-2</v>
          </cell>
          <cell r="G107">
            <v>2.3170026554907956E-2</v>
          </cell>
          <cell r="H107">
            <v>2.3170026554908001E-2</v>
          </cell>
        </row>
        <row r="108">
          <cell r="A108" t="str">
            <v>Baja California Sur</v>
          </cell>
          <cell r="B108">
            <v>358.65883159689798</v>
          </cell>
          <cell r="C108">
            <v>362.42530647388844</v>
          </cell>
          <cell r="D108">
            <v>375.49400000000003</v>
          </cell>
          <cell r="E108">
            <v>373.19432385140192</v>
          </cell>
          <cell r="F108">
            <v>379.78495208718823</v>
          </cell>
          <cell r="G108">
            <v>386.78749458771125</v>
          </cell>
          <cell r="H108">
            <v>393.79003708823421</v>
          </cell>
          <cell r="I108">
            <v>943.50599999999997</v>
          </cell>
        </row>
        <row r="109">
          <cell r="A109" t="str">
            <v>% of total</v>
          </cell>
          <cell r="B109">
            <v>4.119142647366467E-3</v>
          </cell>
          <cell r="C109">
            <v>4.119142647366467E-3</v>
          </cell>
          <cell r="D109">
            <v>4.119142647366467E-3</v>
          </cell>
          <cell r="E109">
            <v>4.119142647366467E-3</v>
          </cell>
          <cell r="F109">
            <v>4.119142647366467E-3</v>
          </cell>
          <cell r="G109">
            <v>4.119142647366467E-3</v>
          </cell>
          <cell r="H109">
            <v>4.119142647366467E-3</v>
          </cell>
          <cell r="I109">
            <v>9.6908997534921933E-3</v>
          </cell>
        </row>
        <row r="110">
          <cell r="A110" t="str">
            <v>Campeche</v>
          </cell>
          <cell r="B110">
            <v>613.70897495649058</v>
          </cell>
          <cell r="C110">
            <v>620.15387253691631</v>
          </cell>
          <cell r="D110">
            <v>642.51599999999996</v>
          </cell>
          <cell r="E110">
            <v>638.58097382037352</v>
          </cell>
          <cell r="F110">
            <v>649.85834201146179</v>
          </cell>
          <cell r="G110">
            <v>661.84054571449303</v>
          </cell>
          <cell r="H110">
            <v>673.82274941752428</v>
          </cell>
          <cell r="I110">
            <v>2487.6999999999998</v>
          </cell>
        </row>
        <row r="111">
          <cell r="A111" t="str">
            <v>% of total</v>
          </cell>
          <cell r="B111">
            <v>7.0483551194301707E-3</v>
          </cell>
          <cell r="C111">
            <v>7.0483551194301707E-3</v>
          </cell>
          <cell r="D111">
            <v>7.0483551194301707E-3</v>
          </cell>
          <cell r="E111">
            <v>7.0483551194301707E-3</v>
          </cell>
          <cell r="F111">
            <v>7.0483551194301707E-3</v>
          </cell>
          <cell r="G111">
            <v>7.0483551194301707E-3</v>
          </cell>
          <cell r="H111">
            <v>7.0483551194301707E-3</v>
          </cell>
          <cell r="I111">
            <v>2.5551561216105176E-2</v>
          </cell>
        </row>
        <row r="112">
          <cell r="A112" t="str">
            <v>Coahuila</v>
          </cell>
          <cell r="B112">
            <v>2076.3144062343122</v>
          </cell>
          <cell r="C112">
            <v>2098.1189328731666</v>
          </cell>
          <cell r="D112">
            <v>2173.7750000000001</v>
          </cell>
          <cell r="E112">
            <v>2160.4619283665816</v>
          </cell>
          <cell r="F112">
            <v>2198.615781406168</v>
          </cell>
          <cell r="G112">
            <v>2239.1542502607285</v>
          </cell>
          <cell r="H112">
            <v>2279.692719115289</v>
          </cell>
          <cell r="I112">
            <v>423.51600000000002</v>
          </cell>
        </row>
        <row r="113">
          <cell r="A113" t="str">
            <v>% of total</v>
          </cell>
          <cell r="B113">
            <v>2.3846158149741517E-2</v>
          </cell>
          <cell r="C113">
            <v>2.3846158149741517E-2</v>
          </cell>
          <cell r="D113">
            <v>2.3846158149741517E-2</v>
          </cell>
          <cell r="E113">
            <v>2.3846158149741517E-2</v>
          </cell>
          <cell r="F113">
            <v>2.3846158149741517E-2</v>
          </cell>
          <cell r="G113">
            <v>2.3846158149741517E-2</v>
          </cell>
          <cell r="H113">
            <v>2.3846158149741517E-2</v>
          </cell>
          <cell r="I113">
            <v>4.3500000000000006E-3</v>
          </cell>
        </row>
        <row r="114">
          <cell r="A114" t="str">
            <v>Colima</v>
          </cell>
          <cell r="B114">
            <v>466.14740120100697</v>
          </cell>
          <cell r="C114">
            <v>471.04267303296137</v>
          </cell>
          <cell r="D114">
            <v>488.02800000000002</v>
          </cell>
          <cell r="E114">
            <v>485.03912041351384</v>
          </cell>
          <cell r="F114">
            <v>493.60493269454719</v>
          </cell>
          <cell r="G114">
            <v>502.70610824314514</v>
          </cell>
          <cell r="H114">
            <v>511.80728379174309</v>
          </cell>
          <cell r="I114">
            <v>689.65599999999995</v>
          </cell>
        </row>
        <row r="115">
          <cell r="A115" t="str">
            <v>% of total</v>
          </cell>
          <cell r="B115">
            <v>5.353632675645848E-3</v>
          </cell>
          <cell r="C115">
            <v>5.353632675645848E-3</v>
          </cell>
          <cell r="D115">
            <v>5.353632675645848E-3</v>
          </cell>
          <cell r="E115">
            <v>5.353632675645848E-3</v>
          </cell>
          <cell r="F115">
            <v>5.353632675645848E-3</v>
          </cell>
          <cell r="G115">
            <v>5.353632675645848E-3</v>
          </cell>
          <cell r="H115">
            <v>5.353632675645848E-3</v>
          </cell>
          <cell r="I115">
            <v>7.0835661462612977E-3</v>
          </cell>
        </row>
        <row r="116">
          <cell r="A116" t="str">
            <v>Chiapas</v>
          </cell>
          <cell r="B116">
            <v>3424.0631229391611</v>
          </cell>
          <cell r="C116">
            <v>3460.0211047135358</v>
          </cell>
          <cell r="D116">
            <v>3584.7860000000001</v>
          </cell>
          <cell r="E116">
            <v>3562.8313299865549</v>
          </cell>
          <cell r="F116">
            <v>3625.7510885735142</v>
          </cell>
          <cell r="G116">
            <v>3692.6033320721581</v>
          </cell>
          <cell r="H116">
            <v>3759.455575570802</v>
          </cell>
          <cell r="I116">
            <v>2295.808</v>
          </cell>
        </row>
        <row r="117">
          <cell r="A117" t="str">
            <v>% of total</v>
          </cell>
          <cell r="B117">
            <v>3.9324849116849393E-2</v>
          </cell>
          <cell r="C117">
            <v>3.9324849116849393E-2</v>
          </cell>
          <cell r="D117">
            <v>3.9324849116849393E-2</v>
          </cell>
          <cell r="E117">
            <v>3.9324849116849393E-2</v>
          </cell>
          <cell r="F117">
            <v>3.9324849116849393E-2</v>
          </cell>
          <cell r="G117">
            <v>3.9324849116849393E-2</v>
          </cell>
          <cell r="H117">
            <v>3.9324849116849393E-2</v>
          </cell>
          <cell r="I117">
            <v>2.3580608052588332E-2</v>
          </cell>
        </row>
        <row r="118">
          <cell r="A118" t="str">
            <v>Chihuahua</v>
          </cell>
          <cell r="B118">
            <v>2668.2895504127987</v>
          </cell>
          <cell r="C118">
            <v>2696.3107356472983</v>
          </cell>
          <cell r="D118">
            <v>2793.5369999999998</v>
          </cell>
          <cell r="E118">
            <v>2776.4282568266694</v>
          </cell>
          <cell r="F118">
            <v>2825.4601024218427</v>
          </cell>
          <cell r="G118">
            <v>2877.5564383667138</v>
          </cell>
          <cell r="H118">
            <v>2929.6527743115853</v>
          </cell>
          <cell r="I118">
            <v>2.3580608052588332E-2</v>
          </cell>
        </row>
        <row r="119">
          <cell r="A119" t="str">
            <v>% of total</v>
          </cell>
          <cell r="B119">
            <v>3.0644903496983109E-2</v>
          </cell>
          <cell r="C119">
            <v>3.0644903496983109E-2</v>
          </cell>
          <cell r="D119">
            <v>3.0644903496983109E-2</v>
          </cell>
          <cell r="E119">
            <v>3.0644903496983109E-2</v>
          </cell>
          <cell r="F119">
            <v>3.0644903496983109E-2</v>
          </cell>
          <cell r="G119">
            <v>3.0644903496983109E-2</v>
          </cell>
          <cell r="H119">
            <v>3.0644903496983109E-2</v>
          </cell>
          <cell r="I119">
            <v>540.67899999999997</v>
          </cell>
        </row>
        <row r="120">
          <cell r="A120" t="str">
            <v>Distrito Federal</v>
          </cell>
          <cell r="B120">
            <v>8108.4047469144316</v>
          </cell>
          <cell r="C120">
            <v>8193.5555924568271</v>
          </cell>
          <cell r="D120">
            <v>8489.0069999999996</v>
          </cell>
          <cell r="E120">
            <v>8437.0169098169808</v>
          </cell>
          <cell r="F120">
            <v>8586.0150009395766</v>
          </cell>
          <cell r="G120">
            <v>8744.325472757333</v>
          </cell>
          <cell r="H120">
            <v>8902.6359445750913</v>
          </cell>
          <cell r="I120">
            <v>5.5533997534921936E-3</v>
          </cell>
        </row>
        <row r="121">
          <cell r="A121" t="str">
            <v>% of total</v>
          </cell>
          <cell r="B121">
            <v>9.3123806951622298E-2</v>
          </cell>
          <cell r="C121">
            <v>9.3123806951622298E-2</v>
          </cell>
          <cell r="D121">
            <v>9.3123806951622298E-2</v>
          </cell>
          <cell r="E121">
            <v>9.3123806951622298E-2</v>
          </cell>
          <cell r="F121">
            <v>9.3123806951622298E-2</v>
          </cell>
          <cell r="G121">
            <v>9.3123806951622298E-2</v>
          </cell>
          <cell r="H121">
            <v>9.3123806951622298E-2</v>
          </cell>
          <cell r="I121">
            <v>3920.5149999999999</v>
          </cell>
        </row>
        <row r="122">
          <cell r="A122" t="str">
            <v>Durango</v>
          </cell>
          <cell r="B122">
            <v>1367.5559791133692</v>
          </cell>
          <cell r="C122">
            <v>1381.9174412730342</v>
          </cell>
          <cell r="D122">
            <v>1431.748</v>
          </cell>
          <cell r="E122">
            <v>1422.9793998987918</v>
          </cell>
          <cell r="F122">
            <v>1448.109278925702</v>
          </cell>
          <cell r="G122">
            <v>1474.8097753917941</v>
          </cell>
          <cell r="H122">
            <v>1501.5102718578862</v>
          </cell>
          <cell r="I122">
            <v>4.0268231306491369E-2</v>
          </cell>
        </row>
        <row r="123">
          <cell r="A123" t="str">
            <v>% of total</v>
          </cell>
          <cell r="B123">
            <v>1.5706174391818893E-2</v>
          </cell>
          <cell r="C123">
            <v>1.5706174391818893E-2</v>
          </cell>
          <cell r="D123">
            <v>1.5706174391818893E-2</v>
          </cell>
          <cell r="E123">
            <v>1.5706174391818893E-2</v>
          </cell>
          <cell r="F123">
            <v>1.5706174391818893E-2</v>
          </cell>
          <cell r="G123">
            <v>1.5706174391818893E-2</v>
          </cell>
          <cell r="H123">
            <v>1.5706174391818893E-2</v>
          </cell>
          <cell r="I123">
            <v>3047.86</v>
          </cell>
        </row>
        <row r="124">
          <cell r="A124" t="str">
            <v>Guanajuato</v>
          </cell>
          <cell r="B124">
            <v>4209.0007569555819</v>
          </cell>
          <cell r="C124">
            <v>4253.2018032193037</v>
          </cell>
          <cell r="D124">
            <v>4406.5680000000002</v>
          </cell>
          <cell r="E124">
            <v>4379.5804067847266</v>
          </cell>
          <cell r="F124">
            <v>4456.9239901275032</v>
          </cell>
          <cell r="G124">
            <v>4539.1015474292035</v>
          </cell>
          <cell r="H124">
            <v>4621.2791047309038</v>
          </cell>
          <cell r="I124">
            <v>3.1305053410024652E-2</v>
          </cell>
        </row>
        <row r="125">
          <cell r="A125" t="str">
            <v>% of total</v>
          </cell>
          <cell r="B125">
            <v>4.8339739589235396E-2</v>
          </cell>
          <cell r="C125">
            <v>4.8339739589235396E-2</v>
          </cell>
          <cell r="D125">
            <v>4.8339739589235396E-2</v>
          </cell>
          <cell r="E125">
            <v>4.8339739589235396E-2</v>
          </cell>
          <cell r="F125">
            <v>4.8339739589235396E-2</v>
          </cell>
          <cell r="G125">
            <v>4.8339739589235396E-2</v>
          </cell>
          <cell r="H125">
            <v>4.8339739589235396E-2</v>
          </cell>
          <cell r="I125">
            <v>8591.3089999999993</v>
          </cell>
        </row>
        <row r="126">
          <cell r="A126" t="str">
            <v>Guerrero</v>
          </cell>
          <cell r="B126">
            <v>2785.8035347943505</v>
          </cell>
          <cell r="C126">
            <v>2815.0587994125854</v>
          </cell>
          <cell r="D126">
            <v>2916.567</v>
          </cell>
          <cell r="E126">
            <v>2898.7047716669554</v>
          </cell>
          <cell r="F126">
            <v>2949.8960259127293</v>
          </cell>
          <cell r="G126">
            <v>3004.286733548864</v>
          </cell>
          <cell r="H126">
            <v>3058.6774411849992</v>
          </cell>
          <cell r="I126">
            <v>8.8242697206244863E-2</v>
          </cell>
        </row>
        <row r="127">
          <cell r="A127" t="str">
            <v>% of total</v>
          </cell>
          <cell r="B127">
            <v>3.1994533903608777E-2</v>
          </cell>
          <cell r="C127">
            <v>3.1994533903608777E-2</v>
          </cell>
          <cell r="D127">
            <v>3.1994533903608777E-2</v>
          </cell>
          <cell r="E127">
            <v>3.1994533903608777E-2</v>
          </cell>
          <cell r="F127">
            <v>3.1994533903608777E-2</v>
          </cell>
          <cell r="G127">
            <v>3.1994533903608777E-2</v>
          </cell>
          <cell r="H127">
            <v>3.1994533903608777E-2</v>
          </cell>
          <cell r="I127">
            <v>1445.922</v>
          </cell>
        </row>
        <row r="128">
          <cell r="A128" t="str">
            <v>Hidalgo</v>
          </cell>
          <cell r="B128">
            <v>2017.7608642481473</v>
          </cell>
          <cell r="C128">
            <v>2038.9504877383245</v>
          </cell>
          <cell r="D128">
            <v>2112.473</v>
          </cell>
          <cell r="E128">
            <v>2099.5353664488448</v>
          </cell>
          <cell r="F128">
            <v>2136.6132537150493</v>
          </cell>
          <cell r="G128">
            <v>2176.008508935392</v>
          </cell>
          <cell r="H128">
            <v>2215.4037641557347</v>
          </cell>
          <cell r="I128">
            <v>1.4851294165981924E-2</v>
          </cell>
        </row>
        <row r="129">
          <cell r="A129" t="str">
            <v>% of total</v>
          </cell>
          <cell r="B129">
            <v>2.3173679541377976E-2</v>
          </cell>
          <cell r="C129">
            <v>2.3173679541377976E-2</v>
          </cell>
          <cell r="D129">
            <v>2.3173679541377976E-2</v>
          </cell>
          <cell r="E129">
            <v>2.3173679541377976E-2</v>
          </cell>
          <cell r="F129">
            <v>2.3173679541377976E-2</v>
          </cell>
          <cell r="G129">
            <v>2.3173679541377976E-2</v>
          </cell>
          <cell r="H129">
            <v>2.3173679541377976E-2</v>
          </cell>
          <cell r="I129">
            <v>4656.7610000000004</v>
          </cell>
        </row>
        <row r="130">
          <cell r="A130" t="str">
            <v>Jalisco</v>
          </cell>
          <cell r="B130">
            <v>5722.5633007488186</v>
          </cell>
          <cell r="C130">
            <v>5782.6591049098115</v>
          </cell>
          <cell r="D130">
            <v>5991.1760000000004</v>
          </cell>
          <cell r="E130">
            <v>5954.4836306165926</v>
          </cell>
          <cell r="F130">
            <v>6059.6400744243911</v>
          </cell>
          <cell r="G130">
            <v>6171.3687959701765</v>
          </cell>
          <cell r="H130">
            <v>6283.0975175159629</v>
          </cell>
          <cell r="I130">
            <v>4.7830330731306499E-2</v>
          </cell>
        </row>
        <row r="131">
          <cell r="A131" t="str">
            <v>% of total</v>
          </cell>
          <cell r="B131">
            <v>6.5722777379874087E-2</v>
          </cell>
          <cell r="C131">
            <v>6.5722777379874087E-2</v>
          </cell>
          <cell r="D131">
            <v>6.5722777379874087E-2</v>
          </cell>
          <cell r="E131">
            <v>6.5722777379874087E-2</v>
          </cell>
          <cell r="F131">
            <v>6.5722777379874087E-2</v>
          </cell>
          <cell r="G131">
            <v>6.5722777379874087E-2</v>
          </cell>
          <cell r="H131">
            <v>6.5722777379874087E-2</v>
          </cell>
          <cell r="I131">
            <v>3075.0830000000001</v>
          </cell>
        </row>
        <row r="132">
          <cell r="A132" t="str">
            <v>Mexico</v>
          </cell>
          <cell r="B132">
            <v>11183.04071068657</v>
          </cell>
          <cell r="C132">
            <v>11300.480010027461</v>
          </cell>
          <cell r="D132">
            <v>11707.964</v>
          </cell>
          <cell r="E132">
            <v>11636.259723608244</v>
          </cell>
          <cell r="F132">
            <v>11841.756584069317</v>
          </cell>
          <cell r="G132">
            <v>12060.096998309207</v>
          </cell>
          <cell r="H132">
            <v>12278.437412549096</v>
          </cell>
          <cell r="I132">
            <v>3.1584665160230077E-2</v>
          </cell>
        </row>
        <row r="133">
          <cell r="A133" t="str">
            <v>% of total</v>
          </cell>
          <cell r="B133">
            <v>0.12843553778817046</v>
          </cell>
          <cell r="C133">
            <v>0.12843553778817046</v>
          </cell>
          <cell r="D133">
            <v>0.12843553778817046</v>
          </cell>
          <cell r="E133">
            <v>0.12843553778817046</v>
          </cell>
          <cell r="F133">
            <v>0.12843553778817046</v>
          </cell>
          <cell r="G133">
            <v>0.12843553778817046</v>
          </cell>
          <cell r="H133">
            <v>0.12843553778817046</v>
          </cell>
          <cell r="I133">
            <v>2231.3919999999998</v>
          </cell>
        </row>
        <row r="134">
          <cell r="A134" t="str">
            <v>Michoacan</v>
          </cell>
          <cell r="B134">
            <v>3697.0665528990594</v>
          </cell>
          <cell r="C134">
            <v>3735.8914947750377</v>
          </cell>
          <cell r="D134">
            <v>3870.6039999999998</v>
          </cell>
          <cell r="E134">
            <v>3846.898865698337</v>
          </cell>
          <cell r="F134">
            <v>3914.8352695075791</v>
          </cell>
          <cell r="G134">
            <v>3987.0176985548987</v>
          </cell>
          <cell r="H134">
            <v>4059.2001276022183</v>
          </cell>
          <cell r="I134">
            <v>2.29189811010682E-2</v>
          </cell>
        </row>
        <row r="135">
          <cell r="A135" t="str">
            <v>% of total</v>
          </cell>
          <cell r="B135">
            <v>4.2460252380776345E-2</v>
          </cell>
          <cell r="C135">
            <v>4.2460252380776345E-2</v>
          </cell>
          <cell r="D135">
            <v>4.2460252380776345E-2</v>
          </cell>
          <cell r="E135">
            <v>4.2460252380776345E-2</v>
          </cell>
          <cell r="F135">
            <v>4.2460252380776345E-2</v>
          </cell>
          <cell r="G135">
            <v>4.2460252380776345E-2</v>
          </cell>
          <cell r="H135">
            <v>4.2460252380776345E-2</v>
          </cell>
          <cell r="I135">
            <v>6321.2780000000002</v>
          </cell>
        </row>
        <row r="136">
          <cell r="A136" t="str">
            <v>Morelos</v>
          </cell>
          <cell r="B136">
            <v>1377.9806529777945</v>
          </cell>
          <cell r="C136">
            <v>1392.451590406858</v>
          </cell>
          <cell r="D136">
            <v>1442.662</v>
          </cell>
          <cell r="E136">
            <v>1433.8265581769911</v>
          </cell>
          <cell r="F136">
            <v>1459.1479984979976</v>
          </cell>
          <cell r="G136">
            <v>1486.0520288390669</v>
          </cell>
          <cell r="H136">
            <v>1512.9560591801364</v>
          </cell>
          <cell r="I136">
            <v>6.4926848808545601E-2</v>
          </cell>
        </row>
        <row r="137">
          <cell r="A137" t="str">
            <v>% of total</v>
          </cell>
          <cell r="B137">
            <v>1.5825900200629042E-2</v>
          </cell>
          <cell r="C137">
            <v>1.5825900200629042E-2</v>
          </cell>
          <cell r="D137">
            <v>1.5825900200629042E-2</v>
          </cell>
          <cell r="E137">
            <v>1.5825900200629042E-2</v>
          </cell>
          <cell r="F137">
            <v>1.5825900200629042E-2</v>
          </cell>
          <cell r="G137">
            <v>1.5825900200629042E-2</v>
          </cell>
          <cell r="H137">
            <v>1.5825900200629042E-2</v>
          </cell>
          <cell r="I137">
            <v>13083.359</v>
          </cell>
        </row>
        <row r="138">
          <cell r="A138" t="str">
            <v>Nayarit</v>
          </cell>
          <cell r="B138">
            <v>856.49861678376112</v>
          </cell>
          <cell r="C138">
            <v>865.4931827559127</v>
          </cell>
          <cell r="D138">
            <v>896.702</v>
          </cell>
          <cell r="E138">
            <v>891.21023661150321</v>
          </cell>
          <cell r="F138">
            <v>906.94904873709265</v>
          </cell>
          <cell r="G138">
            <v>923.67153662053147</v>
          </cell>
          <cell r="H138">
            <v>940.39402450397029</v>
          </cell>
          <cell r="I138">
            <v>0.1343812551355793</v>
          </cell>
        </row>
        <row r="139">
          <cell r="A139" t="str">
            <v>% of total</v>
          </cell>
          <cell r="B139">
            <v>9.8367575784934127E-3</v>
          </cell>
          <cell r="C139">
            <v>9.8367575784934127E-3</v>
          </cell>
          <cell r="D139">
            <v>9.8367575784934127E-3</v>
          </cell>
          <cell r="E139">
            <v>9.8367575784934127E-3</v>
          </cell>
          <cell r="F139">
            <v>9.8367575784934127E-3</v>
          </cell>
          <cell r="G139">
            <v>9.8367575784934127E-3</v>
          </cell>
          <cell r="H139">
            <v>9.8367575784934127E-3</v>
          </cell>
          <cell r="I139">
            <v>3979.1770000000001</v>
          </cell>
        </row>
        <row r="140">
          <cell r="A140" t="str">
            <v>Nuevo Leon</v>
          </cell>
          <cell r="B140">
            <v>3390.9456323557492</v>
          </cell>
          <cell r="C140">
            <v>3426.555829033864</v>
          </cell>
          <cell r="D140">
            <v>3550.114</v>
          </cell>
          <cell r="E140">
            <v>3528.3716752475289</v>
          </cell>
          <cell r="F140">
            <v>3590.682874810399</v>
          </cell>
          <cell r="G140">
            <v>3656.888524345949</v>
          </cell>
          <cell r="H140">
            <v>3723.0941738814986</v>
          </cell>
          <cell r="I140">
            <v>4.0870758011503701E-2</v>
          </cell>
        </row>
        <row r="141">
          <cell r="A141" t="str">
            <v>% of total</v>
          </cell>
          <cell r="B141">
            <v>3.8944499726793917E-2</v>
          </cell>
          <cell r="C141">
            <v>3.8944499726793917E-2</v>
          </cell>
          <cell r="D141">
            <v>3.8944499726793917E-2</v>
          </cell>
          <cell r="E141">
            <v>3.8944499726793917E-2</v>
          </cell>
          <cell r="F141">
            <v>3.8944499726793917E-2</v>
          </cell>
          <cell r="G141">
            <v>3.8944499726793917E-2</v>
          </cell>
          <cell r="H141">
            <v>3.8944499726793917E-2</v>
          </cell>
          <cell r="I141">
            <v>1552.8779999999999</v>
          </cell>
        </row>
        <row r="142">
          <cell r="A142" t="str">
            <v>Oaxaca</v>
          </cell>
          <cell r="B142">
            <v>3084.1283963234187</v>
          </cell>
          <cell r="C142">
            <v>3116.5165354093697</v>
          </cell>
          <cell r="D142">
            <v>3228.895</v>
          </cell>
          <cell r="E142">
            <v>3209.1199494856701</v>
          </cell>
          <cell r="F142">
            <v>3265.7931494765871</v>
          </cell>
          <cell r="G142">
            <v>3326.008424466936</v>
          </cell>
          <cell r="H142">
            <v>3386.2236994572854</v>
          </cell>
          <cell r="I142">
            <v>1.5949856203779787E-2</v>
          </cell>
        </row>
        <row r="143">
          <cell r="A143" t="str">
            <v>% of total</v>
          </cell>
          <cell r="B143">
            <v>3.542074999432307E-2</v>
          </cell>
          <cell r="C143">
            <v>3.542074999432307E-2</v>
          </cell>
          <cell r="D143">
            <v>3.542074999432307E-2</v>
          </cell>
          <cell r="E143">
            <v>3.542074999432307E-2</v>
          </cell>
          <cell r="F143">
            <v>3.542074999432307E-2</v>
          </cell>
          <cell r="G143">
            <v>3.542074999432307E-2</v>
          </cell>
          <cell r="H143">
            <v>3.542074999432307E-2</v>
          </cell>
          <cell r="I143">
            <v>919.73900000000003</v>
          </cell>
        </row>
        <row r="144">
          <cell r="A144" t="str">
            <v>Puebla</v>
          </cell>
          <cell r="B144">
            <v>4417.0328894139157</v>
          </cell>
          <cell r="C144">
            <v>4463.418596228229</v>
          </cell>
          <cell r="D144">
            <v>4624.3649999999998</v>
          </cell>
          <cell r="E144">
            <v>4596.0435304348075</v>
          </cell>
          <cell r="F144">
            <v>4677.209862098116</v>
          </cell>
          <cell r="G144">
            <v>4763.4490894903802</v>
          </cell>
          <cell r="H144">
            <v>4849.6883168826453</v>
          </cell>
          <cell r="I144">
            <v>9.4467851273623664E-3</v>
          </cell>
        </row>
        <row r="145">
          <cell r="A145" t="str">
            <v>% of total</v>
          </cell>
          <cell r="B145">
            <v>5.0728957289567417E-2</v>
          </cell>
          <cell r="C145">
            <v>5.0728957289567417E-2</v>
          </cell>
          <cell r="D145">
            <v>5.0728957289567417E-2</v>
          </cell>
          <cell r="E145">
            <v>5.0728957289567417E-2</v>
          </cell>
          <cell r="F145">
            <v>5.0728957289567417E-2</v>
          </cell>
          <cell r="G145">
            <v>5.0728957289567417E-2</v>
          </cell>
          <cell r="H145">
            <v>5.0728957289567417E-2</v>
          </cell>
          <cell r="I145">
            <v>3826.24</v>
          </cell>
        </row>
        <row r="146">
          <cell r="A146" t="str">
            <v>Queretaro</v>
          </cell>
          <cell r="B146">
            <v>1194.4112585020337</v>
          </cell>
          <cell r="C146">
            <v>1206.954432130053</v>
          </cell>
          <cell r="D146">
            <v>1250.4760000000001</v>
          </cell>
          <cell r="E146">
            <v>1242.8175824711066</v>
          </cell>
          <cell r="F146">
            <v>1264.7657958480797</v>
          </cell>
          <cell r="G146">
            <v>1288.0857725611136</v>
          </cell>
          <cell r="H146">
            <v>1311.4057492741476</v>
          </cell>
          <cell r="I146">
            <v>3.9299917830731307E-2</v>
          </cell>
        </row>
        <row r="147">
          <cell r="A147" t="str">
            <v>% of total</v>
          </cell>
          <cell r="B147">
            <v>1.3717633360608239E-2</v>
          </cell>
          <cell r="C147">
            <v>1.3717633360608239E-2</v>
          </cell>
          <cell r="D147">
            <v>1.3717633360608239E-2</v>
          </cell>
          <cell r="E147">
            <v>1.3717633360608239E-2</v>
          </cell>
          <cell r="F147">
            <v>1.3717633360608239E-2</v>
          </cell>
          <cell r="G147">
            <v>1.3717633360608239E-2</v>
          </cell>
          <cell r="H147">
            <v>1.3717633360608239E-2</v>
          </cell>
          <cell r="I147">
            <v>3432.18</v>
          </cell>
        </row>
        <row r="148">
          <cell r="A148" t="str">
            <v>Quintana Roo</v>
          </cell>
          <cell r="B148">
            <v>671.99316033373407</v>
          </cell>
          <cell r="C148">
            <v>679.05013240002097</v>
          </cell>
          <cell r="D148">
            <v>703.53599999999994</v>
          </cell>
          <cell r="E148">
            <v>699.2272628194321</v>
          </cell>
          <cell r="F148">
            <v>711.5756471517841</v>
          </cell>
          <cell r="G148">
            <v>724.69580550490809</v>
          </cell>
          <cell r="H148">
            <v>737.81596385803209</v>
          </cell>
          <cell r="I148">
            <v>3.5252465078060805E-2</v>
          </cell>
        </row>
        <row r="149">
          <cell r="A149" t="str">
            <v>% of total</v>
          </cell>
          <cell r="B149">
            <v>7.7177402077200008E-3</v>
          </cell>
          <cell r="C149">
            <v>7.7177402077200008E-3</v>
          </cell>
          <cell r="D149">
            <v>7.7177402077200008E-3</v>
          </cell>
          <cell r="E149">
            <v>7.7177402077200008E-3</v>
          </cell>
          <cell r="F149">
            <v>7.7177402077200008E-3</v>
          </cell>
          <cell r="G149">
            <v>7.7177402077200008E-3</v>
          </cell>
          <cell r="H149">
            <v>7.7177402077200008E-3</v>
          </cell>
          <cell r="I149">
            <v>5070.3459999999995</v>
          </cell>
        </row>
        <row r="150">
          <cell r="A150" t="str">
            <v>San Luis Potosi</v>
          </cell>
          <cell r="B150">
            <v>2102.0924068072563</v>
          </cell>
          <cell r="C150">
            <v>2124.1676424960028</v>
          </cell>
          <cell r="D150">
            <v>2200.7629999999999</v>
          </cell>
          <cell r="E150">
            <v>2187.2846430094296</v>
          </cell>
          <cell r="F150">
            <v>2225.9121863738346</v>
          </cell>
          <cell r="G150">
            <v>2266.9539511985149</v>
          </cell>
          <cell r="H150">
            <v>2307.9957160231952</v>
          </cell>
          <cell r="I150">
            <v>5.2078327855382085E-2</v>
          </cell>
        </row>
        <row r="151">
          <cell r="A151" t="str">
            <v>% of total</v>
          </cell>
          <cell r="B151">
            <v>2.4142214602753086E-2</v>
          </cell>
          <cell r="C151">
            <v>2.4142214602753086E-2</v>
          </cell>
          <cell r="D151">
            <v>2.4142214602753086E-2</v>
          </cell>
          <cell r="E151">
            <v>2.4142214602753086E-2</v>
          </cell>
          <cell r="F151">
            <v>2.4142214602753086E-2</v>
          </cell>
          <cell r="G151">
            <v>2.4142214602753086E-2</v>
          </cell>
          <cell r="H151">
            <v>2.4142214602753086E-2</v>
          </cell>
          <cell r="I151">
            <v>1402.01</v>
          </cell>
        </row>
        <row r="152">
          <cell r="A152" t="str">
            <v>Sinaloa</v>
          </cell>
          <cell r="B152">
            <v>2316.9205402318157</v>
          </cell>
          <cell r="C152">
            <v>2341.2518050382942</v>
          </cell>
          <cell r="D152">
            <v>2425.6750000000002</v>
          </cell>
          <cell r="E152">
            <v>2410.8191915403422</v>
          </cell>
          <cell r="F152">
            <v>2453.3943649008779</v>
          </cell>
          <cell r="G152">
            <v>2498.6304865964476</v>
          </cell>
          <cell r="H152">
            <v>2543.8666082920167</v>
          </cell>
          <cell r="I152">
            <v>1.4400267050123254E-2</v>
          </cell>
        </row>
        <row r="153">
          <cell r="A153" t="str">
            <v>% of total</v>
          </cell>
          <cell r="B153">
            <v>2.6609483350334903E-2</v>
          </cell>
          <cell r="C153">
            <v>2.6609483350334903E-2</v>
          </cell>
          <cell r="D153">
            <v>2.6609483350334903E-2</v>
          </cell>
          <cell r="E153">
            <v>2.6609483350334903E-2</v>
          </cell>
          <cell r="F153">
            <v>2.6609483350334903E-2</v>
          </cell>
          <cell r="G153">
            <v>2.6609483350334903E-2</v>
          </cell>
          <cell r="H153">
            <v>2.6609483350334903E-2</v>
          </cell>
          <cell r="I153">
            <v>873.80399999999997</v>
          </cell>
        </row>
        <row r="154">
          <cell r="A154" t="str">
            <v>Sonora</v>
          </cell>
          <cell r="B154">
            <v>1992.0315771044761</v>
          </cell>
          <cell r="C154">
            <v>2012.9510031114405</v>
          </cell>
          <cell r="D154">
            <v>2085.5360000000001</v>
          </cell>
          <cell r="E154">
            <v>2072.7633394615018</v>
          </cell>
          <cell r="F154">
            <v>2109.3684315491223</v>
          </cell>
          <cell r="G154">
            <v>2148.2613418922188</v>
          </cell>
          <cell r="H154">
            <v>2187.1542522353157</v>
          </cell>
          <cell r="I154">
            <v>8.9749794576828267E-3</v>
          </cell>
        </row>
        <row r="155">
          <cell r="A155" t="str">
            <v>% of total</v>
          </cell>
          <cell r="B155">
            <v>2.2878182554762715E-2</v>
          </cell>
          <cell r="C155">
            <v>2.2878182554762715E-2</v>
          </cell>
          <cell r="D155">
            <v>2.2878182554762715E-2</v>
          </cell>
          <cell r="E155">
            <v>2.2878182554762715E-2</v>
          </cell>
          <cell r="F155">
            <v>2.2878182554762715E-2</v>
          </cell>
          <cell r="G155">
            <v>2.2878182554762715E-2</v>
          </cell>
          <cell r="H155">
            <v>2.2878182554762715E-2</v>
          </cell>
          <cell r="I155">
            <v>2296.3629999999998</v>
          </cell>
        </row>
        <row r="156">
          <cell r="A156" t="str">
            <v>Tabasco</v>
          </cell>
          <cell r="B156">
            <v>1670.3634313008347</v>
          </cell>
          <cell r="C156">
            <v>1687.904842093443</v>
          </cell>
          <cell r="D156">
            <v>1748.769</v>
          </cell>
          <cell r="E156">
            <v>1738.0588358996208</v>
          </cell>
          <cell r="F156">
            <v>1768.7530316770974</v>
          </cell>
          <cell r="G156">
            <v>1801.3656146906665</v>
          </cell>
          <cell r="H156">
            <v>1833.9781977042355</v>
          </cell>
          <cell r="I156">
            <v>2.3586308545603941E-2</v>
          </cell>
        </row>
        <row r="157">
          <cell r="A157" t="str">
            <v>% of total</v>
          </cell>
          <cell r="B157">
            <v>1.9183872360922966E-2</v>
          </cell>
          <cell r="C157">
            <v>1.9183872360922966E-2</v>
          </cell>
          <cell r="D157">
            <v>1.9183872360922966E-2</v>
          </cell>
          <cell r="E157">
            <v>1.9183872360922966E-2</v>
          </cell>
          <cell r="F157">
            <v>1.9183872360922966E-2</v>
          </cell>
          <cell r="G157">
            <v>1.9183872360922966E-2</v>
          </cell>
          <cell r="H157">
            <v>1.9183872360922966E-2</v>
          </cell>
          <cell r="I157">
            <v>2534.835</v>
          </cell>
        </row>
        <row r="158">
          <cell r="A158" t="str">
            <v>Tamaulipas</v>
          </cell>
          <cell r="B158">
            <v>2414.0159564257347</v>
          </cell>
          <cell r="C158">
            <v>2439.3668739315126</v>
          </cell>
          <cell r="D158">
            <v>2527.328</v>
          </cell>
          <cell r="E158">
            <v>2511.8496277189934</v>
          </cell>
          <cell r="F158">
            <v>2556.2090030429495</v>
          </cell>
          <cell r="G158">
            <v>2603.3408393246523</v>
          </cell>
          <cell r="H158">
            <v>2650.4726756063551</v>
          </cell>
          <cell r="I158">
            <v>2.6035692276088745E-2</v>
          </cell>
        </row>
        <row r="159">
          <cell r="A159" t="str">
            <v>% of total</v>
          </cell>
          <cell r="B159">
            <v>2.7724609577472335E-2</v>
          </cell>
          <cell r="C159">
            <v>2.7724609577472335E-2</v>
          </cell>
          <cell r="D159">
            <v>2.7724609577472335E-2</v>
          </cell>
          <cell r="E159">
            <v>2.7724609577472335E-2</v>
          </cell>
          <cell r="F159">
            <v>2.7724609577472335E-2</v>
          </cell>
          <cell r="G159">
            <v>2.7724609577472335E-2</v>
          </cell>
          <cell r="H159">
            <v>2.7724609577472335E-2</v>
          </cell>
          <cell r="I159">
            <v>2213.37</v>
          </cell>
        </row>
        <row r="160">
          <cell r="A160" t="str">
            <v>Tlaxcala</v>
          </cell>
          <cell r="B160">
            <v>844.29351483767084</v>
          </cell>
          <cell r="C160">
            <v>853.15990827982682</v>
          </cell>
          <cell r="D160">
            <v>883.92399999999998</v>
          </cell>
          <cell r="E160">
            <v>878.51049421835376</v>
          </cell>
          <cell r="F160">
            <v>894.02502833258518</v>
          </cell>
          <cell r="G160">
            <v>910.50922082895602</v>
          </cell>
          <cell r="H160">
            <v>926.99341332532686</v>
          </cell>
          <cell r="I160">
            <v>2.2733874281018897E-2</v>
          </cell>
        </row>
        <row r="161">
          <cell r="A161" t="str">
            <v>% of total</v>
          </cell>
          <cell r="B161">
            <v>9.6965838213946328E-3</v>
          </cell>
          <cell r="C161">
            <v>9.6965838213946328E-3</v>
          </cell>
          <cell r="D161">
            <v>9.6965838213946328E-3</v>
          </cell>
          <cell r="E161">
            <v>9.6965838213946328E-3</v>
          </cell>
          <cell r="F161">
            <v>9.6965838213946328E-3</v>
          </cell>
          <cell r="G161">
            <v>9.6965838213946328E-3</v>
          </cell>
          <cell r="H161">
            <v>9.6965838213946328E-3</v>
          </cell>
          <cell r="I161">
            <v>1889.367</v>
          </cell>
        </row>
        <row r="162">
          <cell r="A162" t="str">
            <v>Veracruz</v>
          </cell>
          <cell r="B162">
            <v>6435.257963988076</v>
          </cell>
          <cell r="C162">
            <v>6502.8381692221001</v>
          </cell>
          <cell r="D162">
            <v>6737.3239999999996</v>
          </cell>
          <cell r="E162">
            <v>6696.061920424353</v>
          </cell>
          <cell r="F162">
            <v>6814.3146695709202</v>
          </cell>
          <cell r="G162">
            <v>6939.9582155391472</v>
          </cell>
          <cell r="H162">
            <v>7065.6017615073742</v>
          </cell>
          <cell r="I162">
            <v>1.9405988085456041E-2</v>
          </cell>
        </row>
        <row r="163">
          <cell r="A163" t="str">
            <v>% of total</v>
          </cell>
          <cell r="B163">
            <v>7.3907968216604336E-2</v>
          </cell>
          <cell r="C163">
            <v>7.3907968216604336E-2</v>
          </cell>
          <cell r="D163">
            <v>7.3907968216604336E-2</v>
          </cell>
          <cell r="E163">
            <v>7.3907968216604336E-2</v>
          </cell>
          <cell r="F163">
            <v>7.3907968216604336E-2</v>
          </cell>
          <cell r="G163">
            <v>7.3907968216604336E-2</v>
          </cell>
          <cell r="H163">
            <v>7.3907968216604336E-2</v>
          </cell>
          <cell r="I163">
            <v>2747.114</v>
          </cell>
        </row>
        <row r="164">
          <cell r="A164" t="str">
            <v>Yucatan</v>
          </cell>
          <cell r="B164">
            <v>1486.8312882709881</v>
          </cell>
          <cell r="C164">
            <v>1502.4453264606013</v>
          </cell>
          <cell r="D164">
            <v>1556.6220000000001</v>
          </cell>
          <cell r="E164">
            <v>1547.0886213420636</v>
          </cell>
          <cell r="F164">
            <v>1574.410274699098</v>
          </cell>
          <cell r="G164">
            <v>1603.4395313909467</v>
          </cell>
          <cell r="H164">
            <v>1632.4687880827958</v>
          </cell>
          <cell r="I164">
            <v>2.8216043549712407E-2</v>
          </cell>
        </row>
        <row r="165">
          <cell r="A165" t="str">
            <v>% of total</v>
          </cell>
          <cell r="B165">
            <v>1.7076033348146398E-2</v>
          </cell>
          <cell r="C165">
            <v>1.7076033348146398E-2</v>
          </cell>
          <cell r="D165">
            <v>1.7076033348146398E-2</v>
          </cell>
          <cell r="E165">
            <v>1.7076033348146398E-2</v>
          </cell>
          <cell r="F165">
            <v>1.7076033348146398E-2</v>
          </cell>
          <cell r="G165">
            <v>1.7076033348146398E-2</v>
          </cell>
          <cell r="H165">
            <v>1.7076033348146398E-2</v>
          </cell>
          <cell r="I165">
            <v>961.91200000000003</v>
          </cell>
        </row>
        <row r="166">
          <cell r="A166" t="str">
            <v>Zacatecas</v>
          </cell>
          <cell r="B166">
            <v>1276.5745758758535</v>
          </cell>
          <cell r="C166">
            <v>1289.9805919698476</v>
          </cell>
          <cell r="D166">
            <v>1336.4960000000001</v>
          </cell>
          <cell r="E166">
            <v>1328.3107614238929</v>
          </cell>
          <cell r="F166">
            <v>1351.7687881157055</v>
          </cell>
          <cell r="G166">
            <v>1376.6929414757565</v>
          </cell>
          <cell r="H166">
            <v>1401.6170948358074</v>
          </cell>
          <cell r="I166">
            <v>9.8799506984387844E-3</v>
          </cell>
        </row>
        <row r="167">
          <cell r="A167" t="str">
            <v>% of total</v>
          </cell>
          <cell r="B167">
            <v>1.4661266682382924E-2</v>
          </cell>
          <cell r="C167">
            <v>1.4661266682382924E-2</v>
          </cell>
          <cell r="D167">
            <v>1.4661266682382924E-2</v>
          </cell>
          <cell r="E167">
            <v>1.4661266682382924E-2</v>
          </cell>
          <cell r="F167">
            <v>1.4661266682382924E-2</v>
          </cell>
          <cell r="G167">
            <v>1.4661266682382924E-2</v>
          </cell>
          <cell r="H167">
            <v>1.4661266682382924E-2</v>
          </cell>
          <cell r="I167">
            <v>6901.11</v>
          </cell>
        </row>
        <row r="168">
          <cell r="A168" t="str">
            <v>% of total</v>
          </cell>
          <cell r="B168">
            <v>7.3907968216604336E-2</v>
          </cell>
          <cell r="C168">
            <v>7.3907968216604336E-2</v>
          </cell>
          <cell r="D168">
            <v>7.3907968216604336E-2</v>
          </cell>
          <cell r="E168">
            <v>7.3907968216604336E-2</v>
          </cell>
          <cell r="F168">
            <v>7.3907968216604336E-2</v>
          </cell>
          <cell r="G168">
            <v>7.3907968216604336E-2</v>
          </cell>
          <cell r="H168">
            <v>7.3907968216604336E-2</v>
          </cell>
          <cell r="I168">
            <v>7.088239523418241E-2</v>
          </cell>
        </row>
        <row r="169">
          <cell r="A169" t="str">
            <v>INCOME DISTRIBUTION</v>
          </cell>
          <cell r="B169">
            <v>1486.8312882709881</v>
          </cell>
          <cell r="C169">
            <v>1518.7594820174888</v>
          </cell>
          <cell r="D169">
            <v>1556.6220000000001</v>
          </cell>
          <cell r="E169">
            <v>1577.7401012019864</v>
          </cell>
          <cell r="F169">
            <v>1598.4021015532435</v>
          </cell>
          <cell r="G169">
            <v>1619.3373184380712</v>
          </cell>
          <cell r="H169">
            <v>1640.5628278898171</v>
          </cell>
          <cell r="I169">
            <v>1655.7070000000001</v>
          </cell>
        </row>
        <row r="170">
          <cell r="A170" t="str">
            <v>% of total</v>
          </cell>
          <cell r="B170">
            <v>1.7076033348146398E-2</v>
          </cell>
          <cell r="C170">
            <v>1.7076033348146398E-2</v>
          </cell>
          <cell r="D170">
            <v>1.7076033348146398E-2</v>
          </cell>
          <cell r="E170">
            <v>1.7076033348146398E-2</v>
          </cell>
          <cell r="F170">
            <v>1.7076033348146398E-2</v>
          </cell>
          <cell r="G170">
            <v>1.7076033348146398E-2</v>
          </cell>
          <cell r="H170">
            <v>1.7076033348146398E-2</v>
          </cell>
          <cell r="I170">
            <v>1.7006029170090389E-2</v>
          </cell>
        </row>
        <row r="171">
          <cell r="A171" t="str">
            <v xml:space="preserve">  A Group (&gt;5 minimum salaries)</v>
          </cell>
          <cell r="B171">
            <v>1276.5745758758535</v>
          </cell>
          <cell r="C171">
            <v>1303.9877199978196</v>
          </cell>
          <cell r="D171">
            <v>9.6000000000000002E-2</v>
          </cell>
          <cell r="E171">
            <v>1354.6277351187703</v>
          </cell>
          <cell r="F171">
            <v>1372.3678678044537</v>
          </cell>
          <cell r="G171">
            <v>1390.342580757055</v>
          </cell>
          <cell r="H171">
            <v>1408.566535243257</v>
          </cell>
          <cell r="I171">
            <v>1351.2070000000001</v>
          </cell>
        </row>
        <row r="172">
          <cell r="A172" t="str">
            <v xml:space="preserve">  B Group (2-5 minimum salaries)</v>
          </cell>
          <cell r="B172">
            <v>1.4661266682382924E-2</v>
          </cell>
          <cell r="C172">
            <v>1.4661266682382924E-2</v>
          </cell>
          <cell r="D172">
            <v>0.252</v>
          </cell>
          <cell r="E172">
            <v>1.4661266682382924E-2</v>
          </cell>
          <cell r="F172">
            <v>1.4661266682382924E-2</v>
          </cell>
          <cell r="G172">
            <v>1.4661266682382924E-2</v>
          </cell>
          <cell r="H172">
            <v>1.4661266682382924E-2</v>
          </cell>
          <cell r="I172">
            <v>1.3878461380443715E-2</v>
          </cell>
        </row>
        <row r="173">
          <cell r="A173" t="str">
            <v xml:space="preserve">  C Group (1-2 minimum salaries)</v>
          </cell>
          <cell r="D173">
            <v>0.29499999999999998</v>
          </cell>
        </row>
        <row r="174">
          <cell r="A174" t="str">
            <v xml:space="preserve">  D Group (&lt;1 minimum salary)</v>
          </cell>
          <cell r="D174">
            <v>0.19400000000000001</v>
          </cell>
        </row>
        <row r="175">
          <cell r="A175" t="str">
            <v xml:space="preserve">  E Group (no salary)</v>
          </cell>
          <cell r="D175">
            <v>0.16300000000000003</v>
          </cell>
        </row>
        <row r="176">
          <cell r="A176" t="str">
            <v xml:space="preserve">  A Group (&gt;5 minimum salaries)</v>
          </cell>
          <cell r="D176">
            <v>9.6000000000000002E-2</v>
          </cell>
          <cell r="G176" t="str">
            <v xml:space="preserve"> </v>
          </cell>
          <cell r="I176">
            <v>42.7</v>
          </cell>
        </row>
        <row r="177">
          <cell r="A177" t="str">
            <v>Income Distribution by State</v>
          </cell>
          <cell r="D177">
            <v>0.252</v>
          </cell>
          <cell r="I177">
            <v>42.7</v>
          </cell>
        </row>
        <row r="178">
          <cell r="A178" t="str">
            <v>Aguascalientes</v>
          </cell>
          <cell r="D178">
            <v>0.29499999999999998</v>
          </cell>
          <cell r="I178">
            <v>42</v>
          </cell>
        </row>
        <row r="179">
          <cell r="A179" t="str">
            <v xml:space="preserve">  A Group (&gt;5 minimum salaries)</v>
          </cell>
          <cell r="D179">
            <v>0.19400000000000001</v>
          </cell>
          <cell r="I179">
            <v>10.1</v>
          </cell>
        </row>
        <row r="180">
          <cell r="A180" t="str">
            <v xml:space="preserve">  B Group (2-5 minimum salaries)</v>
          </cell>
          <cell r="D180">
            <v>0.16300000000000003</v>
          </cell>
          <cell r="G180" t="str">
            <v xml:space="preserve"> </v>
          </cell>
          <cell r="I180">
            <v>10.1</v>
          </cell>
        </row>
        <row r="181">
          <cell r="A181" t="str">
            <v xml:space="preserve">  C Group (1-2 minimum salaries)</v>
          </cell>
          <cell r="G181" t="str">
            <v xml:space="preserve"> </v>
          </cell>
        </row>
        <row r="182">
          <cell r="A182" t="str">
            <v xml:space="preserve">  D Group (&lt;1 minimum salary)</v>
          </cell>
        </row>
        <row r="183">
          <cell r="A183" t="str">
            <v xml:space="preserve">  E Group (no salary)</v>
          </cell>
        </row>
        <row r="184">
          <cell r="A184" t="str">
            <v>Baja California</v>
          </cell>
        </row>
        <row r="185">
          <cell r="A185" t="str">
            <v xml:space="preserve">  A Group (&gt;5 minimum salaries)</v>
          </cell>
        </row>
        <row r="186">
          <cell r="A186" t="str">
            <v xml:space="preserve">  B Group (2-5 minimum salaries)</v>
          </cell>
        </row>
        <row r="187">
          <cell r="A187" t="str">
            <v xml:space="preserve">  C Group (1-2 minimum salaries)</v>
          </cell>
        </row>
        <row r="188">
          <cell r="A188" t="str">
            <v xml:space="preserve">  D Group (&lt;1 minimum salary)</v>
          </cell>
        </row>
        <row r="189">
          <cell r="A189" t="str">
            <v xml:space="preserve">  E Group (no salary)</v>
          </cell>
        </row>
        <row r="190">
          <cell r="A190" t="str">
            <v>Baja California Sur</v>
          </cell>
        </row>
        <row r="191">
          <cell r="A191" t="str">
            <v xml:space="preserve">  A Group (&gt;5 minimum salaries)</v>
          </cell>
        </row>
        <row r="192">
          <cell r="A192" t="str">
            <v xml:space="preserve">  B Group (2-5 minimum salaries)</v>
          </cell>
        </row>
        <row r="193">
          <cell r="A193" t="str">
            <v xml:space="preserve">  C Group (1-2 minimum salaries)</v>
          </cell>
        </row>
        <row r="194">
          <cell r="A194" t="str">
            <v xml:space="preserve">  D Group (&lt;1 minimum salary)</v>
          </cell>
        </row>
        <row r="195">
          <cell r="A195" t="str">
            <v xml:space="preserve">  E Group (no salary)</v>
          </cell>
        </row>
        <row r="196">
          <cell r="A196" t="str">
            <v>Campeche</v>
          </cell>
        </row>
        <row r="197">
          <cell r="A197" t="str">
            <v xml:space="preserve">  A Group (&gt;5 minimum salaries)</v>
          </cell>
        </row>
        <row r="198">
          <cell r="A198" t="str">
            <v xml:space="preserve">  B Group (2-5 minimum salaries)</v>
          </cell>
        </row>
        <row r="199">
          <cell r="A199" t="str">
            <v xml:space="preserve">  C Group (1-2 minimum salaries)</v>
          </cell>
        </row>
        <row r="200">
          <cell r="A200" t="str">
            <v xml:space="preserve">  D Group (&lt;1 minimum salary)</v>
          </cell>
        </row>
        <row r="201">
          <cell r="A201" t="str">
            <v xml:space="preserve">  E Group (no salary)</v>
          </cell>
        </row>
        <row r="202">
          <cell r="A202" t="str">
            <v>Coahuila</v>
          </cell>
        </row>
        <row r="203">
          <cell r="A203" t="str">
            <v xml:space="preserve">  A Group (&gt;5 minimum salaries)</v>
          </cell>
        </row>
        <row r="204">
          <cell r="A204" t="str">
            <v xml:space="preserve">  B Group (2-5 minimum salaries)</v>
          </cell>
        </row>
        <row r="205">
          <cell r="A205" t="str">
            <v xml:space="preserve">  C Group (1-2 minimum salaries)</v>
          </cell>
        </row>
        <row r="206">
          <cell r="A206" t="str">
            <v xml:space="preserve">  D Group (&lt;1 minimum salary)</v>
          </cell>
        </row>
        <row r="207">
          <cell r="A207" t="str">
            <v xml:space="preserve">  E Group (no salary)</v>
          </cell>
        </row>
        <row r="208">
          <cell r="A208" t="str">
            <v>Colima</v>
          </cell>
        </row>
        <row r="209">
          <cell r="A209" t="str">
            <v xml:space="preserve">  A Group (&gt;5 minimum salaries)</v>
          </cell>
        </row>
        <row r="210">
          <cell r="A210" t="str">
            <v xml:space="preserve">  B Group (2-5 minimum salaries)</v>
          </cell>
        </row>
        <row r="211">
          <cell r="A211" t="str">
            <v xml:space="preserve">  C Group (1-2 minimum salaries)</v>
          </cell>
        </row>
        <row r="212">
          <cell r="A212" t="str">
            <v xml:space="preserve">  D Group (&lt;1 minimum salary)</v>
          </cell>
        </row>
        <row r="213">
          <cell r="A213" t="str">
            <v xml:space="preserve">  E Group (no salary)</v>
          </cell>
        </row>
        <row r="214">
          <cell r="A214" t="str">
            <v>Chiapas</v>
          </cell>
        </row>
        <row r="215">
          <cell r="A215" t="str">
            <v xml:space="preserve">  A Group (&gt;5 minimum salaries)</v>
          </cell>
        </row>
        <row r="216">
          <cell r="A216" t="str">
            <v xml:space="preserve">  B Group (2-5 minimum salaries)</v>
          </cell>
        </row>
        <row r="217">
          <cell r="A217" t="str">
            <v xml:space="preserve">  C Group (1-2 minimum salaries)</v>
          </cell>
        </row>
        <row r="218">
          <cell r="A218" t="str">
            <v xml:space="preserve">  D Group (&lt;1 minimum salary)</v>
          </cell>
        </row>
        <row r="219">
          <cell r="A219" t="str">
            <v xml:space="preserve">  E Group (no salary)</v>
          </cell>
        </row>
        <row r="220">
          <cell r="A220" t="str">
            <v>Chihuahua</v>
          </cell>
        </row>
        <row r="221">
          <cell r="A221" t="str">
            <v xml:space="preserve">  A Group (&gt;5 minimum salaries)</v>
          </cell>
        </row>
        <row r="222">
          <cell r="A222" t="str">
            <v xml:space="preserve">  B Group (2-5 minimum salaries)</v>
          </cell>
        </row>
        <row r="223">
          <cell r="A223" t="str">
            <v xml:space="preserve">  C Group (1-2 minimum salaries)</v>
          </cell>
        </row>
        <row r="224">
          <cell r="A224" t="str">
            <v xml:space="preserve">  D Group (&lt;1 minimum salary)</v>
          </cell>
        </row>
        <row r="225">
          <cell r="A225" t="str">
            <v xml:space="preserve">  E Group (no salary)</v>
          </cell>
        </row>
        <row r="226">
          <cell r="A226" t="str">
            <v>Distrito Federal</v>
          </cell>
        </row>
        <row r="227">
          <cell r="A227" t="str">
            <v xml:space="preserve">  A Group (&gt;5 minimum salaries)</v>
          </cell>
        </row>
        <row r="228">
          <cell r="A228" t="str">
            <v xml:space="preserve">  B Group (2-5 minimum salaries)</v>
          </cell>
        </row>
        <row r="229">
          <cell r="A229" t="str">
            <v xml:space="preserve">  C Group (1-2 minimum salaries)</v>
          </cell>
        </row>
        <row r="230">
          <cell r="A230" t="str">
            <v xml:space="preserve">  D Group (&lt;1 minimum salary)</v>
          </cell>
        </row>
        <row r="231">
          <cell r="A231" t="str">
            <v xml:space="preserve">  E Group (no salary)</v>
          </cell>
        </row>
        <row r="232">
          <cell r="A232" t="str">
            <v>Durango</v>
          </cell>
        </row>
        <row r="233">
          <cell r="A233" t="str">
            <v xml:space="preserve">  A Group (&gt;5 minimum salaries)</v>
          </cell>
        </row>
        <row r="234">
          <cell r="A234" t="str">
            <v xml:space="preserve">  B Group (2-5 minimum salaries)</v>
          </cell>
        </row>
        <row r="235">
          <cell r="A235" t="str">
            <v xml:space="preserve">  C Group (1-2 minimum salaries)</v>
          </cell>
        </row>
        <row r="236">
          <cell r="A236" t="str">
            <v xml:space="preserve">  D Group (&lt;1 minimum salary)</v>
          </cell>
        </row>
        <row r="237">
          <cell r="A237" t="str">
            <v xml:space="preserve">  E Group (no salary)</v>
          </cell>
        </row>
        <row r="238">
          <cell r="A238" t="str">
            <v>Guanajuato</v>
          </cell>
        </row>
        <row r="239">
          <cell r="A239" t="str">
            <v xml:space="preserve">  A Group (&gt;5 minimum salaries)</v>
          </cell>
        </row>
        <row r="240">
          <cell r="A240" t="str">
            <v xml:space="preserve">  B Group (2-5 minimum salaries)</v>
          </cell>
        </row>
        <row r="241">
          <cell r="A241" t="str">
            <v xml:space="preserve">  C Group (1-2 minimum salaries)</v>
          </cell>
        </row>
        <row r="242">
          <cell r="A242" t="str">
            <v xml:space="preserve">  D Group (&lt;1 minimum salary)</v>
          </cell>
        </row>
        <row r="243">
          <cell r="A243" t="str">
            <v xml:space="preserve">  E Group (no salary)</v>
          </cell>
        </row>
        <row r="244">
          <cell r="A244" t="str">
            <v>Guerrero</v>
          </cell>
        </row>
        <row r="245">
          <cell r="A245" t="str">
            <v xml:space="preserve">  A Group (&gt;5 minimum salaries)</v>
          </cell>
        </row>
        <row r="246">
          <cell r="A246" t="str">
            <v xml:space="preserve">  B Group (2-5 minimum salaries)</v>
          </cell>
        </row>
        <row r="247">
          <cell r="A247" t="str">
            <v xml:space="preserve">  C Group (1-2 minimum salaries)</v>
          </cell>
        </row>
        <row r="248">
          <cell r="A248" t="str">
            <v xml:space="preserve">  D Group (&lt;1 minimum salary)</v>
          </cell>
        </row>
        <row r="249">
          <cell r="A249" t="str">
            <v xml:space="preserve">  E Group (no salary)</v>
          </cell>
        </row>
        <row r="250">
          <cell r="A250" t="str">
            <v>Hidalgo</v>
          </cell>
        </row>
        <row r="251">
          <cell r="A251" t="str">
            <v xml:space="preserve">  A Group (&gt;5 minimum salaries)</v>
          </cell>
        </row>
        <row r="252">
          <cell r="A252" t="str">
            <v xml:space="preserve">  B Group (2-5 minimum salaries)</v>
          </cell>
        </row>
        <row r="253">
          <cell r="A253" t="str">
            <v xml:space="preserve">  C Group (1-2 minimum salaries)</v>
          </cell>
        </row>
        <row r="254">
          <cell r="A254" t="str">
            <v xml:space="preserve">  D Group (&lt;1 minimum salary)</v>
          </cell>
        </row>
        <row r="255">
          <cell r="A255" t="str">
            <v xml:space="preserve">  E Group (no salary)</v>
          </cell>
        </row>
        <row r="256">
          <cell r="A256" t="str">
            <v>Jalisco</v>
          </cell>
        </row>
        <row r="257">
          <cell r="A257" t="str">
            <v xml:space="preserve">  A Group (&gt;5 minimum salaries)</v>
          </cell>
        </row>
        <row r="258">
          <cell r="A258" t="str">
            <v xml:space="preserve">  B Group (2-5 minimum salaries)</v>
          </cell>
        </row>
        <row r="259">
          <cell r="A259" t="str">
            <v xml:space="preserve">  C Group (1-2 minimum salaries)</v>
          </cell>
        </row>
        <row r="260">
          <cell r="A260" t="str">
            <v xml:space="preserve">  D Group (&lt;1 minimum salary)</v>
          </cell>
        </row>
        <row r="261">
          <cell r="A261" t="str">
            <v xml:space="preserve">  E Group (no salary)</v>
          </cell>
        </row>
        <row r="262">
          <cell r="A262" t="str">
            <v>Mexico</v>
          </cell>
        </row>
        <row r="263">
          <cell r="A263" t="str">
            <v xml:space="preserve">  A Group (&gt;5 minimum salaries)</v>
          </cell>
        </row>
        <row r="264">
          <cell r="A264" t="str">
            <v xml:space="preserve">  B Group (2-5 minimum salaries)</v>
          </cell>
        </row>
        <row r="265">
          <cell r="A265" t="str">
            <v xml:space="preserve">  C Group (1-2 minimum salaries)</v>
          </cell>
        </row>
        <row r="266">
          <cell r="A266" t="str">
            <v xml:space="preserve">  D Group (&lt;1 minimum salary)</v>
          </cell>
        </row>
        <row r="267">
          <cell r="A267" t="str">
            <v xml:space="preserve">  E Group (no salary)</v>
          </cell>
        </row>
        <row r="268">
          <cell r="A268" t="str">
            <v>Michoacan</v>
          </cell>
        </row>
        <row r="269">
          <cell r="A269" t="str">
            <v xml:space="preserve">  A Group (&gt;5 minimum salaries)</v>
          </cell>
        </row>
        <row r="270">
          <cell r="A270" t="str">
            <v xml:space="preserve">  B Group (2-5 minimum salaries)</v>
          </cell>
        </row>
        <row r="271">
          <cell r="A271" t="str">
            <v xml:space="preserve">  C Group (1-2 minimum salaries)</v>
          </cell>
        </row>
        <row r="272">
          <cell r="A272" t="str">
            <v xml:space="preserve">  D Group (&lt;1 minimum salary)</v>
          </cell>
        </row>
        <row r="273">
          <cell r="A273" t="str">
            <v xml:space="preserve">  E Group (no salary)</v>
          </cell>
        </row>
        <row r="274">
          <cell r="A274" t="str">
            <v>Morelos</v>
          </cell>
        </row>
        <row r="275">
          <cell r="A275" t="str">
            <v xml:space="preserve">  A Group (&gt;5 minimum salaries)</v>
          </cell>
        </row>
        <row r="276">
          <cell r="A276" t="str">
            <v xml:space="preserve">  B Group (2-5 minimum salaries)</v>
          </cell>
        </row>
        <row r="277">
          <cell r="A277" t="str">
            <v xml:space="preserve">  C Group (1-2 minimum salaries)</v>
          </cell>
        </row>
        <row r="278">
          <cell r="A278" t="str">
            <v xml:space="preserve">  D Group (&lt;1 minimum salary)</v>
          </cell>
        </row>
        <row r="279">
          <cell r="A279" t="str">
            <v xml:space="preserve">  E Group (no salary)</v>
          </cell>
        </row>
        <row r="280">
          <cell r="A280" t="str">
            <v>Nayarit</v>
          </cell>
        </row>
        <row r="281">
          <cell r="A281" t="str">
            <v xml:space="preserve">  A Group (&gt;5 minimum salaries)</v>
          </cell>
        </row>
        <row r="282">
          <cell r="A282" t="str">
            <v xml:space="preserve">  B Group (2-5 minimum salaries)</v>
          </cell>
        </row>
        <row r="283">
          <cell r="A283" t="str">
            <v xml:space="preserve">  C Group (1-2 minimum salaries)</v>
          </cell>
        </row>
        <row r="284">
          <cell r="A284" t="str">
            <v xml:space="preserve">  D Group (&lt;1 minimum salary)</v>
          </cell>
        </row>
        <row r="285">
          <cell r="A285" t="str">
            <v xml:space="preserve">  E Group (no salary)</v>
          </cell>
        </row>
        <row r="286">
          <cell r="A286" t="str">
            <v>Nuevo Leon</v>
          </cell>
        </row>
        <row r="287">
          <cell r="A287" t="str">
            <v xml:space="preserve">  A Group (&gt;5 minimum salaries)</v>
          </cell>
        </row>
        <row r="288">
          <cell r="A288" t="str">
            <v xml:space="preserve">  B Group (2-5 minimum salaries)</v>
          </cell>
        </row>
        <row r="289">
          <cell r="A289" t="str">
            <v xml:space="preserve">  C Group (1-2 minimum salaries)</v>
          </cell>
        </row>
        <row r="290">
          <cell r="A290" t="str">
            <v xml:space="preserve">  D Group (&lt;1 minimum salary)</v>
          </cell>
        </row>
        <row r="291">
          <cell r="A291" t="str">
            <v xml:space="preserve">  E Group (no salary)</v>
          </cell>
        </row>
        <row r="292">
          <cell r="A292" t="str">
            <v>Oaxaca</v>
          </cell>
        </row>
        <row r="293">
          <cell r="A293" t="str">
            <v xml:space="preserve">  A Group (&gt;5 minimum salaries)</v>
          </cell>
        </row>
        <row r="294">
          <cell r="A294" t="str">
            <v xml:space="preserve">  B Group (2-5 minimum salaries)</v>
          </cell>
        </row>
        <row r="295">
          <cell r="A295" t="str">
            <v xml:space="preserve">  C Group (1-2 minimum salaries)</v>
          </cell>
        </row>
        <row r="296">
          <cell r="A296" t="str">
            <v xml:space="preserve">  D Group (&lt;1 minimum salary)</v>
          </cell>
        </row>
        <row r="297">
          <cell r="A297" t="str">
            <v xml:space="preserve">  E Group (no salary)</v>
          </cell>
        </row>
        <row r="298">
          <cell r="A298" t="str">
            <v>Puebla</v>
          </cell>
        </row>
        <row r="299">
          <cell r="A299" t="str">
            <v xml:space="preserve">  A Group (&gt;5 minimum salaries)</v>
          </cell>
        </row>
        <row r="300">
          <cell r="A300" t="str">
            <v xml:space="preserve">  B Group (2-5 minimum salaries)</v>
          </cell>
        </row>
        <row r="301">
          <cell r="A301" t="str">
            <v xml:space="preserve">  C Group (1-2 minimum salaries)</v>
          </cell>
        </row>
        <row r="302">
          <cell r="A302" t="str">
            <v xml:space="preserve">  D Group (&lt;1 minimum salary)</v>
          </cell>
        </row>
        <row r="303">
          <cell r="A303" t="str">
            <v xml:space="preserve">  E Group (no salary)</v>
          </cell>
        </row>
        <row r="304">
          <cell r="A304" t="str">
            <v>Queretaro</v>
          </cell>
        </row>
        <row r="305">
          <cell r="A305" t="str">
            <v xml:space="preserve">  A Group (&gt;5 minimum salaries)</v>
          </cell>
        </row>
        <row r="306">
          <cell r="A306" t="str">
            <v xml:space="preserve">  B Group (2-5 minimum salaries)</v>
          </cell>
        </row>
        <row r="307">
          <cell r="A307" t="str">
            <v xml:space="preserve">  C Group (1-2 minimum salaries)</v>
          </cell>
        </row>
        <row r="308">
          <cell r="A308" t="str">
            <v xml:space="preserve">  D Group (&lt;1 minimum salary)</v>
          </cell>
        </row>
        <row r="309">
          <cell r="A309" t="str">
            <v xml:space="preserve">  E Group (no salary)</v>
          </cell>
        </row>
        <row r="310">
          <cell r="A310" t="str">
            <v>Quintana Roo</v>
          </cell>
        </row>
        <row r="311">
          <cell r="A311" t="str">
            <v xml:space="preserve">  A Group (&gt;5 minimum salaries)</v>
          </cell>
        </row>
        <row r="312">
          <cell r="A312" t="str">
            <v xml:space="preserve">  B Group (2-5 minimum salaries)</v>
          </cell>
        </row>
        <row r="313">
          <cell r="A313" t="str">
            <v xml:space="preserve">  C Group (1-2 minimum salaries)</v>
          </cell>
        </row>
        <row r="314">
          <cell r="A314" t="str">
            <v xml:space="preserve">  D Group (&lt;1 minimum salary)</v>
          </cell>
        </row>
        <row r="315">
          <cell r="A315" t="str">
            <v xml:space="preserve">  E Group (no salary)</v>
          </cell>
        </row>
        <row r="316">
          <cell r="A316" t="str">
            <v>San Luis Potosi</v>
          </cell>
        </row>
        <row r="317">
          <cell r="A317" t="str">
            <v xml:space="preserve">  A Group (&gt;5 minimum salaries)</v>
          </cell>
        </row>
        <row r="318">
          <cell r="A318" t="str">
            <v xml:space="preserve">  B Group (2-5 minimum salaries)</v>
          </cell>
        </row>
        <row r="319">
          <cell r="A319" t="str">
            <v xml:space="preserve">  C Group (1-2 minimum salaries)</v>
          </cell>
        </row>
        <row r="320">
          <cell r="A320" t="str">
            <v xml:space="preserve">  D Group (&lt;1 minimum salary)</v>
          </cell>
        </row>
        <row r="321">
          <cell r="A321" t="str">
            <v xml:space="preserve">  E Group (no salary)</v>
          </cell>
        </row>
        <row r="322">
          <cell r="A322" t="str">
            <v>Sinaloa</v>
          </cell>
        </row>
        <row r="323">
          <cell r="A323" t="str">
            <v xml:space="preserve">  A Group (&gt;5 minimum salaries)</v>
          </cell>
        </row>
        <row r="324">
          <cell r="A324" t="str">
            <v xml:space="preserve">  B Group (2-5 minimum salaries)</v>
          </cell>
        </row>
        <row r="325">
          <cell r="A325" t="str">
            <v xml:space="preserve">  C Group (1-2 minimum salaries)</v>
          </cell>
        </row>
        <row r="326">
          <cell r="A326" t="str">
            <v xml:space="preserve">  D Group (&lt;1 minimum salary)</v>
          </cell>
        </row>
        <row r="327">
          <cell r="A327" t="str">
            <v xml:space="preserve">  E Group (no salary)</v>
          </cell>
        </row>
        <row r="328">
          <cell r="A328" t="str">
            <v>Sonora</v>
          </cell>
        </row>
        <row r="329">
          <cell r="A329" t="str">
            <v xml:space="preserve">  A Group (&gt;5 minimum salaries)</v>
          </cell>
        </row>
        <row r="330">
          <cell r="A330" t="str">
            <v xml:space="preserve">  B Group (2-5 minimum salaries)</v>
          </cell>
        </row>
        <row r="331">
          <cell r="A331" t="str">
            <v xml:space="preserve">  C Group (1-2 minimum salaries)</v>
          </cell>
        </row>
        <row r="332">
          <cell r="A332" t="str">
            <v xml:space="preserve">  D Group (&lt;1 minimum salary)</v>
          </cell>
        </row>
        <row r="333">
          <cell r="A333" t="str">
            <v xml:space="preserve">  E Group (no salary)</v>
          </cell>
        </row>
        <row r="334">
          <cell r="A334" t="str">
            <v>Tabasco</v>
          </cell>
        </row>
        <row r="335">
          <cell r="A335" t="str">
            <v xml:space="preserve">  A Group (&gt;5 minimum salaries)</v>
          </cell>
        </row>
        <row r="336">
          <cell r="A336" t="str">
            <v xml:space="preserve">  B Group (2-5 minimum salaries)</v>
          </cell>
        </row>
        <row r="337">
          <cell r="A337" t="str">
            <v xml:space="preserve">  C Group (1-2 minimum salaries)</v>
          </cell>
        </row>
        <row r="338">
          <cell r="A338" t="str">
            <v xml:space="preserve">  D Group (&lt;1 minimum salary)</v>
          </cell>
        </row>
        <row r="339">
          <cell r="A339" t="str">
            <v xml:space="preserve">  E Group (no salary)</v>
          </cell>
        </row>
        <row r="340">
          <cell r="A340" t="str">
            <v>Tamaulipas</v>
          </cell>
        </row>
        <row r="341">
          <cell r="A341" t="str">
            <v xml:space="preserve">  A Group (&gt;5 minimum salaries)</v>
          </cell>
        </row>
        <row r="342">
          <cell r="A342" t="str">
            <v xml:space="preserve">  B Group (2-5 minimum salaries)</v>
          </cell>
        </row>
        <row r="343">
          <cell r="A343" t="str">
            <v xml:space="preserve">  C Group (1-2 minimum salaries)</v>
          </cell>
        </row>
        <row r="344">
          <cell r="A344" t="str">
            <v xml:space="preserve">  D Group (&lt;1 minimum salary)</v>
          </cell>
        </row>
        <row r="345">
          <cell r="A345" t="str">
            <v xml:space="preserve">  E Group (no salary)</v>
          </cell>
        </row>
        <row r="346">
          <cell r="A346" t="str">
            <v>Tlaxcala</v>
          </cell>
        </row>
        <row r="347">
          <cell r="A347" t="str">
            <v xml:space="preserve">  A Group (&gt;5 minimum salaries)</v>
          </cell>
        </row>
        <row r="348">
          <cell r="A348" t="str">
            <v xml:space="preserve">  B Group (2-5 minimum salaries)</v>
          </cell>
        </row>
        <row r="349">
          <cell r="A349" t="str">
            <v xml:space="preserve">  C Group (1-2 minimum salaries)</v>
          </cell>
        </row>
        <row r="350">
          <cell r="A350" t="str">
            <v xml:space="preserve">  D Group (&lt;1 minimum salary)</v>
          </cell>
        </row>
        <row r="351">
          <cell r="A351" t="str">
            <v xml:space="preserve">  E Group (no salary)</v>
          </cell>
        </row>
        <row r="352">
          <cell r="A352" t="str">
            <v>Veracruz</v>
          </cell>
        </row>
        <row r="353">
          <cell r="A353" t="str">
            <v xml:space="preserve">  A Group (&gt;5 minimum salaries)</v>
          </cell>
        </row>
        <row r="354">
          <cell r="A354" t="str">
            <v xml:space="preserve">  B Group (2-5 minimum salaries)</v>
          </cell>
        </row>
        <row r="355">
          <cell r="A355" t="str">
            <v xml:space="preserve">  C Group (1-2 minimum salaries)</v>
          </cell>
        </row>
        <row r="356">
          <cell r="A356" t="str">
            <v xml:space="preserve">  D Group (&lt;1 minimum salary)</v>
          </cell>
        </row>
        <row r="357">
          <cell r="A357" t="str">
            <v xml:space="preserve">  E Group (no salary)</v>
          </cell>
        </row>
        <row r="358">
          <cell r="A358" t="str">
            <v>Yucatan</v>
          </cell>
        </row>
        <row r="359">
          <cell r="A359" t="str">
            <v xml:space="preserve">  A Group (&gt;5 minimum salaries)</v>
          </cell>
        </row>
        <row r="360">
          <cell r="A360" t="str">
            <v xml:space="preserve">  B Group (2-5 minimum salaries)</v>
          </cell>
        </row>
        <row r="361">
          <cell r="A361" t="str">
            <v xml:space="preserve">  C Group (1-2 minimum salaries)</v>
          </cell>
        </row>
        <row r="362">
          <cell r="A362" t="str">
            <v xml:space="preserve">  D Group (&lt;1 minimum salary)</v>
          </cell>
        </row>
        <row r="363">
          <cell r="A363" t="str">
            <v xml:space="preserve">  E Group (no salary)</v>
          </cell>
        </row>
        <row r="364">
          <cell r="A364" t="str">
            <v>Zacatecas</v>
          </cell>
        </row>
        <row r="365">
          <cell r="A365" t="str">
            <v xml:space="preserve">  A Group (&gt;5 minimum salaries)</v>
          </cell>
        </row>
        <row r="366">
          <cell r="A366" t="str">
            <v xml:space="preserve">  B Group (2-5 minimum salaries)</v>
          </cell>
        </row>
        <row r="367">
          <cell r="A367" t="str">
            <v xml:space="preserve">  C Group (1-2 minimum salaries)</v>
          </cell>
        </row>
        <row r="368">
          <cell r="A368" t="str">
            <v xml:space="preserve">  D Group (&lt;1 minimum salary)</v>
          </cell>
        </row>
        <row r="369">
          <cell r="A369" t="str">
            <v xml:space="preserve">  E Group (no salary)</v>
          </cell>
        </row>
        <row r="370">
          <cell r="A370" t="str">
            <v xml:space="preserve">  A Group (&gt;5 minimum salaries)</v>
          </cell>
        </row>
        <row r="371">
          <cell r="A371" t="str">
            <v xml:space="preserve">  B Group (2-5 minimum salaries)</v>
          </cell>
        </row>
        <row r="372">
          <cell r="A372" t="str">
            <v xml:space="preserve">  C Group (1-2 minimum salaries)</v>
          </cell>
        </row>
        <row r="373">
          <cell r="A373" t="str">
            <v>REGIONAL GDP</v>
          </cell>
        </row>
        <row r="374">
          <cell r="A374" t="str">
            <v xml:space="preserve">  E Group (no salary)</v>
          </cell>
        </row>
        <row r="375">
          <cell r="A375" t="str">
            <v>Region I (Baja California)</v>
          </cell>
          <cell r="E375">
            <v>9621.2656800000004</v>
          </cell>
          <cell r="F375">
            <v>11722.775080000001</v>
          </cell>
          <cell r="G375">
            <v>12116.592559999999</v>
          </cell>
          <cell r="H375">
            <v>14119.87024</v>
          </cell>
        </row>
        <row r="376">
          <cell r="A376" t="str">
            <v>% of total</v>
          </cell>
          <cell r="E376">
            <v>2.92E-2</v>
          </cell>
          <cell r="F376">
            <v>2.92E-2</v>
          </cell>
          <cell r="G376">
            <v>2.92E-2</v>
          </cell>
          <cell r="H376">
            <v>2.92E-2</v>
          </cell>
        </row>
        <row r="377">
          <cell r="A377" t="str">
            <v xml:space="preserve">  GDP/Cap</v>
          </cell>
          <cell r="E377">
            <v>3698.4856975758335</v>
          </cell>
          <cell r="F377">
            <v>4428.1206499873733</v>
          </cell>
          <cell r="G377">
            <v>4494.0183968124675</v>
          </cell>
          <cell r="H377">
            <v>5143.9027260126031</v>
          </cell>
        </row>
        <row r="378">
          <cell r="A378" t="str">
            <v>REGIONAL GDP</v>
          </cell>
        </row>
        <row r="379">
          <cell r="A379" t="str">
            <v>Region II (Northwest)</v>
          </cell>
          <cell r="E379">
            <v>15980.526900000001</v>
          </cell>
          <cell r="F379">
            <v>19471.04765</v>
          </cell>
          <cell r="G379">
            <v>20125.1623</v>
          </cell>
          <cell r="H379">
            <v>23452.5242</v>
          </cell>
        </row>
        <row r="380">
          <cell r="A380" t="str">
            <v>% of total</v>
          </cell>
          <cell r="E380">
            <v>4.8500000000000001E-2</v>
          </cell>
          <cell r="F380">
            <v>4.8500000000000001E-2</v>
          </cell>
          <cell r="G380">
            <v>4.8500000000000001E-2</v>
          </cell>
          <cell r="H380">
            <v>4.8500000000000001E-2</v>
          </cell>
        </row>
        <row r="381">
          <cell r="A381" t="str">
            <v xml:space="preserve">  GDP/Cap</v>
          </cell>
          <cell r="E381">
            <v>6143.0327511105452</v>
          </cell>
          <cell r="F381">
            <v>7354.926422068067</v>
          </cell>
          <cell r="G381">
            <v>7464.3798714179702</v>
          </cell>
          <cell r="H381">
            <v>8543.811034644219</v>
          </cell>
        </row>
        <row r="382">
          <cell r="A382" t="str">
            <v xml:space="preserve">  GDP/Cap</v>
          </cell>
          <cell r="E382">
            <v>3658.4966106793872</v>
          </cell>
          <cell r="F382">
            <v>4354.7953313418084</v>
          </cell>
          <cell r="G382">
            <v>4514.4585077197607</v>
          </cell>
          <cell r="H382">
            <v>5075.3432183024961</v>
          </cell>
        </row>
        <row r="383">
          <cell r="A383" t="str">
            <v>Region III (North)</v>
          </cell>
          <cell r="E383">
            <v>13608.160020000001</v>
          </cell>
          <cell r="F383">
            <v>16580.500370000002</v>
          </cell>
          <cell r="G383">
            <v>17137.509340000001</v>
          </cell>
          <cell r="H383">
            <v>19970.912360000002</v>
          </cell>
        </row>
        <row r="384">
          <cell r="A384" t="str">
            <v>% of total</v>
          </cell>
          <cell r="E384">
            <v>4.1300000000000003E-2</v>
          </cell>
          <cell r="F384">
            <v>4.1300000000000003E-2</v>
          </cell>
          <cell r="G384">
            <v>4.1300000000000003E-2</v>
          </cell>
          <cell r="H384">
            <v>4.1300000000000003E-2</v>
          </cell>
        </row>
        <row r="385">
          <cell r="A385" t="str">
            <v xml:space="preserve">  GDP/Cap</v>
          </cell>
          <cell r="E385">
            <v>2749.1068101500041</v>
          </cell>
          <cell r="F385">
            <v>3291.448887588012</v>
          </cell>
          <cell r="G385">
            <v>3340.4310817571422</v>
          </cell>
          <cell r="H385">
            <v>3823.4940381408542</v>
          </cell>
        </row>
        <row r="386">
          <cell r="A386" t="str">
            <v xml:space="preserve">  GDP/Cap</v>
          </cell>
          <cell r="E386">
            <v>6076.6125211626813</v>
          </cell>
          <cell r="F386">
            <v>7233.1360811670456</v>
          </cell>
          <cell r="G386">
            <v>7498.3300556304248</v>
          </cell>
          <cell r="H386">
            <v>8429.9365098517501</v>
          </cell>
        </row>
        <row r="387">
          <cell r="A387" t="str">
            <v>Region IV (Northewast)</v>
          </cell>
          <cell r="E387">
            <v>38913.406739999999</v>
          </cell>
          <cell r="F387">
            <v>47413.004690000002</v>
          </cell>
          <cell r="G387">
            <v>49005.807580000001</v>
          </cell>
          <cell r="H387">
            <v>57108.105320000002</v>
          </cell>
        </row>
        <row r="388">
          <cell r="A388" t="str">
            <v>% of total</v>
          </cell>
          <cell r="E388">
            <v>0.1181</v>
          </cell>
          <cell r="F388">
            <v>0.1181</v>
          </cell>
          <cell r="G388">
            <v>0.1181</v>
          </cell>
          <cell r="H388">
            <v>0.1181</v>
          </cell>
        </row>
        <row r="389">
          <cell r="A389" t="str">
            <v xml:space="preserve">  GDP/Cap</v>
          </cell>
          <cell r="E389">
            <v>5222.934503788666</v>
          </cell>
          <cell r="F389">
            <v>6253.3117661958831</v>
          </cell>
          <cell r="G389">
            <v>6346.3713705199752</v>
          </cell>
          <cell r="H389">
            <v>7264.1262475161802</v>
          </cell>
        </row>
        <row r="390">
          <cell r="A390" t="str">
            <v xml:space="preserve">  GDP/Cap</v>
          </cell>
          <cell r="E390">
            <v>2719.3826797604352</v>
          </cell>
          <cell r="F390">
            <v>3236.9457343171839</v>
          </cell>
          <cell r="G390">
            <v>3355.6243399417808</v>
          </cell>
          <cell r="H390">
            <v>3772.5333409912282</v>
          </cell>
        </row>
        <row r="391">
          <cell r="A391" t="str">
            <v>Region V (Southeast)</v>
          </cell>
          <cell r="E391">
            <v>24843.953160000001</v>
          </cell>
          <cell r="F391">
            <v>30270.453460000001</v>
          </cell>
          <cell r="G391">
            <v>31287.365719999998</v>
          </cell>
          <cell r="H391">
            <v>36460.212879999999</v>
          </cell>
        </row>
        <row r="392">
          <cell r="A392" t="str">
            <v>% of total</v>
          </cell>
          <cell r="E392">
            <v>7.5399999999999995E-2</v>
          </cell>
          <cell r="F392">
            <v>7.5399999999999995E-2</v>
          </cell>
          <cell r="G392">
            <v>7.5399999999999995E-2</v>
          </cell>
          <cell r="H392">
            <v>7.5399999999999995E-2</v>
          </cell>
        </row>
        <row r="393">
          <cell r="A393" t="str">
            <v xml:space="preserve">  GDP/Cap</v>
          </cell>
          <cell r="E393">
            <v>3026.2109361798225</v>
          </cell>
          <cell r="F393">
            <v>3623.2199428265417</v>
          </cell>
          <cell r="G393">
            <v>3677.1394381060345</v>
          </cell>
          <cell r="H393">
            <v>4208.8941142337253</v>
          </cell>
        </row>
        <row r="394">
          <cell r="A394" t="str">
            <v xml:space="preserve">  GDP/Cap</v>
          </cell>
          <cell r="E394">
            <v>5166.4626396786198</v>
          </cell>
          <cell r="F394">
            <v>6149.7630794979077</v>
          </cell>
          <cell r="G394">
            <v>6375.2365248692104</v>
          </cell>
          <cell r="H394">
            <v>7167.3077526882598</v>
          </cell>
        </row>
        <row r="395">
          <cell r="A395" t="str">
            <v>Region VI (West)</v>
          </cell>
          <cell r="E395">
            <v>33707.379420000005</v>
          </cell>
          <cell r="F395">
            <v>41069.859270000001</v>
          </cell>
          <cell r="G395">
            <v>42449.56914</v>
          </cell>
          <cell r="H395">
            <v>49467.901560000006</v>
          </cell>
        </row>
        <row r="396">
          <cell r="A396" t="str">
            <v>% of total</v>
          </cell>
          <cell r="E396">
            <v>0.1023</v>
          </cell>
          <cell r="F396">
            <v>0.1023</v>
          </cell>
          <cell r="G396">
            <v>0.1023</v>
          </cell>
          <cell r="H396">
            <v>0.1023</v>
          </cell>
        </row>
        <row r="397">
          <cell r="A397" t="str">
            <v xml:space="preserve">  GDP/Cap</v>
          </cell>
          <cell r="E397">
            <v>3100.2551190934169</v>
          </cell>
          <cell r="F397">
            <v>3711.871515978773</v>
          </cell>
          <cell r="G397">
            <v>3767.1102930450552</v>
          </cell>
          <cell r="H397">
            <v>4311.8757411693805</v>
          </cell>
        </row>
        <row r="398">
          <cell r="A398" t="str">
            <v xml:space="preserve">  GDP/Cap</v>
          </cell>
          <cell r="E398">
            <v>2993.4906765954224</v>
          </cell>
          <cell r="F398">
            <v>3563.2229874970876</v>
          </cell>
          <cell r="G398">
            <v>3693.86414443785</v>
          </cell>
          <cell r="H398">
            <v>4152.7966870765995</v>
          </cell>
        </row>
        <row r="399">
          <cell r="A399" t="str">
            <v>Region VII (Center)</v>
          </cell>
          <cell r="E399">
            <v>27512.865900000004</v>
          </cell>
          <cell r="F399">
            <v>33522.319150000003</v>
          </cell>
          <cell r="G399">
            <v>34648.475299999998</v>
          </cell>
          <cell r="H399">
            <v>40377.0262</v>
          </cell>
        </row>
        <row r="400">
          <cell r="A400" t="str">
            <v>% of total</v>
          </cell>
          <cell r="E400">
            <v>8.3500000000000005E-2</v>
          </cell>
          <cell r="F400">
            <v>8.3500000000000005E-2</v>
          </cell>
          <cell r="G400">
            <v>8.3500000000000005E-2</v>
          </cell>
          <cell r="H400">
            <v>8.3500000000000005E-2</v>
          </cell>
        </row>
        <row r="401">
          <cell r="A401" t="str">
            <v xml:space="preserve">  GDP/Cap</v>
          </cell>
          <cell r="E401">
            <v>2676.1092292041308</v>
          </cell>
          <cell r="F401">
            <v>3204.050389387136</v>
          </cell>
          <cell r="G401">
            <v>3251.7319495937854</v>
          </cell>
          <cell r="H401">
            <v>3721.968039036431</v>
          </cell>
        </row>
        <row r="402">
          <cell r="A402" t="str">
            <v xml:space="preserve">  GDP/Cap</v>
          </cell>
          <cell r="E402">
            <v>3066.7342725913359</v>
          </cell>
          <cell r="F402">
            <v>3650.4065778720583</v>
          </cell>
          <cell r="G402">
            <v>3784.2442131563889</v>
          </cell>
          <cell r="H402">
            <v>4254.4057434132455</v>
          </cell>
        </row>
        <row r="403">
          <cell r="A403" t="str">
            <v>Region VIII (Gulf &amp; South)</v>
          </cell>
          <cell r="E403">
            <v>39045.204900000004</v>
          </cell>
          <cell r="F403">
            <v>47573.590649999998</v>
          </cell>
          <cell r="G403">
            <v>49171.788299999993</v>
          </cell>
          <cell r="H403">
            <v>57301.528200000001</v>
          </cell>
        </row>
        <row r="404">
          <cell r="A404" t="str">
            <v>% of total</v>
          </cell>
          <cell r="E404">
            <v>0.11849999999999999</v>
          </cell>
          <cell r="F404">
            <v>0.11849999999999999</v>
          </cell>
          <cell r="G404">
            <v>0.11849999999999999</v>
          </cell>
          <cell r="H404">
            <v>0.11849999999999999</v>
          </cell>
        </row>
        <row r="405">
          <cell r="A405" t="str">
            <v xml:space="preserve">  GDP/Cap</v>
          </cell>
          <cell r="E405">
            <v>2136.2803478297164</v>
          </cell>
          <cell r="F405">
            <v>2557.7244028785417</v>
          </cell>
          <cell r="G405">
            <v>2595.7875652157595</v>
          </cell>
          <cell r="H405">
            <v>2971.1669053988858</v>
          </cell>
        </row>
        <row r="406">
          <cell r="A406" t="str">
            <v xml:space="preserve">  GDP/Cap</v>
          </cell>
          <cell r="E406">
            <v>2647.1743695719383</v>
          </cell>
          <cell r="F406">
            <v>3150.9944692059803</v>
          </cell>
          <cell r="G406">
            <v>3266.5217781662782</v>
          </cell>
          <cell r="H406">
            <v>3672.360511433184</v>
          </cell>
        </row>
        <row r="407">
          <cell r="A407" t="str">
            <v>Region IX (Mexico City)</v>
          </cell>
          <cell r="E407">
            <v>126328.53636000001</v>
          </cell>
          <cell r="F407">
            <v>153921.64266000001</v>
          </cell>
          <cell r="G407">
            <v>159092.52012</v>
          </cell>
          <cell r="H407">
            <v>185395.83048</v>
          </cell>
        </row>
        <row r="408">
          <cell r="A408" t="str">
            <v>% of total</v>
          </cell>
          <cell r="E408">
            <v>0.38340000000000002</v>
          </cell>
          <cell r="F408">
            <v>0.38340000000000002</v>
          </cell>
          <cell r="G408">
            <v>0.38340000000000002</v>
          </cell>
          <cell r="H408">
            <v>0.38340000000000002</v>
          </cell>
        </row>
        <row r="409">
          <cell r="A409" t="str">
            <v xml:space="preserve">  GDP/Cap</v>
          </cell>
          <cell r="E409">
            <v>5351.2446007154722</v>
          </cell>
          <cell r="F409">
            <v>6406.9347990430506</v>
          </cell>
          <cell r="G409">
            <v>6502.2805677527258</v>
          </cell>
          <cell r="H409">
            <v>7442.5816239393862</v>
          </cell>
        </row>
        <row r="410">
          <cell r="A410" t="str">
            <v xml:space="preserve">  GDP/Cap</v>
          </cell>
          <cell r="E410">
            <v>2113.1822727119657</v>
          </cell>
          <cell r="F410">
            <v>2515.3710047503441</v>
          </cell>
          <cell r="G410">
            <v>2607.5939667566199</v>
          </cell>
          <cell r="H410">
            <v>2931.566284778944</v>
          </cell>
        </row>
        <row r="411">
          <cell r="A411" t="str">
            <v>HOUSEHOLD SPENDING</v>
          </cell>
          <cell r="E411">
            <v>127438.44102</v>
          </cell>
          <cell r="F411">
            <v>153679.56390000001</v>
          </cell>
          <cell r="G411">
            <v>161400.6648</v>
          </cell>
          <cell r="H411">
            <v>183831.78852</v>
          </cell>
        </row>
        <row r="412">
          <cell r="A412" t="str">
            <v>Region IX (Mexico City)</v>
          </cell>
          <cell r="E412">
            <v>127438.44102</v>
          </cell>
          <cell r="F412">
            <v>153679.56390000001</v>
          </cell>
          <cell r="G412">
            <v>161400.6648</v>
          </cell>
          <cell r="H412">
            <v>183831.78852</v>
          </cell>
        </row>
        <row r="413">
          <cell r="A413" t="str">
            <v>Food, Beverages, Tobacco</v>
          </cell>
          <cell r="C413">
            <v>0.33600000000000002</v>
          </cell>
          <cell r="E413">
            <v>0.38340000000000002</v>
          </cell>
          <cell r="F413">
            <v>0.38340000000000002</v>
          </cell>
          <cell r="G413">
            <v>0.38340000000000002</v>
          </cell>
          <cell r="H413">
            <v>0.38340000000000002</v>
          </cell>
        </row>
        <row r="414">
          <cell r="A414" t="str">
            <v>Transport and Communications</v>
          </cell>
          <cell r="C414">
            <v>0.14899999999999999</v>
          </cell>
          <cell r="E414">
            <v>5293.3854110794509</v>
          </cell>
          <cell r="F414">
            <v>6300.8422661572249</v>
          </cell>
          <cell r="G414">
            <v>6531.8548427600263</v>
          </cell>
          <cell r="H414">
            <v>7343.3846213115576</v>
          </cell>
        </row>
        <row r="415">
          <cell r="A415" t="str">
            <v>Housing, Education</v>
          </cell>
          <cell r="C415">
            <v>0.14699999999999999</v>
          </cell>
        </row>
        <row r="416">
          <cell r="A416" t="str">
            <v>Utilities</v>
          </cell>
          <cell r="C416">
            <v>0.09</v>
          </cell>
        </row>
        <row r="417">
          <cell r="A417" t="str">
            <v>Personal Expenditures</v>
          </cell>
          <cell r="C417">
            <v>8.5999999999999993E-2</v>
          </cell>
        </row>
        <row r="418">
          <cell r="A418" t="str">
            <v>Cleaning, Furniture, Housewares</v>
          </cell>
          <cell r="C418">
            <v>8.5000000000000006E-2</v>
          </cell>
        </row>
        <row r="419">
          <cell r="A419" t="str">
            <v>Clothing</v>
          </cell>
          <cell r="C419">
            <v>6.8000000000000005E-2</v>
          </cell>
        </row>
        <row r="420">
          <cell r="A420" t="str">
            <v>Health</v>
          </cell>
          <cell r="C420">
            <v>3.9000000000000146E-2</v>
          </cell>
        </row>
        <row r="421">
          <cell r="A421" t="str">
            <v>Utilities</v>
          </cell>
          <cell r="C421">
            <v>0.09</v>
          </cell>
        </row>
        <row r="422">
          <cell r="A422" t="str">
            <v>HH Spending on Communications</v>
          </cell>
          <cell r="C422">
            <v>8.5999999999999993E-2</v>
          </cell>
        </row>
        <row r="423">
          <cell r="A423" t="str">
            <v xml:space="preserve">  A/B Household Spending</v>
          </cell>
          <cell r="C423">
            <v>8.5000000000000006E-2</v>
          </cell>
        </row>
        <row r="424">
          <cell r="A424" t="str">
            <v xml:space="preserve">     Local</v>
          </cell>
          <cell r="C424">
            <v>6.8000000000000005E-2</v>
          </cell>
          <cell r="F424">
            <v>44.477577993707435</v>
          </cell>
        </row>
        <row r="425">
          <cell r="A425" t="str">
            <v xml:space="preserve">     Long Distance</v>
          </cell>
          <cell r="C425">
            <v>3.9000000000000146E-2</v>
          </cell>
          <cell r="F425">
            <v>40.560518568125246</v>
          </cell>
        </row>
        <row r="426">
          <cell r="A426" t="str">
            <v xml:space="preserve">     Mobile</v>
          </cell>
          <cell r="F426">
            <v>78.846615534299531</v>
          </cell>
        </row>
        <row r="427">
          <cell r="A427" t="str">
            <v xml:space="preserve">  C Household Spending</v>
          </cell>
        </row>
        <row r="428">
          <cell r="A428" t="str">
            <v xml:space="preserve">     Local</v>
          </cell>
          <cell r="F428">
            <v>30.957405137665685</v>
          </cell>
        </row>
        <row r="429">
          <cell r="A429" t="str">
            <v xml:space="preserve">     Long Distance</v>
          </cell>
          <cell r="F429">
            <v>28.430270024386854</v>
          </cell>
        </row>
        <row r="430">
          <cell r="A430" t="str">
            <v xml:space="preserve">     Mobile</v>
          </cell>
          <cell r="F430">
            <v>52.690767111863636</v>
          </cell>
        </row>
        <row r="431">
          <cell r="A431" t="str">
            <v xml:space="preserve">   D Household Spending</v>
          </cell>
          <cell r="F431">
            <v>78.802803561280541</v>
          </cell>
        </row>
        <row r="432">
          <cell r="A432" t="str">
            <v xml:space="preserve">     Local</v>
          </cell>
          <cell r="F432">
            <v>24.386853843140724</v>
          </cell>
        </row>
        <row r="433">
          <cell r="A433" t="str">
            <v xml:space="preserve">     Long Distance</v>
          </cell>
          <cell r="F433">
            <v>24.260497087476782</v>
          </cell>
        </row>
        <row r="434">
          <cell r="A434" t="str">
            <v xml:space="preserve">     Mobile</v>
          </cell>
          <cell r="F434">
            <v>52.943480623191519</v>
          </cell>
        </row>
        <row r="435">
          <cell r="A435" t="str">
            <v xml:space="preserve">     Mobile</v>
          </cell>
          <cell r="F435">
            <v>52.661488918355744</v>
          </cell>
        </row>
        <row r="436">
          <cell r="A436" t="str">
            <v>BUSINESS DEMOGRAPHICS</v>
          </cell>
          <cell r="F436">
            <v>24.37330302456273</v>
          </cell>
        </row>
        <row r="437">
          <cell r="A437" t="str">
            <v xml:space="preserve">     Local</v>
          </cell>
          <cell r="F437">
            <v>24.37330302456273</v>
          </cell>
        </row>
        <row r="438">
          <cell r="A438" t="str">
            <v>Total Businesses (000)</v>
          </cell>
          <cell r="B438">
            <v>2750.413</v>
          </cell>
          <cell r="C438">
            <v>2777.9171299999998</v>
          </cell>
          <cell r="D438">
            <v>2805.6963013</v>
          </cell>
          <cell r="E438">
            <v>2833.7532643129998</v>
          </cell>
          <cell r="F438">
            <v>2862.0907969561299</v>
          </cell>
          <cell r="G438">
            <v>2890.7117049256913</v>
          </cell>
          <cell r="H438">
            <v>2919.6188219749483</v>
          </cell>
          <cell r="I438">
            <v>2948.8150101946981</v>
          </cell>
          <cell r="J438">
            <v>2978.3031602966453</v>
          </cell>
          <cell r="K438">
            <v>3008.0861918996115</v>
          </cell>
          <cell r="L438">
            <v>3038.1670538186077</v>
          </cell>
          <cell r="M438">
            <v>3068.5487243567936</v>
          </cell>
          <cell r="N438">
            <v>3099.2342116003615</v>
          </cell>
        </row>
        <row r="439">
          <cell r="A439" t="str">
            <v>% growth</v>
          </cell>
          <cell r="C439">
            <v>0.01</v>
          </cell>
          <cell r="D439">
            <v>0.01</v>
          </cell>
          <cell r="E439">
            <v>0.01</v>
          </cell>
          <cell r="F439">
            <v>0.01</v>
          </cell>
          <cell r="G439">
            <v>0.01</v>
          </cell>
          <cell r="H439">
            <v>0.01</v>
          </cell>
          <cell r="I439">
            <v>0.01</v>
          </cell>
          <cell r="J439">
            <v>0.01</v>
          </cell>
          <cell r="K439">
            <v>0.01</v>
          </cell>
          <cell r="L439">
            <v>0.01</v>
          </cell>
          <cell r="M439">
            <v>0.01</v>
          </cell>
          <cell r="N439">
            <v>0.01</v>
          </cell>
        </row>
        <row r="440">
          <cell r="A440" t="str">
            <v xml:space="preserve">  Micro (1-5 persons)</v>
          </cell>
          <cell r="B440">
            <v>2522.128721</v>
          </cell>
          <cell r="C440">
            <v>2547.3500082099999</v>
          </cell>
          <cell r="D440">
            <v>2572.8235082921001</v>
          </cell>
          <cell r="E440">
            <v>2598.551743375021</v>
          </cell>
          <cell r="F440">
            <v>2624.5372608087714</v>
          </cell>
          <cell r="G440">
            <v>2650.782633416859</v>
          </cell>
          <cell r="H440">
            <v>2677.2904597510278</v>
          </cell>
          <cell r="I440">
            <v>2704.063364348538</v>
          </cell>
          <cell r="J440">
            <v>2731.1039979920238</v>
          </cell>
          <cell r="K440">
            <v>2758.415037971944</v>
          </cell>
          <cell r="L440">
            <v>2785.9991883516632</v>
          </cell>
          <cell r="M440">
            <v>2813.8591802351798</v>
          </cell>
          <cell r="N440">
            <v>2841.9977720375318</v>
          </cell>
        </row>
        <row r="441">
          <cell r="A441" t="str">
            <v>% of total</v>
          </cell>
          <cell r="B441">
            <v>0.91700000000000004</v>
          </cell>
          <cell r="C441">
            <v>0.91700000000000004</v>
          </cell>
          <cell r="D441">
            <v>0.91700000000000004</v>
          </cell>
          <cell r="E441">
            <v>0.91700000000000004</v>
          </cell>
          <cell r="F441">
            <v>0.91700000000000004</v>
          </cell>
          <cell r="G441">
            <v>0.91700000000000004</v>
          </cell>
          <cell r="H441">
            <v>0.91700000000000004</v>
          </cell>
          <cell r="I441">
            <v>0.91700000000000004</v>
          </cell>
          <cell r="J441">
            <v>0.91700000000000004</v>
          </cell>
          <cell r="K441">
            <v>0.91700000000000004</v>
          </cell>
          <cell r="L441">
            <v>0.91700000000000004</v>
          </cell>
          <cell r="M441">
            <v>0.91700000000000004</v>
          </cell>
          <cell r="N441">
            <v>0.91700000000000004</v>
          </cell>
        </row>
        <row r="442">
          <cell r="A442" t="str">
            <v xml:space="preserve">  Small (6-15 persons)</v>
          </cell>
          <cell r="B442">
            <v>151.27271500000001</v>
          </cell>
          <cell r="C442">
            <v>152.78544214999999</v>
          </cell>
          <cell r="D442">
            <v>154.31329657149999</v>
          </cell>
          <cell r="E442">
            <v>155.85642953721498</v>
          </cell>
          <cell r="F442">
            <v>157.41499383258716</v>
          </cell>
          <cell r="G442">
            <v>158.98914377091302</v>
          </cell>
          <cell r="H442">
            <v>160.57903520862217</v>
          </cell>
          <cell r="I442">
            <v>162.18482556070839</v>
          </cell>
          <cell r="J442">
            <v>163.80667381631548</v>
          </cell>
          <cell r="K442">
            <v>165.44474055447864</v>
          </cell>
          <cell r="L442">
            <v>167.09918796002341</v>
          </cell>
          <cell r="M442">
            <v>168.77017983962364</v>
          </cell>
          <cell r="N442">
            <v>170.45788163801987</v>
          </cell>
        </row>
        <row r="443">
          <cell r="A443" t="str">
            <v>% of total</v>
          </cell>
          <cell r="B443">
            <v>5.5E-2</v>
          </cell>
          <cell r="C443">
            <v>5.5E-2</v>
          </cell>
          <cell r="D443">
            <v>5.5E-2</v>
          </cell>
          <cell r="E443">
            <v>5.5E-2</v>
          </cell>
          <cell r="F443">
            <v>5.5E-2</v>
          </cell>
          <cell r="G443">
            <v>5.5E-2</v>
          </cell>
          <cell r="H443">
            <v>5.5E-2</v>
          </cell>
          <cell r="I443">
            <v>5.5E-2</v>
          </cell>
          <cell r="J443">
            <v>5.5E-2</v>
          </cell>
          <cell r="K443">
            <v>5.5E-2</v>
          </cell>
          <cell r="L443">
            <v>5.5E-2</v>
          </cell>
          <cell r="M443">
            <v>5.5E-2</v>
          </cell>
          <cell r="N443">
            <v>5.5E-2</v>
          </cell>
        </row>
        <row r="444">
          <cell r="A444" t="str">
            <v xml:space="preserve">  Medium (16-50 persons)</v>
          </cell>
          <cell r="B444">
            <v>52.257846999999998</v>
          </cell>
          <cell r="C444">
            <v>52.780425469999997</v>
          </cell>
          <cell r="D444">
            <v>53.308229724699999</v>
          </cell>
          <cell r="E444">
            <v>53.841312021946997</v>
          </cell>
          <cell r="F444">
            <v>54.379725142166464</v>
          </cell>
          <cell r="G444">
            <v>54.923522393588129</v>
          </cell>
          <cell r="H444">
            <v>55.472757617524017</v>
          </cell>
          <cell r="I444">
            <v>56.027485193699263</v>
          </cell>
          <cell r="J444">
            <v>56.587760045636259</v>
          </cell>
          <cell r="K444">
            <v>57.153637646092619</v>
          </cell>
          <cell r="L444">
            <v>57.725174022553546</v>
          </cell>
          <cell r="M444">
            <v>58.30242576277908</v>
          </cell>
          <cell r="N444">
            <v>58.885450020406864</v>
          </cell>
        </row>
        <row r="445">
          <cell r="A445" t="str">
            <v>% of total</v>
          </cell>
          <cell r="B445">
            <v>1.9E-2</v>
          </cell>
          <cell r="C445">
            <v>1.9E-2</v>
          </cell>
          <cell r="D445">
            <v>1.9E-2</v>
          </cell>
          <cell r="E445">
            <v>1.9E-2</v>
          </cell>
          <cell r="F445">
            <v>1.9E-2</v>
          </cell>
          <cell r="G445">
            <v>1.9E-2</v>
          </cell>
          <cell r="H445">
            <v>1.9E-2</v>
          </cell>
          <cell r="I445">
            <v>1.9E-2</v>
          </cell>
          <cell r="J445">
            <v>1.9E-2</v>
          </cell>
          <cell r="K445">
            <v>1.9E-2</v>
          </cell>
          <cell r="L445">
            <v>1.9E-2</v>
          </cell>
          <cell r="M445">
            <v>1.9E-2</v>
          </cell>
          <cell r="N445">
            <v>1.9E-2</v>
          </cell>
        </row>
        <row r="446">
          <cell r="A446" t="str">
            <v xml:space="preserve">  Large (50+ persons)</v>
          </cell>
          <cell r="B446">
            <v>24.753717000000023</v>
          </cell>
          <cell r="C446">
            <v>25.001254170000021</v>
          </cell>
          <cell r="D446">
            <v>25.251266711700023</v>
          </cell>
          <cell r="E446">
            <v>25.503779378817022</v>
          </cell>
          <cell r="F446">
            <v>25.758817172605191</v>
          </cell>
          <cell r="G446">
            <v>26.016405344331243</v>
          </cell>
          <cell r="H446">
            <v>26.276569397774558</v>
          </cell>
          <cell r="I446">
            <v>26.539335091752307</v>
          </cell>
          <cell r="J446">
            <v>26.80472844266983</v>
          </cell>
          <cell r="K446">
            <v>27.072775727096527</v>
          </cell>
          <cell r="L446">
            <v>27.343503484367492</v>
          </cell>
          <cell r="M446">
            <v>27.616938519211168</v>
          </cell>
          <cell r="N446">
            <v>27.89310790440328</v>
          </cell>
        </row>
        <row r="447">
          <cell r="A447" t="str">
            <v>% of total</v>
          </cell>
          <cell r="B447">
            <v>9.000000000000008E-3</v>
          </cell>
          <cell r="C447">
            <v>9.000000000000008E-3</v>
          </cell>
          <cell r="D447">
            <v>9.000000000000008E-3</v>
          </cell>
          <cell r="E447">
            <v>9.000000000000008E-3</v>
          </cell>
          <cell r="F447">
            <v>9.000000000000008E-3</v>
          </cell>
          <cell r="G447">
            <v>9.000000000000008E-3</v>
          </cell>
          <cell r="H447">
            <v>9.000000000000008E-3</v>
          </cell>
          <cell r="I447">
            <v>9.000000000000008E-3</v>
          </cell>
          <cell r="J447">
            <v>9.000000000000008E-3</v>
          </cell>
          <cell r="K447">
            <v>9.000000000000008E-3</v>
          </cell>
          <cell r="L447">
            <v>9.000000000000008E-3</v>
          </cell>
          <cell r="M447">
            <v>9.000000000000008E-3</v>
          </cell>
          <cell r="N447">
            <v>9.000000000000008E-3</v>
          </cell>
        </row>
        <row r="448">
          <cell r="A448" t="str">
            <v>% of total</v>
          </cell>
          <cell r="B448">
            <v>5.5E-2</v>
          </cell>
          <cell r="C448">
            <v>5.5E-2</v>
          </cell>
          <cell r="D448">
            <v>5.5E-2</v>
          </cell>
          <cell r="E448">
            <v>5.5E-2</v>
          </cell>
          <cell r="F448">
            <v>5.5E-2</v>
          </cell>
          <cell r="G448">
            <v>5.5E-2</v>
          </cell>
          <cell r="H448">
            <v>5.5E-2</v>
          </cell>
          <cell r="I448">
            <v>5.5E-2</v>
          </cell>
          <cell r="J448">
            <v>5.5E-2</v>
          </cell>
          <cell r="K448">
            <v>5.5E-2</v>
          </cell>
          <cell r="L448">
            <v>5.5E-2</v>
          </cell>
          <cell r="M448">
            <v>5.5E-2</v>
          </cell>
          <cell r="N448">
            <v>5.5E-2</v>
          </cell>
        </row>
        <row r="449">
          <cell r="A449" t="str">
            <v xml:space="preserve">  Medium (16-50 persons)</v>
          </cell>
          <cell r="B449">
            <v>52.257846999999998</v>
          </cell>
          <cell r="C449">
            <v>52.780425469999997</v>
          </cell>
          <cell r="D449">
            <v>53.308229724699999</v>
          </cell>
          <cell r="E449">
            <v>53.841312021946997</v>
          </cell>
          <cell r="F449">
            <v>54.379725142166464</v>
          </cell>
          <cell r="G449">
            <v>54.923522393588129</v>
          </cell>
          <cell r="H449">
            <v>55.472757617524017</v>
          </cell>
          <cell r="I449">
            <v>56.027485193699263</v>
          </cell>
          <cell r="J449">
            <v>56.587760045636259</v>
          </cell>
          <cell r="K449">
            <v>57.153637646092619</v>
          </cell>
          <cell r="L449">
            <v>57.725174022553546</v>
          </cell>
          <cell r="M449">
            <v>58.30242576277908</v>
          </cell>
          <cell r="N449">
            <v>58.885450020406864</v>
          </cell>
        </row>
        <row r="450">
          <cell r="A450" t="str">
            <v>Mining and Petroleum Extraction</v>
          </cell>
          <cell r="B450">
            <v>3.1760000000000002</v>
          </cell>
          <cell r="C450">
            <v>3.2077599999999999</v>
          </cell>
          <cell r="D450">
            <v>1.9E-2</v>
          </cell>
          <cell r="E450">
            <v>1.9E-2</v>
          </cell>
          <cell r="F450">
            <v>1.9E-2</v>
          </cell>
          <cell r="G450">
            <v>1.9E-2</v>
          </cell>
          <cell r="H450">
            <v>1.9E-2</v>
          </cell>
          <cell r="I450">
            <v>1.9E-2</v>
          </cell>
          <cell r="J450">
            <v>1.9E-2</v>
          </cell>
          <cell r="K450">
            <v>1.9E-2</v>
          </cell>
          <cell r="L450">
            <v>1.9E-2</v>
          </cell>
          <cell r="M450">
            <v>1.9E-2</v>
          </cell>
          <cell r="N450">
            <v>1.9E-2</v>
          </cell>
        </row>
        <row r="451">
          <cell r="A451" t="str">
            <v>% of total</v>
          </cell>
          <cell r="B451">
            <v>1.1547356706065599E-3</v>
          </cell>
          <cell r="C451">
            <v>1.1547356706065599E-3</v>
          </cell>
          <cell r="D451">
            <v>25.251266711700023</v>
          </cell>
          <cell r="E451">
            <v>25.503779378817022</v>
          </cell>
          <cell r="F451">
            <v>25.758817172605191</v>
          </cell>
          <cell r="G451">
            <v>26.016405344331243</v>
          </cell>
          <cell r="H451">
            <v>26.276569397774558</v>
          </cell>
          <cell r="I451">
            <v>26.539335091752307</v>
          </cell>
          <cell r="J451">
            <v>26.80472844266983</v>
          </cell>
          <cell r="K451">
            <v>27.072775727096527</v>
          </cell>
          <cell r="L451">
            <v>27.343503484367492</v>
          </cell>
          <cell r="M451">
            <v>27.616938519211168</v>
          </cell>
          <cell r="N451">
            <v>27.89310790440328</v>
          </cell>
        </row>
        <row r="452">
          <cell r="A452" t="str">
            <v>Electricity</v>
          </cell>
          <cell r="B452">
            <v>3.7000000000000002E-3</v>
          </cell>
          <cell r="C452">
            <v>9.000000000000008E-3</v>
          </cell>
          <cell r="D452">
            <v>9.000000000000008E-3</v>
          </cell>
          <cell r="E452">
            <v>9.000000000000008E-3</v>
          </cell>
          <cell r="F452">
            <v>9.000000000000008E-3</v>
          </cell>
          <cell r="G452">
            <v>9.000000000000008E-3</v>
          </cell>
          <cell r="H452">
            <v>9.000000000000008E-3</v>
          </cell>
          <cell r="I452">
            <v>9.000000000000008E-3</v>
          </cell>
          <cell r="J452">
            <v>9.000000000000008E-3</v>
          </cell>
          <cell r="K452">
            <v>9.000000000000008E-3</v>
          </cell>
          <cell r="L452">
            <v>9.000000000000008E-3</v>
          </cell>
          <cell r="M452">
            <v>9.000000000000008E-3</v>
          </cell>
          <cell r="N452">
            <v>9.000000000000008E-3</v>
          </cell>
        </row>
        <row r="453">
          <cell r="A453" t="str">
            <v>% of total</v>
          </cell>
          <cell r="B453">
            <v>1.3452525129862315E-6</v>
          </cell>
          <cell r="C453">
            <v>1.3452525129862315E-6</v>
          </cell>
        </row>
        <row r="454">
          <cell r="A454" t="str">
            <v>Other Services</v>
          </cell>
          <cell r="B454">
            <v>562.67529999999988</v>
          </cell>
          <cell r="C454">
            <v>3.2077599999999999</v>
          </cell>
        </row>
        <row r="455">
          <cell r="A455" t="str">
            <v>% of total</v>
          </cell>
          <cell r="B455">
            <v>0.20457847603250853</v>
          </cell>
          <cell r="C455">
            <v>0.20457847603250853</v>
          </cell>
        </row>
        <row r="456">
          <cell r="A456" t="str">
            <v>% of total</v>
          </cell>
          <cell r="B456">
            <v>1.1547356706065599E-3</v>
          </cell>
          <cell r="C456">
            <v>1.1547356706065599E-3</v>
          </cell>
        </row>
        <row r="457">
          <cell r="A457" t="str">
            <v>Manufacturing (000)</v>
          </cell>
          <cell r="B457">
            <v>265.42700000000002</v>
          </cell>
          <cell r="C457">
            <v>1.3452525129862315E-6</v>
          </cell>
        </row>
        <row r="458">
          <cell r="A458" t="str">
            <v>% of total</v>
          </cell>
          <cell r="B458">
            <v>9.6504415882269323E-2</v>
          </cell>
          <cell r="C458">
            <v>9.6504415882269323E-2</v>
          </cell>
        </row>
        <row r="459">
          <cell r="A459" t="str">
            <v xml:space="preserve">  Micro (1-5 persons)</v>
          </cell>
          <cell r="B459">
            <v>216.49700000000001</v>
          </cell>
          <cell r="C459">
            <v>0.20457847603250853</v>
          </cell>
        </row>
        <row r="460">
          <cell r="A460" t="str">
            <v>% of total</v>
          </cell>
          <cell r="B460">
            <v>0.81565552863875945</v>
          </cell>
          <cell r="C460">
            <v>0.20457847603250853</v>
          </cell>
        </row>
        <row r="461">
          <cell r="A461" t="str">
            <v xml:space="preserve">  Small (6-15 persons)</v>
          </cell>
          <cell r="B461">
            <v>26.61</v>
          </cell>
        </row>
        <row r="462">
          <cell r="A462" t="str">
            <v>% of total</v>
          </cell>
          <cell r="B462">
            <v>0.10025355370779912</v>
          </cell>
          <cell r="C462">
            <v>9.6504415882269323E-2</v>
          </cell>
        </row>
        <row r="463">
          <cell r="A463" t="str">
            <v xml:space="preserve">  Medium (16-50 persons)</v>
          </cell>
          <cell r="B463">
            <v>12.744</v>
          </cell>
          <cell r="C463">
            <v>9.6504415882269323E-2</v>
          </cell>
        </row>
        <row r="464">
          <cell r="A464" t="str">
            <v>% of total</v>
          </cell>
          <cell r="B464">
            <v>4.8013201369868169E-2</v>
          </cell>
        </row>
        <row r="465">
          <cell r="A465" t="str">
            <v xml:space="preserve">  Large (50+ persons)</v>
          </cell>
          <cell r="B465">
            <v>9.5760000000000005</v>
          </cell>
        </row>
        <row r="466">
          <cell r="A466" t="str">
            <v>% of total</v>
          </cell>
          <cell r="B466">
            <v>3.6077716283573258E-2</v>
          </cell>
        </row>
        <row r="467">
          <cell r="A467" t="str">
            <v>% of total</v>
          </cell>
          <cell r="B467">
            <v>0.10025355370779912</v>
          </cell>
        </row>
        <row r="468">
          <cell r="A468" t="str">
            <v>Commerce (000)</v>
          </cell>
          <cell r="B468">
            <v>1210.184</v>
          </cell>
        </row>
        <row r="469">
          <cell r="A469" t="str">
            <v>% of total</v>
          </cell>
          <cell r="B469">
            <v>0.4400008289664134</v>
          </cell>
        </row>
        <row r="470">
          <cell r="A470" t="str">
            <v xml:space="preserve">  Micro (1-5 persons)</v>
          </cell>
          <cell r="B470">
            <v>1146.752</v>
          </cell>
        </row>
        <row r="471">
          <cell r="A471" t="str">
            <v>% of total</v>
          </cell>
          <cell r="B471">
            <v>0.94758483007542649</v>
          </cell>
        </row>
        <row r="472">
          <cell r="A472" t="str">
            <v xml:space="preserve">  Small (6-15 persons)</v>
          </cell>
          <cell r="B472">
            <v>45.158999999999999</v>
          </cell>
        </row>
        <row r="473">
          <cell r="A473" t="str">
            <v>% of total</v>
          </cell>
          <cell r="B473">
            <v>3.7315813132548441E-2</v>
          </cell>
        </row>
        <row r="474">
          <cell r="A474" t="str">
            <v xml:space="preserve">  Medium (16-50 persons)</v>
          </cell>
          <cell r="B474">
            <v>14.090999999999999</v>
          </cell>
        </row>
        <row r="475">
          <cell r="A475" t="str">
            <v>% of total</v>
          </cell>
          <cell r="B475">
            <v>1.1643683935665981E-2</v>
          </cell>
        </row>
        <row r="476">
          <cell r="A476" t="str">
            <v xml:space="preserve">  Large (50+ persons)</v>
          </cell>
          <cell r="B476">
            <v>4.1820000000000004</v>
          </cell>
        </row>
        <row r="477">
          <cell r="A477" t="str">
            <v>% of total</v>
          </cell>
          <cell r="B477">
            <v>3.4556728563590335E-3</v>
          </cell>
        </row>
        <row r="478">
          <cell r="A478" t="str">
            <v>% of total</v>
          </cell>
          <cell r="B478">
            <v>3.7315813132548441E-2</v>
          </cell>
        </row>
        <row r="479">
          <cell r="A479" t="str">
            <v>Non-Financial Services (000)</v>
          </cell>
          <cell r="B479">
            <v>708.947</v>
          </cell>
        </row>
        <row r="480">
          <cell r="A480" t="str">
            <v>% of total</v>
          </cell>
          <cell r="B480">
            <v>0.25776019819568918</v>
          </cell>
        </row>
        <row r="481">
          <cell r="A481" t="str">
            <v xml:space="preserve">  Micro (1-5 persons)</v>
          </cell>
          <cell r="B481">
            <v>639.77599999999995</v>
          </cell>
        </row>
        <row r="482">
          <cell r="A482" t="str">
            <v>% of total</v>
          </cell>
          <cell r="B482">
            <v>0.90243135241421424</v>
          </cell>
        </row>
        <row r="483">
          <cell r="A483" t="str">
            <v xml:space="preserve">  Small (6-15 persons)</v>
          </cell>
          <cell r="B483">
            <v>49.337000000000003</v>
          </cell>
        </row>
        <row r="484">
          <cell r="A484" t="str">
            <v>% of total</v>
          </cell>
          <cell r="B484">
            <v>6.9591944108656933E-2</v>
          </cell>
        </row>
        <row r="485">
          <cell r="A485" t="str">
            <v xml:space="preserve">  Medium (16-50 persons)</v>
          </cell>
          <cell r="B485">
            <v>14.618</v>
          </cell>
        </row>
        <row r="486">
          <cell r="A486" t="str">
            <v>% of total</v>
          </cell>
          <cell r="B486">
            <v>2.0619312868239797E-2</v>
          </cell>
        </row>
        <row r="487">
          <cell r="A487" t="str">
            <v xml:space="preserve">  Large (50+ persons)</v>
          </cell>
          <cell r="B487">
            <v>5.2160000000000002</v>
          </cell>
        </row>
        <row r="488">
          <cell r="A488" t="str">
            <v>% of total</v>
          </cell>
          <cell r="B488">
            <v>7.3573906088889585E-3</v>
          </cell>
        </row>
        <row r="489">
          <cell r="A489" t="str">
            <v>% of total</v>
          </cell>
          <cell r="B489">
            <v>6.9591944108656933E-2</v>
          </cell>
        </row>
        <row r="490">
          <cell r="A490" t="str">
            <v>Business Demographics by State</v>
          </cell>
          <cell r="B490">
            <v>14.618</v>
          </cell>
        </row>
        <row r="491">
          <cell r="A491" t="str">
            <v>% of total</v>
          </cell>
          <cell r="B491">
            <v>2.0619312868239797E-2</v>
          </cell>
        </row>
        <row r="492">
          <cell r="A492" t="str">
            <v>Manufacturing (000)</v>
          </cell>
          <cell r="B492">
            <v>5.2160000000000002</v>
          </cell>
        </row>
        <row r="493">
          <cell r="A493" t="str">
            <v>Aguascalientes</v>
          </cell>
          <cell r="B493">
            <v>3.2759999999999998</v>
          </cell>
        </row>
        <row r="494">
          <cell r="A494" t="str">
            <v xml:space="preserve">  Micro</v>
          </cell>
          <cell r="B494">
            <v>0.77600000000000002</v>
          </cell>
        </row>
        <row r="495">
          <cell r="A495" t="str">
            <v xml:space="preserve">  Small</v>
          </cell>
          <cell r="B495">
            <v>0.121</v>
          </cell>
        </row>
        <row r="496">
          <cell r="A496" t="str">
            <v xml:space="preserve">  Medium</v>
          </cell>
          <cell r="B496">
            <v>5.8000000000000003E-2</v>
          </cell>
        </row>
        <row r="497">
          <cell r="A497" t="str">
            <v xml:space="preserve">  Large</v>
          </cell>
          <cell r="B497">
            <v>4.4999999999999929E-2</v>
          </cell>
        </row>
        <row r="498">
          <cell r="A498" t="str">
            <v>Baja California</v>
          </cell>
          <cell r="B498">
            <v>4.0990000000000002</v>
          </cell>
        </row>
        <row r="499">
          <cell r="A499" t="str">
            <v xml:space="preserve">  Micro</v>
          </cell>
          <cell r="B499">
            <v>0.61699999999999999</v>
          </cell>
        </row>
        <row r="500">
          <cell r="A500" t="str">
            <v xml:space="preserve">  Small</v>
          </cell>
          <cell r="B500">
            <v>0.155</v>
          </cell>
        </row>
        <row r="501">
          <cell r="A501" t="str">
            <v xml:space="preserve">  Medium</v>
          </cell>
          <cell r="B501">
            <v>0.10199999999999999</v>
          </cell>
        </row>
        <row r="502">
          <cell r="A502" t="str">
            <v xml:space="preserve">  Large</v>
          </cell>
          <cell r="B502">
            <v>0.126</v>
          </cell>
        </row>
        <row r="503">
          <cell r="A503" t="str">
            <v>Baja California Sur</v>
          </cell>
          <cell r="B503">
            <v>1.1779999999999999</v>
          </cell>
        </row>
        <row r="504">
          <cell r="A504" t="str">
            <v xml:space="preserve">  Micro</v>
          </cell>
          <cell r="B504">
            <v>0.81200000000000006</v>
          </cell>
        </row>
        <row r="505">
          <cell r="A505" t="str">
            <v xml:space="preserve">  Small</v>
          </cell>
          <cell r="B505">
            <v>0.13300000000000001</v>
          </cell>
        </row>
        <row r="506">
          <cell r="A506" t="str">
            <v xml:space="preserve">  Medium</v>
          </cell>
          <cell r="B506">
            <v>3.3000000000000002E-2</v>
          </cell>
        </row>
        <row r="507">
          <cell r="A507" t="str">
            <v xml:space="preserve">  Large</v>
          </cell>
          <cell r="B507">
            <v>2.1999999999999909E-2</v>
          </cell>
        </row>
        <row r="508">
          <cell r="A508" t="str">
            <v>Campeche</v>
          </cell>
          <cell r="B508">
            <v>2.766</v>
          </cell>
        </row>
        <row r="509">
          <cell r="A509" t="str">
            <v xml:space="preserve">  Micro</v>
          </cell>
          <cell r="B509">
            <v>0.93</v>
          </cell>
        </row>
        <row r="510">
          <cell r="A510" t="str">
            <v xml:space="preserve">  Small</v>
          </cell>
          <cell r="B510">
            <v>4.7E-2</v>
          </cell>
        </row>
        <row r="511">
          <cell r="A511" t="str">
            <v xml:space="preserve">  Medium</v>
          </cell>
          <cell r="B511">
            <v>1.2999999999999999E-2</v>
          </cell>
        </row>
        <row r="512">
          <cell r="A512" t="str">
            <v xml:space="preserve">  Large</v>
          </cell>
          <cell r="B512">
            <v>9.9999999999998979E-3</v>
          </cell>
        </row>
        <row r="513">
          <cell r="A513" t="str">
            <v>Coahuila</v>
          </cell>
          <cell r="B513">
            <v>5.9180000000000001</v>
          </cell>
        </row>
        <row r="514">
          <cell r="A514" t="str">
            <v xml:space="preserve">  Micro</v>
          </cell>
          <cell r="B514">
            <v>0.747</v>
          </cell>
        </row>
        <row r="515">
          <cell r="A515" t="str">
            <v xml:space="preserve">  Small</v>
          </cell>
          <cell r="B515">
            <v>0.13800000000000001</v>
          </cell>
        </row>
        <row r="516">
          <cell r="A516" t="str">
            <v xml:space="preserve">  Medium</v>
          </cell>
          <cell r="B516">
            <v>6.2E-2</v>
          </cell>
        </row>
        <row r="517">
          <cell r="A517" t="str">
            <v xml:space="preserve">  Large</v>
          </cell>
          <cell r="B517">
            <v>5.2999999999999936E-2</v>
          </cell>
        </row>
        <row r="518">
          <cell r="A518" t="str">
            <v>Colima</v>
          </cell>
          <cell r="B518">
            <v>1.9059999999999999</v>
          </cell>
        </row>
        <row r="519">
          <cell r="A519" t="str">
            <v xml:space="preserve">  Micro</v>
          </cell>
          <cell r="B519">
            <v>0.89100000000000001</v>
          </cell>
        </row>
        <row r="520">
          <cell r="A520" t="str">
            <v xml:space="preserve">  Small</v>
          </cell>
          <cell r="B520">
            <v>7.8E-2</v>
          </cell>
        </row>
        <row r="521">
          <cell r="A521" t="str">
            <v xml:space="preserve">  Medium</v>
          </cell>
          <cell r="B521">
            <v>2.3E-2</v>
          </cell>
        </row>
        <row r="522">
          <cell r="A522" t="str">
            <v xml:space="preserve">  Large</v>
          </cell>
          <cell r="B522">
            <v>8.0000000000000071E-3</v>
          </cell>
        </row>
        <row r="523">
          <cell r="A523" t="str">
            <v>Chiapas</v>
          </cell>
          <cell r="B523">
            <v>8.1379999999999999</v>
          </cell>
        </row>
        <row r="524">
          <cell r="A524" t="str">
            <v xml:space="preserve">  Micro</v>
          </cell>
          <cell r="B524">
            <v>0.94899999999999995</v>
          </cell>
        </row>
        <row r="525">
          <cell r="A525" t="str">
            <v xml:space="preserve">  Small</v>
          </cell>
          <cell r="B525">
            <v>3.5999999999999997E-2</v>
          </cell>
        </row>
        <row r="526">
          <cell r="A526" t="str">
            <v xml:space="preserve">  Medium</v>
          </cell>
          <cell r="B526">
            <v>0.01</v>
          </cell>
        </row>
        <row r="527">
          <cell r="A527" t="str">
            <v xml:space="preserve">  Large</v>
          </cell>
          <cell r="B527">
            <v>5.0000000000000044E-3</v>
          </cell>
        </row>
        <row r="528">
          <cell r="A528" t="str">
            <v>Chihuahua</v>
          </cell>
          <cell r="B528">
            <v>7.2039999999999997</v>
          </cell>
        </row>
        <row r="529">
          <cell r="A529" t="str">
            <v xml:space="preserve">  Micro</v>
          </cell>
          <cell r="B529">
            <v>0.77800000000000002</v>
          </cell>
        </row>
        <row r="530">
          <cell r="A530" t="str">
            <v xml:space="preserve">  Small</v>
          </cell>
          <cell r="B530">
            <v>9.8000000000000004E-2</v>
          </cell>
        </row>
        <row r="531">
          <cell r="A531" t="str">
            <v xml:space="preserve">  Medium</v>
          </cell>
          <cell r="B531">
            <v>5.6000000000000001E-2</v>
          </cell>
        </row>
        <row r="532">
          <cell r="A532" t="str">
            <v xml:space="preserve">  Large</v>
          </cell>
          <cell r="B532">
            <v>6.7999999999999949E-2</v>
          </cell>
        </row>
        <row r="533">
          <cell r="A533" t="str">
            <v>Distrito Federal</v>
          </cell>
          <cell r="B533">
            <v>28.059000000000001</v>
          </cell>
        </row>
        <row r="534">
          <cell r="A534" t="str">
            <v xml:space="preserve">  Micro</v>
          </cell>
          <cell r="B534">
            <v>0.66300000000000003</v>
          </cell>
        </row>
        <row r="535">
          <cell r="A535" t="str">
            <v xml:space="preserve">  Small</v>
          </cell>
          <cell r="B535">
            <v>0.17199999999999999</v>
          </cell>
        </row>
        <row r="536">
          <cell r="A536" t="str">
            <v xml:space="preserve">  Medium</v>
          </cell>
          <cell r="B536">
            <v>0.10299999999999999</v>
          </cell>
        </row>
        <row r="537">
          <cell r="A537" t="str">
            <v xml:space="preserve">  Large</v>
          </cell>
          <cell r="B537">
            <v>6.2000000000000055E-2</v>
          </cell>
        </row>
        <row r="538">
          <cell r="A538" t="str">
            <v>Durango</v>
          </cell>
          <cell r="B538">
            <v>3.6320000000000001</v>
          </cell>
        </row>
        <row r="539">
          <cell r="A539" t="str">
            <v xml:space="preserve">  Micro</v>
          </cell>
          <cell r="B539">
            <v>0.75900000000000001</v>
          </cell>
        </row>
        <row r="540">
          <cell r="A540" t="str">
            <v xml:space="preserve">  Small</v>
          </cell>
          <cell r="B540">
            <v>0.107</v>
          </cell>
        </row>
        <row r="541">
          <cell r="A541" t="str">
            <v xml:space="preserve">  Medium</v>
          </cell>
          <cell r="B541">
            <v>7.8E-2</v>
          </cell>
        </row>
        <row r="542">
          <cell r="A542" t="str">
            <v xml:space="preserve">  Large</v>
          </cell>
          <cell r="B542">
            <v>5.600000000000005E-2</v>
          </cell>
        </row>
        <row r="543">
          <cell r="A543" t="str">
            <v>Guanajuato</v>
          </cell>
          <cell r="B543">
            <v>14.218999999999999</v>
          </cell>
        </row>
        <row r="544">
          <cell r="A544" t="str">
            <v xml:space="preserve">  Micro</v>
          </cell>
          <cell r="B544">
            <v>0.74399999999999999</v>
          </cell>
        </row>
        <row r="545">
          <cell r="A545" t="str">
            <v xml:space="preserve">  Small</v>
          </cell>
          <cell r="B545">
            <v>0.14899999999999999</v>
          </cell>
        </row>
        <row r="546">
          <cell r="A546" t="str">
            <v xml:space="preserve">  Medium</v>
          </cell>
          <cell r="B546">
            <v>7.0000000000000007E-2</v>
          </cell>
        </row>
        <row r="547">
          <cell r="A547" t="str">
            <v xml:space="preserve">  Large</v>
          </cell>
          <cell r="B547">
            <v>3.6999999999999922E-2</v>
          </cell>
        </row>
        <row r="548">
          <cell r="A548" t="str">
            <v>Guerrero</v>
          </cell>
          <cell r="B548">
            <v>8.4160000000000004</v>
          </cell>
        </row>
        <row r="549">
          <cell r="A549" t="str">
            <v xml:space="preserve">  Micro</v>
          </cell>
          <cell r="B549">
            <v>0.94899999999999995</v>
          </cell>
        </row>
        <row r="550">
          <cell r="A550" t="str">
            <v xml:space="preserve">  Small</v>
          </cell>
          <cell r="B550">
            <v>3.6999999999999998E-2</v>
          </cell>
        </row>
        <row r="551">
          <cell r="A551" t="str">
            <v xml:space="preserve">  Medium</v>
          </cell>
          <cell r="B551">
            <v>0.01</v>
          </cell>
        </row>
        <row r="552">
          <cell r="A552" t="str">
            <v xml:space="preserve">  Large</v>
          </cell>
          <cell r="B552">
            <v>4.0000000000000036E-3</v>
          </cell>
        </row>
        <row r="553">
          <cell r="A553" t="str">
            <v>Hidalgo</v>
          </cell>
          <cell r="B553">
            <v>4.8869999999999996</v>
          </cell>
        </row>
        <row r="554">
          <cell r="A554" t="str">
            <v xml:space="preserve">  Micro</v>
          </cell>
          <cell r="B554">
            <v>0.84399999999999997</v>
          </cell>
        </row>
        <row r="555">
          <cell r="A555" t="str">
            <v xml:space="preserve">  Small</v>
          </cell>
          <cell r="B555">
            <v>7.9000000000000001E-2</v>
          </cell>
        </row>
        <row r="556">
          <cell r="A556" t="str">
            <v xml:space="preserve">  Medium</v>
          </cell>
          <cell r="B556">
            <v>4.3999999999999997E-2</v>
          </cell>
        </row>
        <row r="557">
          <cell r="A557" t="str">
            <v xml:space="preserve">  Large</v>
          </cell>
          <cell r="B557">
            <v>3.3000000000000029E-2</v>
          </cell>
        </row>
        <row r="558">
          <cell r="A558" t="str">
            <v>Jalisco</v>
          </cell>
          <cell r="B558">
            <v>18.001999999999999</v>
          </cell>
        </row>
        <row r="559">
          <cell r="A559" t="str">
            <v xml:space="preserve">  Micro</v>
          </cell>
          <cell r="B559">
            <v>0.73</v>
          </cell>
        </row>
        <row r="560">
          <cell r="A560" t="str">
            <v xml:space="preserve">  Small</v>
          </cell>
          <cell r="B560">
            <v>0.157</v>
          </cell>
        </row>
        <row r="561">
          <cell r="A561" t="str">
            <v xml:space="preserve">  Medium</v>
          </cell>
          <cell r="B561">
            <v>7.4999999999999997E-2</v>
          </cell>
        </row>
        <row r="562">
          <cell r="A562" t="str">
            <v xml:space="preserve">  Large</v>
          </cell>
          <cell r="B562">
            <v>3.8000000000000034E-2</v>
          </cell>
        </row>
        <row r="563">
          <cell r="A563" t="str">
            <v>Mexico</v>
          </cell>
          <cell r="B563">
            <v>22.616</v>
          </cell>
        </row>
        <row r="564">
          <cell r="A564" t="str">
            <v xml:space="preserve">  Micro</v>
          </cell>
          <cell r="B564">
            <v>0.77</v>
          </cell>
        </row>
        <row r="565">
          <cell r="A565" t="str">
            <v xml:space="preserve">  Small</v>
          </cell>
          <cell r="B565">
            <v>0.10299999999999999</v>
          </cell>
        </row>
        <row r="566">
          <cell r="A566" t="str">
            <v xml:space="preserve">  Medium</v>
          </cell>
          <cell r="B566">
            <v>5.8999999999999997E-2</v>
          </cell>
        </row>
        <row r="567">
          <cell r="A567" t="str">
            <v xml:space="preserve">  Large</v>
          </cell>
          <cell r="B567">
            <v>6.800000000000006E-2</v>
          </cell>
        </row>
        <row r="568">
          <cell r="A568" t="str">
            <v>Michoacan</v>
          </cell>
          <cell r="B568">
            <v>14.879</v>
          </cell>
        </row>
        <row r="569">
          <cell r="A569" t="str">
            <v xml:space="preserve">  Micro</v>
          </cell>
          <cell r="B569">
            <v>0.90600000000000003</v>
          </cell>
        </row>
        <row r="570">
          <cell r="A570" t="str">
            <v xml:space="preserve">  Small</v>
          </cell>
          <cell r="B570">
            <v>6.9000000000000006E-2</v>
          </cell>
        </row>
        <row r="571">
          <cell r="A571" t="str">
            <v xml:space="preserve">  Medium</v>
          </cell>
          <cell r="B571">
            <v>1.4999999999999999E-2</v>
          </cell>
        </row>
        <row r="572">
          <cell r="A572" t="str">
            <v xml:space="preserve">  Large</v>
          </cell>
          <cell r="B572">
            <v>9.9999999999998979E-3</v>
          </cell>
        </row>
        <row r="573">
          <cell r="A573" t="str">
            <v>Morelos</v>
          </cell>
          <cell r="B573">
            <v>4.0780000000000003</v>
          </cell>
        </row>
        <row r="574">
          <cell r="A574" t="str">
            <v xml:space="preserve">  Micro</v>
          </cell>
          <cell r="B574">
            <v>0.85599999999999998</v>
          </cell>
        </row>
        <row r="575">
          <cell r="A575" t="str">
            <v xml:space="preserve">  Small</v>
          </cell>
          <cell r="B575">
            <v>8.7999999999999995E-2</v>
          </cell>
        </row>
        <row r="576">
          <cell r="A576" t="str">
            <v xml:space="preserve">  Medium</v>
          </cell>
          <cell r="B576">
            <v>3.2000000000000001E-2</v>
          </cell>
        </row>
        <row r="577">
          <cell r="A577" t="str">
            <v xml:space="preserve">  Large</v>
          </cell>
          <cell r="B577">
            <v>2.4000000000000021E-2</v>
          </cell>
        </row>
        <row r="578">
          <cell r="A578" t="str">
            <v>Nayarit</v>
          </cell>
          <cell r="B578">
            <v>2.3149999999999999</v>
          </cell>
        </row>
        <row r="579">
          <cell r="A579" t="str">
            <v xml:space="preserve">  Micro</v>
          </cell>
          <cell r="B579">
            <v>0.90500000000000003</v>
          </cell>
        </row>
        <row r="580">
          <cell r="A580" t="str">
            <v xml:space="preserve">  Small</v>
          </cell>
          <cell r="B580">
            <v>7.0999999999999994E-2</v>
          </cell>
        </row>
        <row r="581">
          <cell r="A581" t="str">
            <v xml:space="preserve">  Medium</v>
          </cell>
          <cell r="B581">
            <v>1.4E-2</v>
          </cell>
        </row>
        <row r="582">
          <cell r="A582" t="str">
            <v xml:space="preserve">  Large</v>
          </cell>
          <cell r="B582">
            <v>1.0000000000000009E-2</v>
          </cell>
        </row>
        <row r="583">
          <cell r="A583" t="str">
            <v>Nuevo Leon</v>
          </cell>
          <cell r="B583">
            <v>9.6319999999999997</v>
          </cell>
        </row>
        <row r="584">
          <cell r="A584" t="str">
            <v xml:space="preserve">  Micro</v>
          </cell>
          <cell r="B584">
            <v>0.61399999999999999</v>
          </cell>
        </row>
        <row r="585">
          <cell r="A585" t="str">
            <v xml:space="preserve">  Small</v>
          </cell>
          <cell r="B585">
            <v>0.19700000000000001</v>
          </cell>
        </row>
        <row r="586">
          <cell r="A586" t="str">
            <v xml:space="preserve">  Medium</v>
          </cell>
          <cell r="B586">
            <v>0.108</v>
          </cell>
        </row>
        <row r="587">
          <cell r="A587" t="str">
            <v xml:space="preserve">  Large</v>
          </cell>
          <cell r="B587">
            <v>8.1000000000000072E-2</v>
          </cell>
        </row>
        <row r="588">
          <cell r="A588" t="str">
            <v>Oaxaca</v>
          </cell>
          <cell r="B588">
            <v>11.544</v>
          </cell>
        </row>
        <row r="589">
          <cell r="A589" t="str">
            <v xml:space="preserve">  Micro</v>
          </cell>
          <cell r="B589">
            <v>0.95899999999999996</v>
          </cell>
        </row>
        <row r="590">
          <cell r="A590" t="str">
            <v xml:space="preserve">  Small</v>
          </cell>
          <cell r="B590">
            <v>2.8000000000000001E-2</v>
          </cell>
        </row>
        <row r="591">
          <cell r="A591" t="str">
            <v xml:space="preserve">  Medium</v>
          </cell>
          <cell r="B591">
            <v>8.0000000000000002E-3</v>
          </cell>
        </row>
        <row r="592">
          <cell r="A592" t="str">
            <v xml:space="preserve">  Large</v>
          </cell>
          <cell r="B592">
            <v>5.0000000000000044E-3</v>
          </cell>
        </row>
        <row r="593">
          <cell r="A593" t="str">
            <v>Puebla</v>
          </cell>
          <cell r="B593">
            <v>24.164000000000001</v>
          </cell>
        </row>
        <row r="594">
          <cell r="A594" t="str">
            <v xml:space="preserve">  Micro</v>
          </cell>
          <cell r="B594">
            <v>0.89800000000000002</v>
          </cell>
        </row>
        <row r="595">
          <cell r="A595" t="str">
            <v xml:space="preserve">  Small</v>
          </cell>
          <cell r="B595">
            <v>5.8000000000000003E-2</v>
          </cell>
        </row>
        <row r="596">
          <cell r="A596" t="str">
            <v xml:space="preserve">  Medium</v>
          </cell>
          <cell r="B596">
            <v>2.5999999999999999E-2</v>
          </cell>
        </row>
        <row r="597">
          <cell r="A597" t="str">
            <v xml:space="preserve">  Large</v>
          </cell>
          <cell r="B597">
            <v>1.7999999999999905E-2</v>
          </cell>
        </row>
        <row r="598">
          <cell r="A598" t="str">
            <v>Queretaro</v>
          </cell>
          <cell r="B598">
            <v>3.0539999999999998</v>
          </cell>
        </row>
        <row r="599">
          <cell r="A599" t="str">
            <v xml:space="preserve">  Micro</v>
          </cell>
          <cell r="B599">
            <v>0.755</v>
          </cell>
        </row>
        <row r="600">
          <cell r="A600" t="str">
            <v xml:space="preserve">  Small</v>
          </cell>
          <cell r="B600">
            <v>0.124</v>
          </cell>
        </row>
        <row r="601">
          <cell r="A601" t="str">
            <v xml:space="preserve">  Medium</v>
          </cell>
          <cell r="B601">
            <v>5.7000000000000002E-2</v>
          </cell>
        </row>
        <row r="602">
          <cell r="A602" t="str">
            <v xml:space="preserve">  Large</v>
          </cell>
          <cell r="B602">
            <v>6.3999999999999946E-2</v>
          </cell>
        </row>
        <row r="603">
          <cell r="A603" t="str">
            <v>Quintana Roo</v>
          </cell>
          <cell r="B603">
            <v>1.8120000000000001</v>
          </cell>
        </row>
        <row r="604">
          <cell r="A604" t="str">
            <v xml:space="preserve">  Micro</v>
          </cell>
          <cell r="B604">
            <v>0.88100000000000001</v>
          </cell>
        </row>
        <row r="605">
          <cell r="A605" t="str">
            <v xml:space="preserve">  Small</v>
          </cell>
          <cell r="B605">
            <v>8.5999999999999993E-2</v>
          </cell>
        </row>
        <row r="606">
          <cell r="A606" t="str">
            <v xml:space="preserve">  Medium</v>
          </cell>
          <cell r="B606">
            <v>2.1999999999999999E-2</v>
          </cell>
        </row>
        <row r="607">
          <cell r="A607" t="str">
            <v xml:space="preserve">  Large</v>
          </cell>
          <cell r="B607">
            <v>1.100000000000001E-2</v>
          </cell>
        </row>
        <row r="608">
          <cell r="A608" t="str">
            <v>San Luis Potosi</v>
          </cell>
          <cell r="B608">
            <v>5.5449999999999999</v>
          </cell>
        </row>
        <row r="609">
          <cell r="A609" t="str">
            <v xml:space="preserve">  Micro</v>
          </cell>
          <cell r="B609">
            <v>0.82599999999999996</v>
          </cell>
        </row>
        <row r="610">
          <cell r="A610" t="str">
            <v xml:space="preserve">  Small</v>
          </cell>
          <cell r="B610">
            <v>9.5000000000000001E-2</v>
          </cell>
        </row>
        <row r="611">
          <cell r="A611" t="str">
            <v xml:space="preserve">  Medium</v>
          </cell>
          <cell r="B611">
            <v>4.5999999999999999E-2</v>
          </cell>
        </row>
        <row r="612">
          <cell r="A612" t="str">
            <v xml:space="preserve">  Large</v>
          </cell>
          <cell r="B612">
            <v>3.3000000000000029E-2</v>
          </cell>
        </row>
        <row r="613">
          <cell r="A613" t="str">
            <v>Sinaloa</v>
          </cell>
          <cell r="B613">
            <v>4.9569999999999999</v>
          </cell>
        </row>
        <row r="614">
          <cell r="A614" t="str">
            <v xml:space="preserve">  Micro</v>
          </cell>
          <cell r="B614">
            <v>0.84799999999999998</v>
          </cell>
        </row>
        <row r="615">
          <cell r="A615" t="str">
            <v xml:space="preserve">  Small</v>
          </cell>
          <cell r="B615">
            <v>9.2999999999999999E-2</v>
          </cell>
        </row>
        <row r="616">
          <cell r="A616" t="str">
            <v xml:space="preserve">  Medium</v>
          </cell>
          <cell r="B616">
            <v>3.7999999999999999E-2</v>
          </cell>
        </row>
        <row r="617">
          <cell r="A617" t="str">
            <v xml:space="preserve">  Large</v>
          </cell>
          <cell r="B617">
            <v>2.1000000000000019E-2</v>
          </cell>
        </row>
        <row r="618">
          <cell r="A618" t="str">
            <v>Sonora</v>
          </cell>
          <cell r="B618">
            <v>5.3810000000000002</v>
          </cell>
        </row>
        <row r="619">
          <cell r="A619" t="str">
            <v xml:space="preserve">  Micro</v>
          </cell>
          <cell r="B619">
            <v>0.8</v>
          </cell>
        </row>
        <row r="620">
          <cell r="A620" t="str">
            <v xml:space="preserve">  Small</v>
          </cell>
          <cell r="B620">
            <v>0.114</v>
          </cell>
        </row>
        <row r="621">
          <cell r="A621" t="str">
            <v xml:space="preserve">  Medium</v>
          </cell>
          <cell r="B621">
            <v>4.3999999999999997E-2</v>
          </cell>
        </row>
        <row r="622">
          <cell r="A622" t="str">
            <v xml:space="preserve">  Large</v>
          </cell>
          <cell r="B622">
            <v>4.1999999999999926E-2</v>
          </cell>
        </row>
        <row r="623">
          <cell r="A623" t="str">
            <v>Tabasco</v>
          </cell>
          <cell r="B623">
            <v>2.899</v>
          </cell>
        </row>
        <row r="624">
          <cell r="A624" t="str">
            <v xml:space="preserve">  Micro</v>
          </cell>
          <cell r="B624">
            <v>0.9</v>
          </cell>
        </row>
        <row r="625">
          <cell r="A625" t="str">
            <v xml:space="preserve">  Small</v>
          </cell>
          <cell r="B625">
            <v>7.0000000000000007E-2</v>
          </cell>
        </row>
        <row r="626">
          <cell r="A626" t="str">
            <v xml:space="preserve">  Medium</v>
          </cell>
          <cell r="B626">
            <v>1.9E-2</v>
          </cell>
        </row>
        <row r="627">
          <cell r="A627" t="str">
            <v xml:space="preserve">  Large</v>
          </cell>
          <cell r="B627">
            <v>1.100000000000001E-2</v>
          </cell>
        </row>
        <row r="628">
          <cell r="A628" t="str">
            <v>Tamaulipas</v>
          </cell>
          <cell r="B628">
            <v>5.9080000000000004</v>
          </cell>
        </row>
        <row r="629">
          <cell r="A629" t="str">
            <v xml:space="preserve">  Micro</v>
          </cell>
          <cell r="B629">
            <v>0.81299999999999994</v>
          </cell>
        </row>
        <row r="630">
          <cell r="A630" t="str">
            <v xml:space="preserve">  Small</v>
          </cell>
          <cell r="B630">
            <v>9.9000000000000005E-2</v>
          </cell>
        </row>
        <row r="631">
          <cell r="A631" t="str">
            <v xml:space="preserve">  Medium</v>
          </cell>
          <cell r="B631">
            <v>3.7999999999999999E-2</v>
          </cell>
        </row>
        <row r="632">
          <cell r="A632" t="str">
            <v xml:space="preserve">  Large</v>
          </cell>
          <cell r="B632">
            <v>5.0000000000000044E-2</v>
          </cell>
        </row>
        <row r="633">
          <cell r="A633" t="str">
            <v>Tlaxcala</v>
          </cell>
          <cell r="B633">
            <v>3.0649999999999999</v>
          </cell>
        </row>
        <row r="634">
          <cell r="A634" t="str">
            <v xml:space="preserve">  Micro</v>
          </cell>
          <cell r="B634">
            <v>0.86299999999999999</v>
          </cell>
        </row>
        <row r="635">
          <cell r="A635" t="str">
            <v xml:space="preserve">  Small</v>
          </cell>
          <cell r="B635">
            <v>6.3E-2</v>
          </cell>
        </row>
        <row r="636">
          <cell r="A636" t="str">
            <v xml:space="preserve">  Medium</v>
          </cell>
          <cell r="B636">
            <v>0.03</v>
          </cell>
        </row>
        <row r="637">
          <cell r="A637" t="str">
            <v xml:space="preserve">  Large</v>
          </cell>
          <cell r="B637">
            <v>4.4000000000000039E-2</v>
          </cell>
        </row>
        <row r="638">
          <cell r="A638" t="str">
            <v>Veracruz</v>
          </cell>
          <cell r="B638">
            <v>14.749000000000001</v>
          </cell>
        </row>
        <row r="639">
          <cell r="A639" t="str">
            <v xml:space="preserve">  Micro</v>
          </cell>
          <cell r="B639">
            <v>0.90500000000000003</v>
          </cell>
        </row>
        <row r="640">
          <cell r="A640" t="str">
            <v xml:space="preserve">  Small</v>
          </cell>
          <cell r="B640">
            <v>6.0999999999999999E-2</v>
          </cell>
        </row>
        <row r="641">
          <cell r="A641" t="str">
            <v xml:space="preserve">  Medium</v>
          </cell>
          <cell r="B641">
            <v>0.02</v>
          </cell>
        </row>
        <row r="642">
          <cell r="A642" t="str">
            <v xml:space="preserve">  Large</v>
          </cell>
          <cell r="B642">
            <v>1.4000000000000012E-2</v>
          </cell>
        </row>
        <row r="643">
          <cell r="A643" t="str">
            <v>Yucatan</v>
          </cell>
          <cell r="B643">
            <v>13.401999999999999</v>
          </cell>
        </row>
        <row r="644">
          <cell r="A644" t="str">
            <v xml:space="preserve">  Micro</v>
          </cell>
          <cell r="B644">
            <v>0.91700000000000004</v>
          </cell>
        </row>
        <row r="645">
          <cell r="A645" t="str">
            <v xml:space="preserve">  Small</v>
          </cell>
          <cell r="B645">
            <v>5.2999999999999999E-2</v>
          </cell>
        </row>
        <row r="646">
          <cell r="A646" t="str">
            <v xml:space="preserve">  Medium</v>
          </cell>
          <cell r="B646">
            <v>0.02</v>
          </cell>
        </row>
        <row r="647">
          <cell r="A647" t="str">
            <v xml:space="preserve">  Large</v>
          </cell>
          <cell r="B647">
            <v>9.9999999999998979E-3</v>
          </cell>
        </row>
        <row r="648">
          <cell r="A648" t="str">
            <v>Zacatecas</v>
          </cell>
          <cell r="B648">
            <v>3.6320000000000001</v>
          </cell>
        </row>
        <row r="649">
          <cell r="A649" t="str">
            <v xml:space="preserve">  Micro</v>
          </cell>
          <cell r="B649">
            <v>0.91200000000000003</v>
          </cell>
        </row>
        <row r="650">
          <cell r="A650" t="str">
            <v xml:space="preserve">  Small</v>
          </cell>
          <cell r="B650">
            <v>6.5000000000000002E-2</v>
          </cell>
        </row>
        <row r="651">
          <cell r="A651" t="str">
            <v xml:space="preserve">  Medium</v>
          </cell>
          <cell r="B651">
            <v>1.4E-2</v>
          </cell>
        </row>
        <row r="652">
          <cell r="A652" t="str">
            <v xml:space="preserve">  Large</v>
          </cell>
          <cell r="B652">
            <v>8.999999999999897E-3</v>
          </cell>
        </row>
        <row r="653">
          <cell r="A653" t="str">
            <v>Zacatecas</v>
          </cell>
          <cell r="B653">
            <v>3.6320000000000001</v>
          </cell>
        </row>
        <row r="654">
          <cell r="A654" t="str">
            <v>Commerce (000)</v>
          </cell>
          <cell r="B654">
            <v>0.91200000000000003</v>
          </cell>
        </row>
        <row r="655">
          <cell r="A655" t="str">
            <v>Aguascalientes</v>
          </cell>
          <cell r="B655">
            <v>12.996</v>
          </cell>
        </row>
        <row r="656">
          <cell r="A656" t="str">
            <v xml:space="preserve">  Micro</v>
          </cell>
          <cell r="B656">
            <v>0.94</v>
          </cell>
        </row>
        <row r="657">
          <cell r="A657" t="str">
            <v xml:space="preserve">  Small</v>
          </cell>
          <cell r="B657">
            <v>4.4999999999999998E-2</v>
          </cell>
        </row>
        <row r="658">
          <cell r="A658" t="str">
            <v xml:space="preserve">  Medium</v>
          </cell>
          <cell r="B658">
            <v>1.2E-2</v>
          </cell>
        </row>
        <row r="659">
          <cell r="A659" t="str">
            <v xml:space="preserve">  Large</v>
          </cell>
          <cell r="B659">
            <v>3.0000000000000027E-3</v>
          </cell>
        </row>
        <row r="660">
          <cell r="A660" t="str">
            <v>Baja California</v>
          </cell>
          <cell r="B660">
            <v>23.277000000000001</v>
          </cell>
        </row>
        <row r="661">
          <cell r="A661" t="str">
            <v xml:space="preserve">  Micro</v>
          </cell>
          <cell r="B661">
            <v>0.89500000000000002</v>
          </cell>
        </row>
        <row r="662">
          <cell r="A662" t="str">
            <v xml:space="preserve">  Small</v>
          </cell>
          <cell r="B662">
            <v>7.9000000000000001E-2</v>
          </cell>
        </row>
        <row r="663">
          <cell r="A663" t="str">
            <v xml:space="preserve">  Medium</v>
          </cell>
          <cell r="B663">
            <v>1.9E-2</v>
          </cell>
        </row>
        <row r="664">
          <cell r="A664" t="str">
            <v xml:space="preserve">  Large</v>
          </cell>
          <cell r="B664">
            <v>7.0000000000000062E-3</v>
          </cell>
        </row>
        <row r="665">
          <cell r="A665" t="str">
            <v>Baja California Sur</v>
          </cell>
          <cell r="B665">
            <v>5.6289999999999996</v>
          </cell>
        </row>
        <row r="666">
          <cell r="A666" t="str">
            <v xml:space="preserve">  Micro</v>
          </cell>
          <cell r="B666">
            <v>0.92</v>
          </cell>
        </row>
        <row r="667">
          <cell r="A667" t="str">
            <v xml:space="preserve">  Small</v>
          </cell>
          <cell r="B667">
            <v>0.06</v>
          </cell>
        </row>
        <row r="668">
          <cell r="A668" t="str">
            <v xml:space="preserve">  Medium</v>
          </cell>
          <cell r="B668">
            <v>1.7000000000000001E-2</v>
          </cell>
        </row>
        <row r="669">
          <cell r="A669" t="str">
            <v xml:space="preserve">  Large</v>
          </cell>
          <cell r="B669">
            <v>3.0000000000000027E-3</v>
          </cell>
        </row>
        <row r="670">
          <cell r="A670" t="str">
            <v>Campeche</v>
          </cell>
          <cell r="B670">
            <v>9.2040000000000006</v>
          </cell>
        </row>
        <row r="671">
          <cell r="A671" t="str">
            <v xml:space="preserve">  Micro</v>
          </cell>
          <cell r="B671">
            <v>0.95199999999999996</v>
          </cell>
        </row>
        <row r="672">
          <cell r="A672" t="str">
            <v xml:space="preserve">  Small</v>
          </cell>
          <cell r="B672">
            <v>3.5999999999999997E-2</v>
          </cell>
        </row>
        <row r="673">
          <cell r="A673" t="str">
            <v xml:space="preserve">  Medium</v>
          </cell>
          <cell r="B673">
            <v>8.9999999999999993E-3</v>
          </cell>
        </row>
        <row r="674">
          <cell r="A674" t="str">
            <v xml:space="preserve">  Large</v>
          </cell>
          <cell r="B674">
            <v>2E-3</v>
          </cell>
        </row>
        <row r="675">
          <cell r="A675" t="str">
            <v>Coahuila</v>
          </cell>
          <cell r="B675">
            <v>29.783000000000001</v>
          </cell>
        </row>
        <row r="676">
          <cell r="A676" t="str">
            <v xml:space="preserve">  Micro</v>
          </cell>
          <cell r="B676">
            <v>0.92500000000000004</v>
          </cell>
        </row>
        <row r="677">
          <cell r="A677" t="str">
            <v xml:space="preserve">  Small</v>
          </cell>
          <cell r="B677">
            <v>5.5E-2</v>
          </cell>
        </row>
        <row r="678">
          <cell r="A678" t="str">
            <v xml:space="preserve">  Medium</v>
          </cell>
          <cell r="B678">
            <v>1.7000000000000001E-2</v>
          </cell>
        </row>
        <row r="679">
          <cell r="A679" t="str">
            <v xml:space="preserve">  Large</v>
          </cell>
          <cell r="B679">
            <v>2.9999999999998916E-3</v>
          </cell>
        </row>
        <row r="680">
          <cell r="A680" t="str">
            <v>Colima</v>
          </cell>
          <cell r="B680">
            <v>8.2680000000000007</v>
          </cell>
        </row>
        <row r="681">
          <cell r="A681" t="str">
            <v xml:space="preserve">  Micro</v>
          </cell>
          <cell r="B681">
            <v>0.94599999999999995</v>
          </cell>
        </row>
        <row r="682">
          <cell r="A682" t="str">
            <v xml:space="preserve">  Small</v>
          </cell>
          <cell r="B682">
            <v>3.9E-2</v>
          </cell>
        </row>
        <row r="683">
          <cell r="A683" t="str">
            <v xml:space="preserve">  Medium</v>
          </cell>
          <cell r="B683">
            <v>1.2999999999999999E-2</v>
          </cell>
        </row>
        <row r="684">
          <cell r="A684" t="str">
            <v xml:space="preserve">  Large</v>
          </cell>
          <cell r="B684">
            <v>2.0000000000000018E-3</v>
          </cell>
        </row>
        <row r="685">
          <cell r="A685" t="str">
            <v>Chiapas</v>
          </cell>
          <cell r="B685">
            <v>36.427</v>
          </cell>
        </row>
        <row r="686">
          <cell r="A686" t="str">
            <v xml:space="preserve">  Micro</v>
          </cell>
          <cell r="B686">
            <v>0.96599999999999997</v>
          </cell>
        </row>
        <row r="687">
          <cell r="A687" t="str">
            <v xml:space="preserve">  Small</v>
          </cell>
          <cell r="B687">
            <v>2.3E-2</v>
          </cell>
        </row>
        <row r="688">
          <cell r="A688" t="str">
            <v xml:space="preserve">  Medium</v>
          </cell>
          <cell r="B688">
            <v>8.9999999999999993E-3</v>
          </cell>
        </row>
        <row r="689">
          <cell r="A689" t="str">
            <v xml:space="preserve">  Large</v>
          </cell>
          <cell r="B689">
            <v>2.0000000000000018E-3</v>
          </cell>
        </row>
        <row r="690">
          <cell r="A690" t="str">
            <v>Chihuahua</v>
          </cell>
          <cell r="B690">
            <v>34.094000000000001</v>
          </cell>
        </row>
        <row r="691">
          <cell r="A691" t="str">
            <v xml:space="preserve">  Micro</v>
          </cell>
          <cell r="B691">
            <v>0.92500000000000004</v>
          </cell>
        </row>
        <row r="692">
          <cell r="A692" t="str">
            <v xml:space="preserve">  Small</v>
          </cell>
          <cell r="B692">
            <v>5.6000000000000001E-2</v>
          </cell>
        </row>
        <row r="693">
          <cell r="A693" t="str">
            <v xml:space="preserve">  Medium</v>
          </cell>
          <cell r="B693">
            <v>1.6E-2</v>
          </cell>
        </row>
        <row r="694">
          <cell r="A694" t="str">
            <v xml:space="preserve">  Large</v>
          </cell>
          <cell r="B694">
            <v>2.9999999999998916E-3</v>
          </cell>
        </row>
        <row r="695">
          <cell r="A695" t="str">
            <v>Distrito Federal</v>
          </cell>
          <cell r="B695">
            <v>168.001</v>
          </cell>
        </row>
        <row r="696">
          <cell r="A696" t="str">
            <v xml:space="preserve">  Micro</v>
          </cell>
          <cell r="B696">
            <v>0.93100000000000005</v>
          </cell>
        </row>
        <row r="697">
          <cell r="A697" t="str">
            <v xml:space="preserve">  Small</v>
          </cell>
          <cell r="B697">
            <v>4.5999999999999999E-2</v>
          </cell>
        </row>
        <row r="698">
          <cell r="A698" t="str">
            <v xml:space="preserve">  Medium</v>
          </cell>
          <cell r="B698">
            <v>1.6E-2</v>
          </cell>
        </row>
        <row r="699">
          <cell r="A699" t="str">
            <v xml:space="preserve">  Large</v>
          </cell>
          <cell r="B699">
            <v>6.9999999999998952E-3</v>
          </cell>
        </row>
        <row r="700">
          <cell r="A700" t="str">
            <v>Durango</v>
          </cell>
          <cell r="B700">
            <v>16.184000000000001</v>
          </cell>
        </row>
        <row r="701">
          <cell r="A701" t="str">
            <v xml:space="preserve">  Micro</v>
          </cell>
          <cell r="B701">
            <v>0.94699999999999995</v>
          </cell>
        </row>
        <row r="702">
          <cell r="A702" t="str">
            <v xml:space="preserve">  Small</v>
          </cell>
          <cell r="B702">
            <v>3.7999999999999999E-2</v>
          </cell>
        </row>
        <row r="703">
          <cell r="A703" t="str">
            <v xml:space="preserve">  Medium</v>
          </cell>
          <cell r="B703">
            <v>1.2E-2</v>
          </cell>
        </row>
        <row r="704">
          <cell r="A704" t="str">
            <v xml:space="preserve">  Large</v>
          </cell>
          <cell r="B704">
            <v>3.0000000000000027E-3</v>
          </cell>
        </row>
        <row r="705">
          <cell r="A705" t="str">
            <v>Guanajuato</v>
          </cell>
          <cell r="B705">
            <v>61.634999999999998</v>
          </cell>
        </row>
        <row r="706">
          <cell r="A706" t="str">
            <v xml:space="preserve">  Micro</v>
          </cell>
          <cell r="B706">
            <v>0.95399999999999996</v>
          </cell>
        </row>
        <row r="707">
          <cell r="A707" t="str">
            <v xml:space="preserve">  Small</v>
          </cell>
          <cell r="B707">
            <v>3.5000000000000003E-2</v>
          </cell>
        </row>
        <row r="708">
          <cell r="A708" t="str">
            <v xml:space="preserve">  Medium</v>
          </cell>
          <cell r="B708">
            <v>8.9999999999999993E-3</v>
          </cell>
        </row>
        <row r="709">
          <cell r="A709" t="str">
            <v xml:space="preserve">  Large</v>
          </cell>
          <cell r="B709">
            <v>2.0000000000000018E-3</v>
          </cell>
        </row>
        <row r="710">
          <cell r="A710" t="str">
            <v>Guerrero</v>
          </cell>
          <cell r="B710">
            <v>35.359000000000002</v>
          </cell>
        </row>
        <row r="711">
          <cell r="A711" t="str">
            <v xml:space="preserve">  Micro</v>
          </cell>
          <cell r="B711">
            <v>0.97199999999999998</v>
          </cell>
        </row>
        <row r="712">
          <cell r="A712" t="str">
            <v xml:space="preserve">  Small</v>
          </cell>
          <cell r="B712">
            <v>0.02</v>
          </cell>
        </row>
        <row r="713">
          <cell r="A713" t="str">
            <v xml:space="preserve">  Medium</v>
          </cell>
          <cell r="B713">
            <v>6.0000000000000001E-3</v>
          </cell>
        </row>
        <row r="714">
          <cell r="A714" t="str">
            <v xml:space="preserve">  Large</v>
          </cell>
          <cell r="B714">
            <v>2.0000000000000018E-3</v>
          </cell>
        </row>
        <row r="715">
          <cell r="A715" t="str">
            <v>Hidalgo</v>
          </cell>
          <cell r="B715">
            <v>22.143999999999998</v>
          </cell>
        </row>
        <row r="716">
          <cell r="A716" t="str">
            <v xml:space="preserve">  Micro</v>
          </cell>
          <cell r="B716">
            <v>0.97099999999999997</v>
          </cell>
        </row>
        <row r="717">
          <cell r="A717" t="str">
            <v xml:space="preserve">  Small</v>
          </cell>
          <cell r="B717">
            <v>0.02</v>
          </cell>
        </row>
        <row r="718">
          <cell r="A718" t="str">
            <v xml:space="preserve">  Medium</v>
          </cell>
          <cell r="B718">
            <v>7.0000000000000001E-3</v>
          </cell>
        </row>
        <row r="719">
          <cell r="A719" t="str">
            <v xml:space="preserve">  Large</v>
          </cell>
          <cell r="B719">
            <v>2.0000000000000018E-3</v>
          </cell>
        </row>
        <row r="720">
          <cell r="A720" t="str">
            <v>Jalisco</v>
          </cell>
          <cell r="B720">
            <v>84.274000000000001</v>
          </cell>
        </row>
        <row r="721">
          <cell r="A721" t="str">
            <v xml:space="preserve">  Micro</v>
          </cell>
          <cell r="B721">
            <v>0.93700000000000006</v>
          </cell>
        </row>
        <row r="722">
          <cell r="A722" t="str">
            <v xml:space="preserve">  Small</v>
          </cell>
          <cell r="B722">
            <v>4.7E-2</v>
          </cell>
        </row>
        <row r="723">
          <cell r="A723" t="str">
            <v xml:space="preserve">  Medium</v>
          </cell>
          <cell r="B723">
            <v>1.2999999999999999E-2</v>
          </cell>
        </row>
        <row r="724">
          <cell r="A724" t="str">
            <v xml:space="preserve">  Large</v>
          </cell>
          <cell r="B724">
            <v>2.9999999999998916E-3</v>
          </cell>
        </row>
        <row r="725">
          <cell r="A725" t="str">
            <v>Mexico</v>
          </cell>
          <cell r="B725">
            <v>136.19499999999999</v>
          </cell>
        </row>
        <row r="726">
          <cell r="A726" t="str">
            <v xml:space="preserve">  Micro</v>
          </cell>
          <cell r="B726">
            <v>0.97</v>
          </cell>
        </row>
        <row r="727">
          <cell r="A727" t="str">
            <v xml:space="preserve">  Small</v>
          </cell>
          <cell r="B727">
            <v>0.02</v>
          </cell>
        </row>
        <row r="728">
          <cell r="A728" t="str">
            <v xml:space="preserve">  Medium</v>
          </cell>
          <cell r="B728">
            <v>7.0000000000000001E-3</v>
          </cell>
        </row>
        <row r="729">
          <cell r="A729" t="str">
            <v xml:space="preserve">  Large</v>
          </cell>
          <cell r="B729">
            <v>3.0000000000000027E-3</v>
          </cell>
        </row>
        <row r="730">
          <cell r="A730" t="str">
            <v>Michoacan</v>
          </cell>
          <cell r="B730">
            <v>52.904000000000003</v>
          </cell>
        </row>
        <row r="731">
          <cell r="A731" t="str">
            <v xml:space="preserve">  Micro</v>
          </cell>
          <cell r="B731">
            <v>0.96699999999999997</v>
          </cell>
        </row>
        <row r="732">
          <cell r="A732" t="str">
            <v xml:space="preserve">  Small</v>
          </cell>
          <cell r="B732">
            <v>2.4E-2</v>
          </cell>
        </row>
        <row r="733">
          <cell r="A733" t="str">
            <v xml:space="preserve">  Medium</v>
          </cell>
          <cell r="B733">
            <v>7.0000000000000001E-3</v>
          </cell>
        </row>
        <row r="734">
          <cell r="A734" t="str">
            <v xml:space="preserve">  Large</v>
          </cell>
          <cell r="B734">
            <v>1E-3</v>
          </cell>
        </row>
        <row r="735">
          <cell r="A735" t="str">
            <v>Morelos</v>
          </cell>
          <cell r="B735">
            <v>25.071999999999999</v>
          </cell>
        </row>
        <row r="736">
          <cell r="A736" t="str">
            <v xml:space="preserve">  Micro</v>
          </cell>
          <cell r="B736">
            <v>0.96799999999999997</v>
          </cell>
        </row>
        <row r="737">
          <cell r="A737" t="str">
            <v xml:space="preserve">  Small</v>
          </cell>
          <cell r="B737">
            <v>2.3E-2</v>
          </cell>
        </row>
        <row r="738">
          <cell r="A738" t="str">
            <v xml:space="preserve">  Medium</v>
          </cell>
          <cell r="B738">
            <v>7.0000000000000001E-3</v>
          </cell>
        </row>
        <row r="739">
          <cell r="A739" t="str">
            <v xml:space="preserve">  Large</v>
          </cell>
          <cell r="B739">
            <v>1E-3</v>
          </cell>
        </row>
        <row r="740">
          <cell r="A740" t="str">
            <v>Nayarit</v>
          </cell>
          <cell r="B740">
            <v>12.484</v>
          </cell>
        </row>
        <row r="741">
          <cell r="A741" t="str">
            <v xml:space="preserve">  Micro</v>
          </cell>
          <cell r="B741">
            <v>0.96099999999999997</v>
          </cell>
        </row>
        <row r="742">
          <cell r="A742" t="str">
            <v xml:space="preserve">  Small</v>
          </cell>
          <cell r="B742">
            <v>2.8000000000000001E-2</v>
          </cell>
        </row>
        <row r="743">
          <cell r="A743" t="str">
            <v xml:space="preserve">  Medium</v>
          </cell>
          <cell r="B743">
            <v>8.9999999999999993E-3</v>
          </cell>
        </row>
        <row r="744">
          <cell r="A744" t="str">
            <v xml:space="preserve">  Large</v>
          </cell>
          <cell r="B744">
            <v>2.0000000000000018E-3</v>
          </cell>
        </row>
        <row r="745">
          <cell r="A745" t="str">
            <v>Nuevo Leon</v>
          </cell>
          <cell r="B745">
            <v>50.267000000000003</v>
          </cell>
        </row>
        <row r="746">
          <cell r="A746" t="str">
            <v xml:space="preserve">  Micro</v>
          </cell>
          <cell r="B746">
            <v>0.91</v>
          </cell>
        </row>
        <row r="747">
          <cell r="A747" t="str">
            <v xml:space="preserve">  Small</v>
          </cell>
          <cell r="B747">
            <v>6.4000000000000001E-2</v>
          </cell>
        </row>
        <row r="748">
          <cell r="A748" t="str">
            <v xml:space="preserve">  Medium</v>
          </cell>
          <cell r="B748">
            <v>0.02</v>
          </cell>
        </row>
        <row r="749">
          <cell r="A749" t="str">
            <v xml:space="preserve">  Large</v>
          </cell>
          <cell r="B749">
            <v>6.0000000000000053E-3</v>
          </cell>
        </row>
        <row r="750">
          <cell r="A750" t="str">
            <v>Oaxaca</v>
          </cell>
          <cell r="B750">
            <v>38.976999999999997</v>
          </cell>
        </row>
        <row r="751">
          <cell r="A751" t="str">
            <v xml:space="preserve">  Micro</v>
          </cell>
          <cell r="B751">
            <v>0.97499999999999998</v>
          </cell>
        </row>
        <row r="752">
          <cell r="A752" t="str">
            <v xml:space="preserve">  Small</v>
          </cell>
          <cell r="B752">
            <v>1.7999999999999999E-2</v>
          </cell>
        </row>
        <row r="753">
          <cell r="A753" t="str">
            <v xml:space="preserve">  Medium</v>
          </cell>
          <cell r="B753">
            <v>6.0000000000000001E-3</v>
          </cell>
        </row>
        <row r="754">
          <cell r="A754" t="str">
            <v xml:space="preserve">  Large</v>
          </cell>
          <cell r="B754">
            <v>1E-3</v>
          </cell>
        </row>
        <row r="755">
          <cell r="A755" t="str">
            <v>Puebla</v>
          </cell>
          <cell r="B755">
            <v>63.87</v>
          </cell>
        </row>
        <row r="756">
          <cell r="A756" t="str">
            <v xml:space="preserve">  Micro</v>
          </cell>
          <cell r="B756">
            <v>0.96699999999999997</v>
          </cell>
        </row>
        <row r="757">
          <cell r="A757" t="str">
            <v xml:space="preserve">  Small</v>
          </cell>
          <cell r="B757">
            <v>2.4E-2</v>
          </cell>
        </row>
        <row r="758">
          <cell r="A758" t="str">
            <v xml:space="preserve">  Medium</v>
          </cell>
          <cell r="B758">
            <v>7.0000000000000001E-3</v>
          </cell>
        </row>
        <row r="759">
          <cell r="A759" t="str">
            <v xml:space="preserve">  Large</v>
          </cell>
          <cell r="B759">
            <v>2.0000000000000018E-3</v>
          </cell>
        </row>
        <row r="760">
          <cell r="A760" t="str">
            <v>Queretaro</v>
          </cell>
          <cell r="B760">
            <v>14.722</v>
          </cell>
        </row>
        <row r="761">
          <cell r="A761" t="str">
            <v xml:space="preserve">  Micro</v>
          </cell>
          <cell r="B761">
            <v>0.93899999999999995</v>
          </cell>
        </row>
        <row r="762">
          <cell r="A762" t="str">
            <v xml:space="preserve">  Small</v>
          </cell>
          <cell r="B762">
            <v>4.4999999999999998E-2</v>
          </cell>
        </row>
        <row r="763">
          <cell r="A763" t="str">
            <v xml:space="preserve">  Medium</v>
          </cell>
          <cell r="B763">
            <v>1.2999999999999999E-2</v>
          </cell>
        </row>
        <row r="764">
          <cell r="A764" t="str">
            <v xml:space="preserve">  Large</v>
          </cell>
          <cell r="B764">
            <v>3.0000000000000027E-3</v>
          </cell>
        </row>
        <row r="765">
          <cell r="A765" t="str">
            <v>Quintana Roo</v>
          </cell>
          <cell r="B765">
            <v>9.8520000000000003</v>
          </cell>
        </row>
        <row r="766">
          <cell r="A766" t="str">
            <v xml:space="preserve">  Micro</v>
          </cell>
          <cell r="B766">
            <v>0.91900000000000004</v>
          </cell>
        </row>
        <row r="767">
          <cell r="A767" t="str">
            <v xml:space="preserve">  Small</v>
          </cell>
          <cell r="B767">
            <v>5.8999999999999997E-2</v>
          </cell>
        </row>
        <row r="768">
          <cell r="A768" t="str">
            <v xml:space="preserve">  Medium</v>
          </cell>
          <cell r="B768">
            <v>1.7999999999999999E-2</v>
          </cell>
        </row>
        <row r="769">
          <cell r="A769" t="str">
            <v xml:space="preserve">  Large</v>
          </cell>
          <cell r="B769">
            <v>4.0000000000000036E-3</v>
          </cell>
        </row>
        <row r="770">
          <cell r="A770" t="str">
            <v>San Luis Potosi</v>
          </cell>
          <cell r="B770">
            <v>26.93</v>
          </cell>
        </row>
        <row r="771">
          <cell r="A771" t="str">
            <v xml:space="preserve">  Micro</v>
          </cell>
          <cell r="B771">
            <v>0.95099999999999996</v>
          </cell>
        </row>
        <row r="772">
          <cell r="A772" t="str">
            <v xml:space="preserve">  Small</v>
          </cell>
          <cell r="B772">
            <v>3.5000000000000003E-2</v>
          </cell>
        </row>
        <row r="773">
          <cell r="A773" t="str">
            <v xml:space="preserve">  Medium</v>
          </cell>
          <cell r="B773">
            <v>1.2E-2</v>
          </cell>
        </row>
        <row r="774">
          <cell r="A774" t="str">
            <v xml:space="preserve">  Large</v>
          </cell>
          <cell r="B774">
            <v>2.0000000000000018E-3</v>
          </cell>
        </row>
        <row r="775">
          <cell r="A775" t="str">
            <v>Sinaloa</v>
          </cell>
          <cell r="B775">
            <v>26.506</v>
          </cell>
        </row>
        <row r="776">
          <cell r="A776" t="str">
            <v xml:space="preserve">  Micro</v>
          </cell>
          <cell r="B776">
            <v>0.92</v>
          </cell>
        </row>
        <row r="777">
          <cell r="A777" t="str">
            <v xml:space="preserve">  Small</v>
          </cell>
          <cell r="B777">
            <v>5.8999999999999997E-2</v>
          </cell>
        </row>
        <row r="778">
          <cell r="A778" t="str">
            <v xml:space="preserve">  Medium</v>
          </cell>
          <cell r="B778">
            <v>1.6E-2</v>
          </cell>
        </row>
        <row r="779">
          <cell r="A779" t="str">
            <v xml:space="preserve">  Large</v>
          </cell>
          <cell r="B779">
            <v>4.9999999999998934E-3</v>
          </cell>
        </row>
        <row r="780">
          <cell r="A780" t="str">
            <v>Sonora</v>
          </cell>
          <cell r="B780">
            <v>24.794</v>
          </cell>
        </row>
        <row r="781">
          <cell r="A781" t="str">
            <v xml:space="preserve">  Micro</v>
          </cell>
          <cell r="B781">
            <v>0.91500000000000004</v>
          </cell>
        </row>
        <row r="782">
          <cell r="A782" t="str">
            <v xml:space="preserve">  Small</v>
          </cell>
          <cell r="B782">
            <v>6.0999999999999999E-2</v>
          </cell>
        </row>
        <row r="783">
          <cell r="A783" t="str">
            <v xml:space="preserve">  Medium</v>
          </cell>
          <cell r="B783">
            <v>1.7999999999999999E-2</v>
          </cell>
        </row>
        <row r="784">
          <cell r="A784" t="str">
            <v xml:space="preserve">  Large</v>
          </cell>
          <cell r="B784">
            <v>6.0000000000000053E-3</v>
          </cell>
        </row>
        <row r="785">
          <cell r="A785" t="str">
            <v>Tabasco</v>
          </cell>
          <cell r="B785">
            <v>14.73</v>
          </cell>
        </row>
        <row r="786">
          <cell r="A786" t="str">
            <v xml:space="preserve">  Micro</v>
          </cell>
          <cell r="B786">
            <v>0.93600000000000005</v>
          </cell>
        </row>
        <row r="787">
          <cell r="A787" t="str">
            <v xml:space="preserve">  Small</v>
          </cell>
          <cell r="B787">
            <v>4.2999999999999997E-2</v>
          </cell>
        </row>
        <row r="788">
          <cell r="A788" t="str">
            <v xml:space="preserve">  Medium</v>
          </cell>
          <cell r="B788">
            <v>1.6E-2</v>
          </cell>
        </row>
        <row r="789">
          <cell r="A789" t="str">
            <v xml:space="preserve">  Large</v>
          </cell>
          <cell r="B789">
            <v>4.9999999999998934E-3</v>
          </cell>
        </row>
        <row r="790">
          <cell r="A790" t="str">
            <v>Tamaulipas</v>
          </cell>
          <cell r="B790">
            <v>34.909999999999997</v>
          </cell>
        </row>
        <row r="791">
          <cell r="A791" t="str">
            <v xml:space="preserve">  Micro</v>
          </cell>
          <cell r="B791">
            <v>0.93400000000000005</v>
          </cell>
        </row>
        <row r="792">
          <cell r="A792" t="str">
            <v xml:space="preserve">  Small</v>
          </cell>
          <cell r="B792">
            <v>4.7E-2</v>
          </cell>
        </row>
        <row r="793">
          <cell r="A793" t="str">
            <v xml:space="preserve">  Medium</v>
          </cell>
          <cell r="B793">
            <v>1.6E-2</v>
          </cell>
        </row>
        <row r="794">
          <cell r="A794" t="str">
            <v xml:space="preserve">  Large</v>
          </cell>
          <cell r="B794">
            <v>2.9999999999998916E-3</v>
          </cell>
        </row>
        <row r="795">
          <cell r="A795" t="str">
            <v>Tlaxcala</v>
          </cell>
          <cell r="B795">
            <v>13.696</v>
          </cell>
        </row>
        <row r="796">
          <cell r="A796" t="str">
            <v xml:space="preserve">  Micro</v>
          </cell>
          <cell r="B796">
            <v>0.98499999999999999</v>
          </cell>
        </row>
        <row r="797">
          <cell r="A797" t="str">
            <v xml:space="preserve">  Small</v>
          </cell>
          <cell r="B797">
            <v>1.0999999999999999E-2</v>
          </cell>
        </row>
        <row r="798">
          <cell r="A798" t="str">
            <v xml:space="preserve">  Medium</v>
          </cell>
          <cell r="B798">
            <v>3.0000000000000001E-3</v>
          </cell>
        </row>
        <row r="799">
          <cell r="A799" t="str">
            <v xml:space="preserve">  Large</v>
          </cell>
          <cell r="B799">
            <v>1.0000000000000009E-3</v>
          </cell>
        </row>
        <row r="800">
          <cell r="A800" t="str">
            <v>Veracruz</v>
          </cell>
          <cell r="B800">
            <v>74.42</v>
          </cell>
        </row>
        <row r="801">
          <cell r="A801" t="str">
            <v xml:space="preserve">  Micro</v>
          </cell>
          <cell r="B801">
            <v>0.95599999999999996</v>
          </cell>
        </row>
        <row r="802">
          <cell r="A802" t="str">
            <v xml:space="preserve">  Small</v>
          </cell>
          <cell r="B802">
            <v>3.1E-2</v>
          </cell>
        </row>
        <row r="803">
          <cell r="A803" t="str">
            <v xml:space="preserve">  Medium</v>
          </cell>
          <cell r="B803">
            <v>0.01</v>
          </cell>
        </row>
        <row r="804">
          <cell r="A804" t="str">
            <v xml:space="preserve">  Large</v>
          </cell>
          <cell r="B804">
            <v>3.0000000000000027E-3</v>
          </cell>
        </row>
        <row r="805">
          <cell r="A805" t="str">
            <v>Yucatan</v>
          </cell>
          <cell r="B805">
            <v>25.971</v>
          </cell>
        </row>
        <row r="806">
          <cell r="A806" t="str">
            <v xml:space="preserve">  Micro</v>
          </cell>
          <cell r="B806">
            <v>0.94799999999999995</v>
          </cell>
        </row>
        <row r="807">
          <cell r="A807" t="str">
            <v xml:space="preserve">  Small</v>
          </cell>
          <cell r="B807">
            <v>3.9E-2</v>
          </cell>
        </row>
        <row r="808">
          <cell r="A808" t="str">
            <v xml:space="preserve">  Medium</v>
          </cell>
          <cell r="B808">
            <v>1.0999999999999999E-2</v>
          </cell>
        </row>
        <row r="809">
          <cell r="A809" t="str">
            <v xml:space="preserve">  Large</v>
          </cell>
          <cell r="B809">
            <v>2.0000000000000018E-3</v>
          </cell>
        </row>
        <row r="810">
          <cell r="A810" t="str">
            <v>Zacatecas</v>
          </cell>
          <cell r="B810">
            <v>16.609000000000002</v>
          </cell>
        </row>
        <row r="811">
          <cell r="A811" t="str">
            <v xml:space="preserve">  Micro</v>
          </cell>
          <cell r="B811">
            <v>0.96099999999999997</v>
          </cell>
        </row>
        <row r="812">
          <cell r="A812" t="str">
            <v xml:space="preserve">  Small</v>
          </cell>
          <cell r="B812">
            <v>2.8000000000000001E-2</v>
          </cell>
        </row>
        <row r="813">
          <cell r="A813" t="str">
            <v xml:space="preserve">  Medium</v>
          </cell>
          <cell r="B813">
            <v>8.9999999999999993E-3</v>
          </cell>
        </row>
        <row r="814">
          <cell r="A814" t="str">
            <v xml:space="preserve">  Large</v>
          </cell>
          <cell r="B814">
            <v>2.0000000000000018E-3</v>
          </cell>
        </row>
        <row r="815">
          <cell r="A815" t="str">
            <v>Zacatecas</v>
          </cell>
          <cell r="B815">
            <v>16.609000000000002</v>
          </cell>
        </row>
        <row r="816">
          <cell r="A816" t="str">
            <v>Non-Financial Services (000)</v>
          </cell>
          <cell r="B816">
            <v>0.96099999999999997</v>
          </cell>
        </row>
        <row r="817">
          <cell r="A817" t="str">
            <v>Aguascalientes</v>
          </cell>
          <cell r="B817">
            <v>8.3780000000000001</v>
          </cell>
        </row>
        <row r="818">
          <cell r="A818" t="str">
            <v xml:space="preserve">  Micro</v>
          </cell>
          <cell r="B818">
            <v>0.90100000000000002</v>
          </cell>
        </row>
        <row r="819">
          <cell r="A819" t="str">
            <v xml:space="preserve">  Small</v>
          </cell>
          <cell r="B819">
            <v>7.0000000000000007E-2</v>
          </cell>
        </row>
        <row r="820">
          <cell r="A820" t="str">
            <v xml:space="preserve">  Medium</v>
          </cell>
          <cell r="B820">
            <v>2.1000000000000001E-2</v>
          </cell>
        </row>
        <row r="821">
          <cell r="A821" t="str">
            <v xml:space="preserve">  Large</v>
          </cell>
          <cell r="B821">
            <v>7.9999999999998961E-3</v>
          </cell>
        </row>
        <row r="822">
          <cell r="A822" t="str">
            <v>Baja California</v>
          </cell>
          <cell r="B822">
            <v>19.800999999999998</v>
          </cell>
        </row>
        <row r="823">
          <cell r="A823" t="str">
            <v xml:space="preserve">  Micro</v>
          </cell>
          <cell r="B823">
            <v>0.85899999999999999</v>
          </cell>
        </row>
        <row r="824">
          <cell r="A824" t="str">
            <v xml:space="preserve">  Small</v>
          </cell>
          <cell r="B824">
            <v>0.105</v>
          </cell>
        </row>
        <row r="825">
          <cell r="A825" t="str">
            <v xml:space="preserve">  Medium</v>
          </cell>
          <cell r="B825">
            <v>2.9000000000000001E-2</v>
          </cell>
        </row>
        <row r="826">
          <cell r="A826" t="str">
            <v xml:space="preserve">  Large</v>
          </cell>
          <cell r="B826">
            <v>7.0000000000000062E-3</v>
          </cell>
        </row>
        <row r="827">
          <cell r="A827" t="str">
            <v>Baja California Sur</v>
          </cell>
          <cell r="B827">
            <v>4.032</v>
          </cell>
        </row>
        <row r="828">
          <cell r="A828" t="str">
            <v xml:space="preserve">  Micro</v>
          </cell>
          <cell r="B828">
            <v>0.878</v>
          </cell>
        </row>
        <row r="829">
          <cell r="A829" t="str">
            <v xml:space="preserve">  Small</v>
          </cell>
          <cell r="B829">
            <v>8.1000000000000003E-2</v>
          </cell>
        </row>
        <row r="830">
          <cell r="A830" t="str">
            <v xml:space="preserve">  Medium</v>
          </cell>
          <cell r="B830">
            <v>0.03</v>
          </cell>
        </row>
        <row r="831">
          <cell r="A831" t="str">
            <v xml:space="preserve">  Large</v>
          </cell>
          <cell r="B831">
            <v>1.100000000000001E-2</v>
          </cell>
        </row>
        <row r="832">
          <cell r="A832" t="str">
            <v>Campeche</v>
          </cell>
          <cell r="B832">
            <v>5.234</v>
          </cell>
        </row>
        <row r="833">
          <cell r="A833" t="str">
            <v xml:space="preserve">  Micro</v>
          </cell>
          <cell r="B833">
            <v>0.90500000000000003</v>
          </cell>
        </row>
        <row r="834">
          <cell r="A834" t="str">
            <v xml:space="preserve">  Small</v>
          </cell>
          <cell r="B834">
            <v>7.0000000000000007E-2</v>
          </cell>
        </row>
        <row r="835">
          <cell r="A835" t="str">
            <v xml:space="preserve">  Medium</v>
          </cell>
          <cell r="B835">
            <v>1.9E-2</v>
          </cell>
        </row>
        <row r="836">
          <cell r="A836" t="str">
            <v xml:space="preserve">  Large</v>
          </cell>
          <cell r="B836">
            <v>5.9999999999998943E-3</v>
          </cell>
        </row>
        <row r="837">
          <cell r="A837" t="str">
            <v>Coahuila</v>
          </cell>
          <cell r="B837">
            <v>18.228000000000002</v>
          </cell>
        </row>
        <row r="838">
          <cell r="A838" t="str">
            <v xml:space="preserve">  Micro</v>
          </cell>
          <cell r="B838">
            <v>0.88700000000000001</v>
          </cell>
        </row>
        <row r="839">
          <cell r="A839" t="str">
            <v xml:space="preserve">  Small</v>
          </cell>
          <cell r="B839">
            <v>8.2000000000000003E-2</v>
          </cell>
        </row>
        <row r="840">
          <cell r="A840" t="str">
            <v xml:space="preserve">  Medium</v>
          </cell>
          <cell r="B840">
            <v>2.4E-2</v>
          </cell>
        </row>
        <row r="841">
          <cell r="A841" t="str">
            <v xml:space="preserve">  Large</v>
          </cell>
          <cell r="B841">
            <v>7.0000000000000062E-3</v>
          </cell>
        </row>
        <row r="842">
          <cell r="A842" t="str">
            <v>Colima</v>
          </cell>
          <cell r="B842">
            <v>5.3849999999999998</v>
          </cell>
        </row>
        <row r="843">
          <cell r="A843" t="str">
            <v xml:space="preserve">  Micro</v>
          </cell>
          <cell r="B843">
            <v>0.9</v>
          </cell>
        </row>
        <row r="844">
          <cell r="A844" t="str">
            <v xml:space="preserve">  Small</v>
          </cell>
          <cell r="B844">
            <v>7.1999999999999995E-2</v>
          </cell>
        </row>
        <row r="845">
          <cell r="A845" t="str">
            <v xml:space="preserve">  Medium</v>
          </cell>
          <cell r="B845">
            <v>2.4E-2</v>
          </cell>
        </row>
        <row r="846">
          <cell r="A846" t="str">
            <v xml:space="preserve">  Large</v>
          </cell>
          <cell r="B846">
            <v>4.0000000000000036E-3</v>
          </cell>
        </row>
        <row r="847">
          <cell r="A847" t="str">
            <v>Chiapas</v>
          </cell>
          <cell r="B847">
            <v>20.69</v>
          </cell>
        </row>
        <row r="848">
          <cell r="A848" t="str">
            <v xml:space="preserve">  Micro</v>
          </cell>
          <cell r="B848">
            <v>0.93500000000000005</v>
          </cell>
        </row>
        <row r="849">
          <cell r="A849" t="str">
            <v xml:space="preserve">  Small</v>
          </cell>
          <cell r="B849">
            <v>5.2999999999999999E-2</v>
          </cell>
        </row>
        <row r="850">
          <cell r="A850" t="str">
            <v xml:space="preserve">  Medium</v>
          </cell>
          <cell r="B850">
            <v>0.01</v>
          </cell>
        </row>
        <row r="851">
          <cell r="A851" t="str">
            <v xml:space="preserve">  Large</v>
          </cell>
          <cell r="B851">
            <v>1.9999999999998908E-3</v>
          </cell>
        </row>
        <row r="852">
          <cell r="A852" t="str">
            <v>Chihuahua</v>
          </cell>
          <cell r="B852">
            <v>22.800999999999998</v>
          </cell>
        </row>
        <row r="853">
          <cell r="A853" t="str">
            <v xml:space="preserve">  Micro</v>
          </cell>
          <cell r="B853">
            <v>0.88700000000000001</v>
          </cell>
        </row>
        <row r="854">
          <cell r="A854" t="str">
            <v xml:space="preserve">  Small</v>
          </cell>
          <cell r="B854">
            <v>8.2000000000000003E-2</v>
          </cell>
        </row>
        <row r="855">
          <cell r="A855" t="str">
            <v xml:space="preserve">  Medium</v>
          </cell>
          <cell r="B855">
            <v>2.5999999999999999E-2</v>
          </cell>
        </row>
        <row r="856">
          <cell r="A856" t="str">
            <v xml:space="preserve">  Large</v>
          </cell>
          <cell r="B856">
            <v>5.0000000000000044E-3</v>
          </cell>
        </row>
        <row r="857">
          <cell r="A857" t="str">
            <v>Distrito Federal</v>
          </cell>
          <cell r="B857">
            <v>108.598</v>
          </cell>
        </row>
        <row r="858">
          <cell r="A858" t="str">
            <v xml:space="preserve">  Micro</v>
          </cell>
          <cell r="B858">
            <v>0.85799999999999998</v>
          </cell>
        </row>
        <row r="859">
          <cell r="A859" t="str">
            <v xml:space="preserve">  Small</v>
          </cell>
          <cell r="B859">
            <v>9.2999999999999999E-2</v>
          </cell>
        </row>
        <row r="860">
          <cell r="A860" t="str">
            <v xml:space="preserve">  Medium</v>
          </cell>
          <cell r="B860">
            <v>3.3000000000000002E-2</v>
          </cell>
        </row>
        <row r="861">
          <cell r="A861" t="str">
            <v xml:space="preserve">  Large</v>
          </cell>
          <cell r="B861">
            <v>1.4999999999999999E-2</v>
          </cell>
        </row>
        <row r="862">
          <cell r="A862" t="str">
            <v>Durango</v>
          </cell>
          <cell r="B862">
            <v>9.4860000000000007</v>
          </cell>
        </row>
        <row r="863">
          <cell r="A863" t="str">
            <v xml:space="preserve">  Micro</v>
          </cell>
          <cell r="B863">
            <v>0.92500000000000004</v>
          </cell>
        </row>
        <row r="864">
          <cell r="A864" t="str">
            <v xml:space="preserve">  Small</v>
          </cell>
          <cell r="B864">
            <v>5.5E-2</v>
          </cell>
        </row>
        <row r="865">
          <cell r="A865" t="str">
            <v xml:space="preserve">  Medium</v>
          </cell>
          <cell r="B865">
            <v>1.4999999999999999E-2</v>
          </cell>
        </row>
        <row r="866">
          <cell r="A866" t="str">
            <v xml:space="preserve">  Large</v>
          </cell>
          <cell r="B866">
            <v>4.9999999999998934E-3</v>
          </cell>
        </row>
        <row r="867">
          <cell r="A867" t="str">
            <v>Guanajuato</v>
          </cell>
          <cell r="B867">
            <v>29.850999999999999</v>
          </cell>
        </row>
        <row r="868">
          <cell r="A868" t="str">
            <v xml:space="preserve">  Micro</v>
          </cell>
          <cell r="B868">
            <v>0.91600000000000004</v>
          </cell>
        </row>
        <row r="869">
          <cell r="A869" t="str">
            <v xml:space="preserve">  Small</v>
          </cell>
          <cell r="B869">
            <v>6.3E-2</v>
          </cell>
        </row>
        <row r="870">
          <cell r="A870" t="str">
            <v xml:space="preserve">  Medium</v>
          </cell>
          <cell r="B870">
            <v>1.7000000000000001E-2</v>
          </cell>
        </row>
        <row r="871">
          <cell r="A871" t="str">
            <v xml:space="preserve">  Large</v>
          </cell>
          <cell r="B871">
            <v>3.9999999999998925E-3</v>
          </cell>
        </row>
        <row r="872">
          <cell r="A872" t="str">
            <v>Guerrero</v>
          </cell>
          <cell r="B872">
            <v>16.321999999999999</v>
          </cell>
        </row>
        <row r="873">
          <cell r="A873" t="str">
            <v xml:space="preserve">  Micro</v>
          </cell>
          <cell r="B873">
            <v>0.91800000000000004</v>
          </cell>
        </row>
        <row r="874">
          <cell r="A874" t="str">
            <v xml:space="preserve">  Small</v>
          </cell>
          <cell r="B874">
            <v>5.8000000000000003E-2</v>
          </cell>
        </row>
        <row r="875">
          <cell r="A875" t="str">
            <v xml:space="preserve">  Medium</v>
          </cell>
          <cell r="B875">
            <v>1.4999999999999999E-2</v>
          </cell>
        </row>
        <row r="876">
          <cell r="A876" t="str">
            <v xml:space="preserve">  Large</v>
          </cell>
          <cell r="B876">
            <v>8.999999999999897E-3</v>
          </cell>
        </row>
        <row r="877">
          <cell r="A877" t="str">
            <v>Hidalgo</v>
          </cell>
          <cell r="B877">
            <v>11.976000000000001</v>
          </cell>
        </row>
        <row r="878">
          <cell r="A878" t="str">
            <v xml:space="preserve">  Micro</v>
          </cell>
          <cell r="B878">
            <v>0.93600000000000005</v>
          </cell>
        </row>
        <row r="879">
          <cell r="A879" t="str">
            <v xml:space="preserve">  Small</v>
          </cell>
          <cell r="B879">
            <v>4.5999999999999999E-2</v>
          </cell>
        </row>
        <row r="880">
          <cell r="A880" t="str">
            <v xml:space="preserve">  Medium</v>
          </cell>
          <cell r="B880">
            <v>1.2999999999999999E-2</v>
          </cell>
        </row>
        <row r="881">
          <cell r="A881" t="str">
            <v xml:space="preserve">  Large</v>
          </cell>
          <cell r="B881">
            <v>4.9999999999998934E-3</v>
          </cell>
        </row>
        <row r="882">
          <cell r="A882" t="str">
            <v>Jalisco</v>
          </cell>
          <cell r="B882">
            <v>49.302999999999997</v>
          </cell>
        </row>
        <row r="883">
          <cell r="A883" t="str">
            <v xml:space="preserve">  Micro</v>
          </cell>
          <cell r="B883">
            <v>0.89900000000000002</v>
          </cell>
        </row>
        <row r="884">
          <cell r="A884" t="str">
            <v xml:space="preserve">  Small</v>
          </cell>
          <cell r="B884">
            <v>7.2999999999999995E-2</v>
          </cell>
        </row>
        <row r="885">
          <cell r="A885" t="str">
            <v xml:space="preserve">  Medium</v>
          </cell>
          <cell r="B885">
            <v>2.1000000000000001E-2</v>
          </cell>
        </row>
        <row r="886">
          <cell r="A886" t="str">
            <v xml:space="preserve">  Large</v>
          </cell>
          <cell r="B886">
            <v>7.0000000000000062E-3</v>
          </cell>
        </row>
        <row r="887">
          <cell r="A887" t="str">
            <v>Mexico</v>
          </cell>
          <cell r="B887">
            <v>67.623000000000005</v>
          </cell>
        </row>
        <row r="888">
          <cell r="A888" t="str">
            <v xml:space="preserve">  Micro</v>
          </cell>
          <cell r="B888">
            <v>0.93300000000000005</v>
          </cell>
        </row>
        <row r="889">
          <cell r="A889" t="str">
            <v xml:space="preserve">  Small</v>
          </cell>
          <cell r="B889">
            <v>4.8000000000000001E-2</v>
          </cell>
        </row>
        <row r="890">
          <cell r="A890" t="str">
            <v xml:space="preserve">  Medium</v>
          </cell>
          <cell r="B890">
            <v>1.4E-2</v>
          </cell>
        </row>
        <row r="891">
          <cell r="A891" t="str">
            <v xml:space="preserve">  Large</v>
          </cell>
          <cell r="B891">
            <v>4.9999999999998934E-3</v>
          </cell>
        </row>
        <row r="892">
          <cell r="A892" t="str">
            <v>Michoacan</v>
          </cell>
          <cell r="B892">
            <v>27.036999999999999</v>
          </cell>
        </row>
        <row r="893">
          <cell r="A893" t="str">
            <v xml:space="preserve">  Micro</v>
          </cell>
          <cell r="B893">
            <v>0.92800000000000005</v>
          </cell>
        </row>
        <row r="894">
          <cell r="A894" t="str">
            <v xml:space="preserve">  Small</v>
          </cell>
          <cell r="B894">
            <v>5.5E-2</v>
          </cell>
        </row>
        <row r="895">
          <cell r="A895" t="str">
            <v xml:space="preserve">  Medium</v>
          </cell>
          <cell r="B895">
            <v>1.2999999999999999E-2</v>
          </cell>
        </row>
        <row r="896">
          <cell r="A896" t="str">
            <v xml:space="preserve">  Large</v>
          </cell>
          <cell r="B896">
            <v>3.9999999999998925E-3</v>
          </cell>
        </row>
        <row r="897">
          <cell r="A897" t="str">
            <v>Morelos</v>
          </cell>
          <cell r="B897">
            <v>13.54</v>
          </cell>
        </row>
        <row r="898">
          <cell r="A898" t="str">
            <v xml:space="preserve">  Micro</v>
          </cell>
          <cell r="B898">
            <v>0.91100000000000003</v>
          </cell>
        </row>
        <row r="899">
          <cell r="A899" t="str">
            <v xml:space="preserve">  Small</v>
          </cell>
          <cell r="B899">
            <v>6.5000000000000002E-2</v>
          </cell>
        </row>
        <row r="900">
          <cell r="A900" t="str">
            <v xml:space="preserve">  Medium</v>
          </cell>
          <cell r="B900">
            <v>1.7000000000000001E-2</v>
          </cell>
        </row>
        <row r="901">
          <cell r="A901" t="str">
            <v xml:space="preserve">  Large</v>
          </cell>
          <cell r="B901">
            <v>7.0000000000000062E-3</v>
          </cell>
        </row>
        <row r="902">
          <cell r="A902" t="str">
            <v>Nayarit</v>
          </cell>
          <cell r="B902">
            <v>8.0060000000000002</v>
          </cell>
        </row>
        <row r="903">
          <cell r="A903" t="str">
            <v xml:space="preserve">  Micro</v>
          </cell>
          <cell r="B903">
            <v>0.92800000000000005</v>
          </cell>
        </row>
        <row r="904">
          <cell r="A904" t="str">
            <v xml:space="preserve">  Small</v>
          </cell>
          <cell r="B904">
            <v>5.3999999999999999E-2</v>
          </cell>
        </row>
        <row r="905">
          <cell r="A905" t="str">
            <v xml:space="preserve">  Medium</v>
          </cell>
          <cell r="B905">
            <v>1.4999999999999999E-2</v>
          </cell>
        </row>
        <row r="906">
          <cell r="A906" t="str">
            <v xml:space="preserve">  Large</v>
          </cell>
          <cell r="B906">
            <v>2.9999999999998916E-3</v>
          </cell>
        </row>
        <row r="907">
          <cell r="A907" t="str">
            <v>Nuevo Leon</v>
          </cell>
          <cell r="B907">
            <v>29.946999999999999</v>
          </cell>
        </row>
        <row r="908">
          <cell r="A908" t="str">
            <v xml:space="preserve">  Micro</v>
          </cell>
          <cell r="B908">
            <v>0.86599999999999999</v>
          </cell>
        </row>
        <row r="909">
          <cell r="A909" t="str">
            <v xml:space="preserve">  Small</v>
          </cell>
          <cell r="B909">
            <v>0.09</v>
          </cell>
        </row>
        <row r="910">
          <cell r="A910" t="str">
            <v xml:space="preserve">  Medium</v>
          </cell>
          <cell r="B910">
            <v>3.1E-2</v>
          </cell>
        </row>
        <row r="911">
          <cell r="A911" t="str">
            <v xml:space="preserve">  Large</v>
          </cell>
          <cell r="B911">
            <v>1.3000000000000012E-2</v>
          </cell>
        </row>
        <row r="912">
          <cell r="A912" t="str">
            <v>Oaxaca</v>
          </cell>
          <cell r="B912">
            <v>18.427</v>
          </cell>
        </row>
        <row r="913">
          <cell r="A913" t="str">
            <v xml:space="preserve">  Micro</v>
          </cell>
          <cell r="B913">
            <v>0.94499999999999995</v>
          </cell>
        </row>
        <row r="914">
          <cell r="A914" t="str">
            <v xml:space="preserve">  Small</v>
          </cell>
          <cell r="B914">
            <v>4.2999999999999997E-2</v>
          </cell>
        </row>
        <row r="915">
          <cell r="A915" t="str">
            <v xml:space="preserve">  Medium</v>
          </cell>
          <cell r="B915">
            <v>0.01</v>
          </cell>
        </row>
        <row r="916">
          <cell r="A916" t="str">
            <v xml:space="preserve">  Large</v>
          </cell>
          <cell r="B916">
            <v>2.0000000000000018E-3</v>
          </cell>
        </row>
        <row r="917">
          <cell r="A917" t="str">
            <v>Puebla</v>
          </cell>
          <cell r="B917">
            <v>35.231000000000002</v>
          </cell>
        </row>
        <row r="918">
          <cell r="A918" t="str">
            <v xml:space="preserve">  Micro</v>
          </cell>
          <cell r="B918">
            <v>0.93300000000000005</v>
          </cell>
        </row>
        <row r="919">
          <cell r="A919" t="str">
            <v xml:space="preserve">  Small</v>
          </cell>
          <cell r="B919">
            <v>5.0999999999999997E-2</v>
          </cell>
        </row>
        <row r="920">
          <cell r="A920" t="str">
            <v xml:space="preserve">  Medium</v>
          </cell>
          <cell r="B920">
            <v>1.2999999999999999E-2</v>
          </cell>
        </row>
        <row r="921">
          <cell r="A921" t="str">
            <v xml:space="preserve">  Large</v>
          </cell>
          <cell r="B921">
            <v>2.9999999999998916E-3</v>
          </cell>
        </row>
        <row r="922">
          <cell r="A922" t="str">
            <v>Queretaro</v>
          </cell>
          <cell r="B922">
            <v>9.1590000000000007</v>
          </cell>
        </row>
        <row r="923">
          <cell r="A923" t="str">
            <v xml:space="preserve">  Micro</v>
          </cell>
          <cell r="B923">
            <v>0.88900000000000001</v>
          </cell>
        </row>
        <row r="924">
          <cell r="A924" t="str">
            <v xml:space="preserve">  Small</v>
          </cell>
          <cell r="B924">
            <v>7.8E-2</v>
          </cell>
        </row>
        <row r="925">
          <cell r="A925" t="str">
            <v xml:space="preserve">  Medium</v>
          </cell>
          <cell r="B925">
            <v>2.4E-2</v>
          </cell>
        </row>
        <row r="926">
          <cell r="A926" t="str">
            <v xml:space="preserve">  Large</v>
          </cell>
          <cell r="B926">
            <v>9.000000000000008E-3</v>
          </cell>
        </row>
        <row r="927">
          <cell r="A927" t="str">
            <v>Quintana Roo</v>
          </cell>
          <cell r="B927">
            <v>6.351</v>
          </cell>
        </row>
        <row r="928">
          <cell r="A928" t="str">
            <v xml:space="preserve">  Micro</v>
          </cell>
          <cell r="B928">
            <v>0.82599999999999996</v>
          </cell>
        </row>
        <row r="929">
          <cell r="A929" t="str">
            <v xml:space="preserve">  Small</v>
          </cell>
          <cell r="B929">
            <v>0.104</v>
          </cell>
        </row>
        <row r="930">
          <cell r="A930" t="str">
            <v xml:space="preserve">  Medium</v>
          </cell>
          <cell r="B930">
            <v>4.2999999999999997E-2</v>
          </cell>
        </row>
        <row r="931">
          <cell r="A931" t="str">
            <v xml:space="preserve">  Large</v>
          </cell>
          <cell r="B931">
            <v>2.7000000000000024E-2</v>
          </cell>
        </row>
        <row r="932">
          <cell r="A932" t="str">
            <v>San Luis Potosi</v>
          </cell>
          <cell r="B932">
            <v>15.368</v>
          </cell>
        </row>
        <row r="933">
          <cell r="A933" t="str">
            <v xml:space="preserve">  Micro</v>
          </cell>
          <cell r="B933">
            <v>0.92200000000000004</v>
          </cell>
        </row>
        <row r="934">
          <cell r="A934" t="str">
            <v xml:space="preserve">  Small</v>
          </cell>
          <cell r="B934">
            <v>5.7000000000000002E-2</v>
          </cell>
        </row>
        <row r="935">
          <cell r="A935" t="str">
            <v xml:space="preserve">  Medium</v>
          </cell>
          <cell r="B935">
            <v>1.7000000000000001E-2</v>
          </cell>
        </row>
        <row r="936">
          <cell r="A936" t="str">
            <v xml:space="preserve">  Large</v>
          </cell>
          <cell r="B936">
            <v>3.9999999999998925E-3</v>
          </cell>
        </row>
        <row r="937">
          <cell r="A937" t="str">
            <v>Sinaloa</v>
          </cell>
          <cell r="B937">
            <v>17.786999999999999</v>
          </cell>
        </row>
        <row r="938">
          <cell r="A938" t="str">
            <v xml:space="preserve">  Micro</v>
          </cell>
          <cell r="B938">
            <v>0.88500000000000001</v>
          </cell>
        </row>
        <row r="939">
          <cell r="A939" t="str">
            <v xml:space="preserve">  Small</v>
          </cell>
          <cell r="B939">
            <v>8.5000000000000006E-2</v>
          </cell>
        </row>
        <row r="940">
          <cell r="A940" t="str">
            <v xml:space="preserve">  Medium</v>
          </cell>
          <cell r="B940">
            <v>2.3E-2</v>
          </cell>
        </row>
        <row r="941">
          <cell r="A941" t="str">
            <v xml:space="preserve">  Large</v>
          </cell>
          <cell r="B941">
            <v>7.0000000000000062E-3</v>
          </cell>
        </row>
        <row r="942">
          <cell r="A942" t="str">
            <v>Sonora</v>
          </cell>
          <cell r="B942">
            <v>17.687999999999999</v>
          </cell>
        </row>
        <row r="943">
          <cell r="A943" t="str">
            <v xml:space="preserve">  Micro</v>
          </cell>
          <cell r="B943">
            <v>0.88500000000000001</v>
          </cell>
        </row>
        <row r="944">
          <cell r="A944" t="str">
            <v xml:space="preserve">  Small</v>
          </cell>
          <cell r="B944">
            <v>8.5000000000000006E-2</v>
          </cell>
        </row>
        <row r="945">
          <cell r="A945" t="str">
            <v xml:space="preserve">  Medium</v>
          </cell>
          <cell r="B945">
            <v>2.4E-2</v>
          </cell>
        </row>
        <row r="946">
          <cell r="A946" t="str">
            <v xml:space="preserve">  Large</v>
          </cell>
          <cell r="B946">
            <v>6.0000000000000053E-3</v>
          </cell>
        </row>
        <row r="947">
          <cell r="A947" t="str">
            <v>Tabasco</v>
          </cell>
          <cell r="B947">
            <v>10.077</v>
          </cell>
        </row>
        <row r="948">
          <cell r="A948" t="str">
            <v xml:space="preserve">  Micro</v>
          </cell>
          <cell r="B948">
            <v>0.91700000000000004</v>
          </cell>
        </row>
        <row r="949">
          <cell r="A949" t="str">
            <v xml:space="preserve">  Small</v>
          </cell>
          <cell r="B949">
            <v>6.2E-2</v>
          </cell>
        </row>
        <row r="950">
          <cell r="A950" t="str">
            <v xml:space="preserve">  Medium</v>
          </cell>
          <cell r="B950">
            <v>1.7000000000000001E-2</v>
          </cell>
        </row>
        <row r="951">
          <cell r="A951" t="str">
            <v xml:space="preserve">  Large</v>
          </cell>
          <cell r="B951">
            <v>3.9999999999998925E-3</v>
          </cell>
        </row>
        <row r="952">
          <cell r="A952" t="str">
            <v>Tamaulipas</v>
          </cell>
          <cell r="B952">
            <v>24.849</v>
          </cell>
        </row>
        <row r="953">
          <cell r="A953" t="str">
            <v xml:space="preserve">  Micro</v>
          </cell>
          <cell r="B953">
            <v>0.89500000000000002</v>
          </cell>
        </row>
        <row r="954">
          <cell r="A954" t="str">
            <v xml:space="preserve">  Small</v>
          </cell>
          <cell r="B954">
            <v>7.6999999999999999E-2</v>
          </cell>
        </row>
        <row r="955">
          <cell r="A955" t="str">
            <v xml:space="preserve">  Medium</v>
          </cell>
          <cell r="B955">
            <v>2.3E-2</v>
          </cell>
        </row>
        <row r="956">
          <cell r="A956" t="str">
            <v xml:space="preserve">  Large</v>
          </cell>
          <cell r="B956">
            <v>5.0000000000000044E-3</v>
          </cell>
        </row>
        <row r="957">
          <cell r="A957" t="str">
            <v>Tlaxcala</v>
          </cell>
          <cell r="B957">
            <v>5.9859999999999998</v>
          </cell>
        </row>
        <row r="958">
          <cell r="A958" t="str">
            <v xml:space="preserve">  Micro</v>
          </cell>
          <cell r="B958">
            <v>0.95</v>
          </cell>
        </row>
        <row r="959">
          <cell r="A959" t="str">
            <v xml:space="preserve">  Small</v>
          </cell>
          <cell r="B959">
            <v>0.04</v>
          </cell>
        </row>
        <row r="960">
          <cell r="A960" t="str">
            <v xml:space="preserve">  Medium</v>
          </cell>
          <cell r="B960">
            <v>8.0000000000000002E-3</v>
          </cell>
        </row>
        <row r="961">
          <cell r="A961" t="str">
            <v xml:space="preserve">  Large</v>
          </cell>
          <cell r="B961">
            <v>2.0000000000000018E-3</v>
          </cell>
        </row>
        <row r="962">
          <cell r="A962" t="str">
            <v>Veracruz</v>
          </cell>
          <cell r="B962">
            <v>48.125999999999998</v>
          </cell>
        </row>
        <row r="963">
          <cell r="A963" t="str">
            <v xml:space="preserve">  Micro</v>
          </cell>
          <cell r="B963">
            <v>0.92600000000000005</v>
          </cell>
        </row>
        <row r="964">
          <cell r="A964" t="str">
            <v xml:space="preserve">  Small</v>
          </cell>
          <cell r="B964">
            <v>5.8000000000000003E-2</v>
          </cell>
        </row>
        <row r="965">
          <cell r="A965" t="str">
            <v xml:space="preserve">  Medium</v>
          </cell>
          <cell r="B965">
            <v>1.2999999999999999E-2</v>
          </cell>
        </row>
        <row r="966">
          <cell r="A966" t="str">
            <v xml:space="preserve">  Large</v>
          </cell>
          <cell r="B966">
            <v>2.9999999999998916E-3</v>
          </cell>
        </row>
        <row r="967">
          <cell r="A967" t="str">
            <v>Yucatan</v>
          </cell>
          <cell r="B967">
            <v>14.154</v>
          </cell>
        </row>
        <row r="968">
          <cell r="A968" t="str">
            <v xml:space="preserve">  Micro</v>
          </cell>
          <cell r="B968">
            <v>0.90100000000000002</v>
          </cell>
        </row>
        <row r="969">
          <cell r="A969" t="str">
            <v xml:space="preserve">  Small</v>
          </cell>
          <cell r="B969">
            <v>7.3999999999999996E-2</v>
          </cell>
        </row>
        <row r="970">
          <cell r="A970" t="str">
            <v xml:space="preserve">  Medium</v>
          </cell>
          <cell r="B970">
            <v>1.9E-2</v>
          </cell>
        </row>
        <row r="971">
          <cell r="A971" t="str">
            <v xml:space="preserve">  Large</v>
          </cell>
          <cell r="B971">
            <v>6.0000000000000053E-3</v>
          </cell>
        </row>
        <row r="972">
          <cell r="A972" t="str">
            <v>Zacatecas</v>
          </cell>
          <cell r="B972">
            <v>9.5060000000000002</v>
          </cell>
        </row>
        <row r="973">
          <cell r="A973" t="str">
            <v xml:space="preserve">  Micro</v>
          </cell>
          <cell r="B973">
            <v>0.94599999999999995</v>
          </cell>
        </row>
        <row r="974">
          <cell r="A974" t="str">
            <v xml:space="preserve">  Small</v>
          </cell>
          <cell r="B974">
            <v>0.04</v>
          </cell>
        </row>
        <row r="975">
          <cell r="A975" t="str">
            <v xml:space="preserve">  Medium</v>
          </cell>
          <cell r="B975">
            <v>1.0999999999999999E-2</v>
          </cell>
        </row>
        <row r="976">
          <cell r="A976" t="str">
            <v xml:space="preserve">  Large</v>
          </cell>
          <cell r="B976">
            <v>3.0000000000000027E-3</v>
          </cell>
        </row>
        <row r="977">
          <cell r="A977" t="str">
            <v>Zacatecas</v>
          </cell>
          <cell r="B977">
            <v>9.5060000000000002</v>
          </cell>
        </row>
        <row r="978">
          <cell r="A978" t="str">
            <v xml:space="preserve">  Micro</v>
          </cell>
          <cell r="B978">
            <v>0.94599999999999995</v>
          </cell>
        </row>
        <row r="979">
          <cell r="A979" t="str">
            <v xml:space="preserve">  Small</v>
          </cell>
          <cell r="B979">
            <v>0.04</v>
          </cell>
        </row>
        <row r="980">
          <cell r="A980" t="str">
            <v xml:space="preserve">  Medium</v>
          </cell>
          <cell r="B980">
            <v>1.0999999999999999E-2</v>
          </cell>
        </row>
        <row r="981">
          <cell r="A981" t="str">
            <v xml:space="preserve">  Large</v>
          </cell>
          <cell r="B981">
            <v>3.0000000000000027E-3</v>
          </cell>
        </row>
      </sheetData>
      <sheetData sheetId="3" refreshError="1">
        <row r="2"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</row>
        <row r="3">
          <cell r="A3" t="str">
            <v>Services</v>
          </cell>
        </row>
        <row r="5">
          <cell r="A5" t="str">
            <v>DEMOGRAPHICS</v>
          </cell>
        </row>
        <row r="7">
          <cell r="A7" t="str">
            <v>Population (000)</v>
          </cell>
          <cell r="C7">
            <v>81250</v>
          </cell>
          <cell r="D7">
            <v>83118.75</v>
          </cell>
          <cell r="E7">
            <v>85072.040624999994</v>
          </cell>
          <cell r="F7">
            <v>87071.233579687498</v>
          </cell>
          <cell r="G7">
            <v>87985.616789843742</v>
          </cell>
          <cell r="H7">
            <v>88900</v>
          </cell>
          <cell r="I7">
            <v>90600</v>
          </cell>
          <cell r="J7">
            <v>92200</v>
          </cell>
          <cell r="K7">
            <v>93900</v>
          </cell>
          <cell r="L7">
            <v>95600</v>
          </cell>
          <cell r="M7">
            <v>97400</v>
          </cell>
          <cell r="N7">
            <v>98800</v>
          </cell>
        </row>
        <row r="8">
          <cell r="A8" t="str">
            <v>Nominal GDP (US$ m)</v>
          </cell>
          <cell r="C8">
            <v>247056.81575766194</v>
          </cell>
          <cell r="D8">
            <v>290529.08825868007</v>
          </cell>
          <cell r="E8">
            <v>334334.87350156711</v>
          </cell>
          <cell r="F8">
            <v>403132.6</v>
          </cell>
          <cell r="G8">
            <v>420728.3</v>
          </cell>
          <cell r="H8">
            <v>286163.8</v>
          </cell>
          <cell r="I8">
            <v>329495.40000000002</v>
          </cell>
          <cell r="J8">
            <v>401464.9</v>
          </cell>
          <cell r="K8">
            <v>414951.8</v>
          </cell>
          <cell r="L8">
            <v>483557.2</v>
          </cell>
          <cell r="M8">
            <v>544363.15700000001</v>
          </cell>
          <cell r="N8">
            <v>553119.77600000007</v>
          </cell>
        </row>
        <row r="9">
          <cell r="A9" t="str">
            <v>Real Growth per capita</v>
          </cell>
          <cell r="C9">
            <v>2.8065516714894434</v>
          </cell>
          <cell r="D9">
            <v>1.8790400922063411</v>
          </cell>
          <cell r="E9">
            <v>1.2492985259471068</v>
          </cell>
          <cell r="F9">
            <v>-0.107</v>
          </cell>
          <cell r="G9">
            <v>2.35</v>
          </cell>
          <cell r="H9">
            <v>-8.1110000000000007</v>
          </cell>
          <cell r="I9">
            <v>3.0410000000000004</v>
          </cell>
          <cell r="J9">
            <v>4.649</v>
          </cell>
          <cell r="K9">
            <v>3.1</v>
          </cell>
          <cell r="L9">
            <v>1.8</v>
          </cell>
          <cell r="M9">
            <v>3.6</v>
          </cell>
          <cell r="N9">
            <v>2</v>
          </cell>
        </row>
        <row r="10">
          <cell r="A10" t="str">
            <v>Nominal GDP per Capita (US$)</v>
          </cell>
          <cell r="C10">
            <v>3040.6992708635316</v>
          </cell>
          <cell r="D10">
            <v>3495.3495842836919</v>
          </cell>
          <cell r="E10">
            <v>3930.0206160014995</v>
          </cell>
          <cell r="F10">
            <v>4667.2</v>
          </cell>
          <cell r="G10">
            <v>4772.6000000000004</v>
          </cell>
          <cell r="H10">
            <v>3180.6</v>
          </cell>
          <cell r="I10">
            <v>3588.3</v>
          </cell>
          <cell r="J10">
            <v>4283.8</v>
          </cell>
          <cell r="K10">
            <v>4360</v>
          </cell>
          <cell r="L10">
            <v>4900</v>
          </cell>
          <cell r="M10">
            <v>5590</v>
          </cell>
          <cell r="N10">
            <v>5600</v>
          </cell>
        </row>
        <row r="11">
          <cell r="A11" t="str">
            <v>PPP adjusted GDP per Capita (US$)</v>
          </cell>
          <cell r="C11">
            <v>4555.4664317747902</v>
          </cell>
          <cell r="D11">
            <v>4773.9199933040254</v>
          </cell>
          <cell r="E11">
            <v>4907.662527637307</v>
          </cell>
          <cell r="F11">
            <v>7771.4</v>
          </cell>
          <cell r="G11">
            <v>8225</v>
          </cell>
          <cell r="H11">
            <v>7719.1</v>
          </cell>
          <cell r="I11">
            <v>8100.7</v>
          </cell>
          <cell r="J11">
            <v>8618</v>
          </cell>
          <cell r="K11">
            <v>8990</v>
          </cell>
          <cell r="L11">
            <v>9230</v>
          </cell>
          <cell r="M11">
            <v>9950</v>
          </cell>
          <cell r="N11">
            <v>10300</v>
          </cell>
        </row>
        <row r="12">
          <cell r="A12" t="str">
            <v>Consumer Price Inflation (%)</v>
          </cell>
          <cell r="C12">
            <v>26.651627638340013</v>
          </cell>
          <cell r="D12">
            <v>22.662383961951903</v>
          </cell>
          <cell r="E12">
            <v>15.507905669180854</v>
          </cell>
          <cell r="F12">
            <v>9.7510000000000012</v>
          </cell>
          <cell r="G12">
            <v>6.9660000000000002</v>
          </cell>
          <cell r="H12">
            <v>34.999000000000009</v>
          </cell>
          <cell r="I12">
            <v>34.378</v>
          </cell>
          <cell r="J12">
            <v>20.626000000000001</v>
          </cell>
          <cell r="K12">
            <v>15.928000000000001</v>
          </cell>
          <cell r="L12">
            <v>16.8</v>
          </cell>
          <cell r="M12">
            <v>9.6</v>
          </cell>
          <cell r="N12">
            <v>9.6</v>
          </cell>
        </row>
        <row r="13">
          <cell r="A13" t="str">
            <v>Local Currency / US$</v>
          </cell>
          <cell r="C13">
            <v>2.8126000000000002</v>
          </cell>
          <cell r="D13">
            <v>3.0184000000000002</v>
          </cell>
          <cell r="E13">
            <v>3.0949</v>
          </cell>
          <cell r="F13">
            <v>3.1156000000000001</v>
          </cell>
          <cell r="G13">
            <v>3.3751000000000002</v>
          </cell>
          <cell r="H13">
            <v>6.4194000000000004</v>
          </cell>
          <cell r="I13">
            <v>7.5994000000000002</v>
          </cell>
          <cell r="J13">
            <v>7.9141000000000004</v>
          </cell>
          <cell r="K13">
            <v>9.202</v>
          </cell>
          <cell r="L13">
            <v>9.64</v>
          </cell>
          <cell r="M13">
            <v>9.6610000000000014</v>
          </cell>
          <cell r="N13">
            <v>10.85</v>
          </cell>
        </row>
        <row r="15">
          <cell r="A15" t="str">
            <v>PUBLIC TELECOM SERVICES</v>
          </cell>
        </row>
        <row r="17">
          <cell r="A17" t="str">
            <v>Main Lines in Service (000 lines)</v>
          </cell>
          <cell r="C17">
            <v>5355</v>
          </cell>
          <cell r="D17">
            <v>6024.8</v>
          </cell>
          <cell r="E17">
            <v>6753.652</v>
          </cell>
          <cell r="F17">
            <v>7620.88</v>
          </cell>
          <cell r="G17">
            <v>8492.5210000000006</v>
          </cell>
          <cell r="H17">
            <v>8801.0300000000007</v>
          </cell>
          <cell r="I17">
            <v>8826.1479999999992</v>
          </cell>
          <cell r="J17">
            <v>9253.7150000000001</v>
          </cell>
          <cell r="K17">
            <v>9926.8790000000008</v>
          </cell>
          <cell r="L17">
            <v>10929.088</v>
          </cell>
          <cell r="M17">
            <v>11785.399999999998</v>
          </cell>
          <cell r="N17">
            <v>13041.6</v>
          </cell>
        </row>
        <row r="18">
          <cell r="A18" t="str">
            <v xml:space="preserve">   Business Lines (000)</v>
          </cell>
          <cell r="C18">
            <v>1338.75</v>
          </cell>
          <cell r="D18">
            <v>1506.1999999999998</v>
          </cell>
          <cell r="E18">
            <v>1688.4130000000005</v>
          </cell>
          <cell r="F18">
            <v>2210.0552000000007</v>
          </cell>
          <cell r="G18">
            <v>2123.1302500000002</v>
          </cell>
          <cell r="H18">
            <v>2200.2574999999997</v>
          </cell>
          <cell r="I18">
            <v>2237.637999999999</v>
          </cell>
          <cell r="J18">
            <v>2352.3339999999998</v>
          </cell>
          <cell r="K18">
            <v>2481.7197500000002</v>
          </cell>
          <cell r="L18">
            <v>2727.3127499999996</v>
          </cell>
          <cell r="M18">
            <v>2979.9383899999998</v>
          </cell>
          <cell r="N18">
            <v>3334.7371200000002</v>
          </cell>
        </row>
        <row r="19">
          <cell r="A19" t="str">
            <v xml:space="preserve">   Residential Lines (000)</v>
          </cell>
          <cell r="C19">
            <v>4016.25</v>
          </cell>
          <cell r="D19">
            <v>4518.6000000000004</v>
          </cell>
          <cell r="E19">
            <v>5065.2389999999996</v>
          </cell>
          <cell r="F19">
            <v>5410.8247999999994</v>
          </cell>
          <cell r="G19">
            <v>6369.3907500000005</v>
          </cell>
          <cell r="H19">
            <v>6600.7725000000009</v>
          </cell>
          <cell r="I19">
            <v>6588.51</v>
          </cell>
          <cell r="J19">
            <v>6901.3810000000003</v>
          </cell>
          <cell r="K19">
            <v>7445.1592500000006</v>
          </cell>
          <cell r="L19">
            <v>8201.7752500000006</v>
          </cell>
          <cell r="M19">
            <v>8805.4616099999985</v>
          </cell>
          <cell r="N19">
            <v>9706.8628800000006</v>
          </cell>
        </row>
        <row r="20">
          <cell r="A20" t="str">
            <v>Main Lines Added (000 lines)</v>
          </cell>
          <cell r="C20">
            <v>508</v>
          </cell>
          <cell r="D20">
            <v>669.80000000000018</v>
          </cell>
          <cell r="E20">
            <v>728.85199999999986</v>
          </cell>
          <cell r="F20">
            <v>867.22800000000007</v>
          </cell>
          <cell r="G20">
            <v>871.64100000000053</v>
          </cell>
          <cell r="H20">
            <v>308.50900000000001</v>
          </cell>
          <cell r="I20">
            <v>25.117999999998574</v>
          </cell>
          <cell r="J20">
            <v>427.56700000000092</v>
          </cell>
          <cell r="K20">
            <v>673.16400000000067</v>
          </cell>
          <cell r="L20">
            <v>1002.2089999999989</v>
          </cell>
          <cell r="M20">
            <v>856.3119999999999</v>
          </cell>
          <cell r="N20">
            <v>1256.2000000000007</v>
          </cell>
        </row>
        <row r="21">
          <cell r="A21" t="str">
            <v>Leased Lines (000)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13.885153846153846</v>
          </cell>
          <cell r="H21">
            <v>17.19966671334425</v>
          </cell>
          <cell r="I21">
            <v>28.953056433717187</v>
          </cell>
          <cell r="J21">
            <v>55.249146003736527</v>
          </cell>
          <cell r="K21">
            <v>83.963280787737716</v>
          </cell>
          <cell r="L21">
            <v>97.373869176311899</v>
          </cell>
          <cell r="M21">
            <v>123.10027497525274</v>
          </cell>
          <cell r="N21">
            <v>154.65877320261623</v>
          </cell>
        </row>
        <row r="22">
          <cell r="A22" t="str">
            <v>X.25/FR subscribers (000)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2.1789999999999998</v>
          </cell>
          <cell r="H22">
            <v>1.899</v>
          </cell>
          <cell r="I22">
            <v>1.5138888888888888</v>
          </cell>
          <cell r="J22">
            <v>1.788888888888889</v>
          </cell>
          <cell r="K22">
            <v>2.4832748538011695</v>
          </cell>
          <cell r="L22">
            <v>4.2398771929824557</v>
          </cell>
          <cell r="M22">
            <v>5.953565789473684</v>
          </cell>
          <cell r="N22">
            <v>7.2943053947368419</v>
          </cell>
        </row>
        <row r="23">
          <cell r="A23" t="str">
            <v xml:space="preserve">   X.25 subscribers (000)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2.129</v>
          </cell>
          <cell r="H23">
            <v>1.7989999999999999</v>
          </cell>
          <cell r="I23">
            <v>1.1888888888888889</v>
          </cell>
          <cell r="J23">
            <v>0.88888888888888895</v>
          </cell>
          <cell r="K23">
            <v>0.72222222222222221</v>
          </cell>
          <cell r="L23">
            <v>0.54166666666666663</v>
          </cell>
          <cell r="M23">
            <v>0.40625</v>
          </cell>
          <cell r="N23">
            <v>0.3046875</v>
          </cell>
        </row>
        <row r="24">
          <cell r="A24" t="str">
            <v xml:space="preserve">   Frame Relay subscribers (000)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0.05</v>
          </cell>
          <cell r="H24">
            <v>0.1</v>
          </cell>
          <cell r="I24">
            <v>0.32500000000000001</v>
          </cell>
          <cell r="J24">
            <v>0.9</v>
          </cell>
          <cell r="K24">
            <v>1.7610526315789472</v>
          </cell>
          <cell r="L24">
            <v>3.6982105263157892</v>
          </cell>
          <cell r="M24">
            <v>5.547315789473684</v>
          </cell>
          <cell r="N24">
            <v>6.9896178947368419</v>
          </cell>
        </row>
        <row r="25">
          <cell r="A25" t="str">
            <v>Internet Dial Up Accounts (000)</v>
          </cell>
          <cell r="D25" t="e">
            <v>#REF!</v>
          </cell>
          <cell r="E25">
            <v>0</v>
          </cell>
          <cell r="F25">
            <v>0</v>
          </cell>
          <cell r="G25">
            <v>0</v>
          </cell>
          <cell r="H25">
            <v>62.230000000000011</v>
          </cell>
          <cell r="I25">
            <v>81.540000000000006</v>
          </cell>
          <cell r="J25">
            <v>166.83241128547624</v>
          </cell>
          <cell r="K25">
            <v>381.53904153005271</v>
          </cell>
          <cell r="L25">
            <v>669.2</v>
          </cell>
          <cell r="M25">
            <v>1451.608964035222</v>
          </cell>
          <cell r="N25">
            <v>2378.5003346871977</v>
          </cell>
        </row>
        <row r="26">
          <cell r="A26" t="str">
            <v>Internet Hosts (000)</v>
          </cell>
          <cell r="D26" t="e">
            <v>#REF!</v>
          </cell>
          <cell r="E26" t="str">
            <v>NA</v>
          </cell>
          <cell r="F26" t="str">
            <v>NA</v>
          </cell>
          <cell r="G26" t="str">
            <v>NA</v>
          </cell>
          <cell r="H26">
            <v>13.787000000000001</v>
          </cell>
          <cell r="I26">
            <v>29.84</v>
          </cell>
          <cell r="J26">
            <v>41.658999999999999</v>
          </cell>
          <cell r="K26">
            <v>112.62</v>
          </cell>
          <cell r="L26">
            <v>404.87299999999999</v>
          </cell>
          <cell r="M26">
            <v>730.5</v>
          </cell>
          <cell r="N26">
            <v>1037.4000000000001</v>
          </cell>
        </row>
        <row r="27">
          <cell r="A27" t="str">
            <v>CATV Accounts (000)</v>
          </cell>
          <cell r="C27" t="e">
            <v>#REF!</v>
          </cell>
          <cell r="D27" t="e">
            <v>#REF!</v>
          </cell>
          <cell r="E27">
            <v>0</v>
          </cell>
          <cell r="F27">
            <v>1061.1310000000001</v>
          </cell>
          <cell r="G27">
            <v>1559.7328775510205</v>
          </cell>
          <cell r="H27">
            <v>1596.4142857142856</v>
          </cell>
          <cell r="I27">
            <v>1772.2295918367347</v>
          </cell>
          <cell r="J27">
            <v>1807.7898571428573</v>
          </cell>
          <cell r="K27">
            <v>2100.9098775510201</v>
          </cell>
          <cell r="L27">
            <v>2594.7368421052633</v>
          </cell>
          <cell r="M27">
            <v>3087.58</v>
          </cell>
          <cell r="N27">
            <v>3803.8</v>
          </cell>
        </row>
        <row r="29">
          <cell r="A29" t="str">
            <v>PENETRATION</v>
          </cell>
        </row>
        <row r="31">
          <cell r="A31" t="str">
            <v>Main Lines per 100 pop</v>
          </cell>
          <cell r="C31">
            <v>6.5907692307692303</v>
          </cell>
          <cell r="D31">
            <v>7.2484246935859833</v>
          </cell>
          <cell r="E31">
            <v>7.9387445632934703</v>
          </cell>
          <cell r="F31">
            <v>8.7524658681048546</v>
          </cell>
          <cell r="G31">
            <v>9.6521696498242875</v>
          </cell>
          <cell r="H31">
            <v>9.8999212598425199</v>
          </cell>
          <cell r="I31">
            <v>9.7418852097130237</v>
          </cell>
          <cell r="J31">
            <v>10.036567245119306</v>
          </cell>
          <cell r="K31">
            <v>10.571756123535678</v>
          </cell>
          <cell r="L31">
            <v>11.432100418410043</v>
          </cell>
          <cell r="M31">
            <v>12.099999999999998</v>
          </cell>
          <cell r="N31">
            <v>13.200000000000001</v>
          </cell>
        </row>
        <row r="32">
          <cell r="A32" t="str">
            <v xml:space="preserve">   Business Lines  per 100 pop</v>
          </cell>
          <cell r="C32">
            <v>1.6476923076923076</v>
          </cell>
          <cell r="D32">
            <v>1.8121061733964958</v>
          </cell>
          <cell r="E32">
            <v>1.9846861408233682</v>
          </cell>
          <cell r="F32">
            <v>2.5382151017504082</v>
          </cell>
          <cell r="G32">
            <v>2.4130424124560719</v>
          </cell>
          <cell r="H32">
            <v>2.4749803149606295</v>
          </cell>
          <cell r="I32">
            <v>2.4697991169977911</v>
          </cell>
          <cell r="J32">
            <v>2.5513383947939259</v>
          </cell>
          <cell r="K32">
            <v>2.6429390308839196</v>
          </cell>
          <cell r="L32">
            <v>2.8528376046025103</v>
          </cell>
          <cell r="M32">
            <v>3.0594849999999996</v>
          </cell>
          <cell r="N32">
            <v>3.3752400000000002</v>
          </cell>
        </row>
        <row r="33">
          <cell r="A33" t="str">
            <v xml:space="preserve">   Residential Lines per 100 pop</v>
          </cell>
          <cell r="C33">
            <v>4.9430769230769229</v>
          </cell>
          <cell r="D33">
            <v>5.4363185201894888</v>
          </cell>
          <cell r="E33">
            <v>5.9540584224701032</v>
          </cell>
          <cell r="F33">
            <v>6.2142507663544455</v>
          </cell>
          <cell r="G33">
            <v>7.2391272373682165</v>
          </cell>
          <cell r="H33">
            <v>7.4249409448818913</v>
          </cell>
          <cell r="I33">
            <v>7.2720860927152327</v>
          </cell>
          <cell r="J33">
            <v>7.4852288503253801</v>
          </cell>
          <cell r="K33">
            <v>7.9288170926517578</v>
          </cell>
          <cell r="L33">
            <v>8.5792628138075333</v>
          </cell>
          <cell r="M33">
            <v>9.0405149999999992</v>
          </cell>
          <cell r="N33">
            <v>9.8247600000000013</v>
          </cell>
        </row>
        <row r="34">
          <cell r="A34" t="str">
            <v>Internet Dial Up Accounts per 100 pop</v>
          </cell>
          <cell r="H34">
            <v>7.0000000000000007E-2</v>
          </cell>
          <cell r="I34">
            <v>9.0000000000000011E-2</v>
          </cell>
          <cell r="J34">
            <v>0.18094621614476816</v>
          </cell>
          <cell r="K34">
            <v>0.40632485785948103</v>
          </cell>
          <cell r="L34">
            <v>0.70000000000000007</v>
          </cell>
          <cell r="M34">
            <v>1.4903582792969425</v>
          </cell>
          <cell r="N34">
            <v>2.4073890027198357</v>
          </cell>
        </row>
        <row r="35">
          <cell r="A35" t="str">
            <v>Internet Hosts per 100 pop</v>
          </cell>
          <cell r="C35">
            <v>0</v>
          </cell>
          <cell r="D35" t="e">
            <v>#REF!</v>
          </cell>
          <cell r="E35" t="e">
            <v>#VALUE!</v>
          </cell>
          <cell r="F35" t="e">
            <v>#VALUE!</v>
          </cell>
          <cell r="G35" t="e">
            <v>#VALUE!</v>
          </cell>
          <cell r="H35">
            <v>1.5508436445444321E-2</v>
          </cell>
          <cell r="I35">
            <v>3.2935982339955851E-2</v>
          </cell>
          <cell r="J35">
            <v>4.5183297180043387E-2</v>
          </cell>
          <cell r="K35">
            <v>0.11993610223642173</v>
          </cell>
          <cell r="L35">
            <v>0.42350732217573223</v>
          </cell>
          <cell r="M35">
            <v>0.75</v>
          </cell>
          <cell r="N35">
            <v>1.05</v>
          </cell>
        </row>
        <row r="36">
          <cell r="A36" t="str">
            <v>CATV Accounts per 100 pop</v>
          </cell>
          <cell r="C36" t="e">
            <v>#REF!</v>
          </cell>
          <cell r="D36" t="e">
            <v>#REF!</v>
          </cell>
          <cell r="E36">
            <v>0</v>
          </cell>
          <cell r="F36">
            <v>1.2186929670967095</v>
          </cell>
          <cell r="G36">
            <v>1.7727134666527242</v>
          </cell>
          <cell r="H36">
            <v>1.7957416037281053</v>
          </cell>
          <cell r="I36">
            <v>1.9561033022480516</v>
          </cell>
          <cell r="J36">
            <v>1.9607265261853115</v>
          </cell>
          <cell r="K36">
            <v>2.2373907109169542</v>
          </cell>
          <cell r="L36">
            <v>2.7141598766791457</v>
          </cell>
          <cell r="M36">
            <v>3.17</v>
          </cell>
          <cell r="N36">
            <v>3.85</v>
          </cell>
        </row>
        <row r="38">
          <cell r="A38" t="str">
            <v>SERVICE REVENUES (US$ Millions)</v>
          </cell>
        </row>
        <row r="40">
          <cell r="A40" t="str">
            <v>Local Services</v>
          </cell>
          <cell r="C40">
            <v>0</v>
          </cell>
          <cell r="D40">
            <v>0</v>
          </cell>
          <cell r="E40">
            <v>1764.1404663067278</v>
          </cell>
          <cell r="F40">
            <v>2650.4436280071041</v>
          </cell>
          <cell r="G40">
            <v>3010.2440759615611</v>
          </cell>
          <cell r="H40">
            <v>1726.648601943366</v>
          </cell>
          <cell r="I40">
            <v>1942.3771740785469</v>
          </cell>
          <cell r="J40">
            <v>2957.3060327088369</v>
          </cell>
          <cell r="K40">
            <v>3516.9981402827998</v>
          </cell>
          <cell r="L40">
            <v>3936.7929940088311</v>
          </cell>
          <cell r="M40">
            <v>4469.2220385933615</v>
          </cell>
          <cell r="N40">
            <v>4987.1709895824806</v>
          </cell>
        </row>
        <row r="41">
          <cell r="A41" t="str">
            <v>Toll Services</v>
          </cell>
          <cell r="C41">
            <v>0</v>
          </cell>
          <cell r="D41">
            <v>0</v>
          </cell>
          <cell r="E41">
            <v>2568.0859432396978</v>
          </cell>
          <cell r="F41">
            <v>2673.040455798402</v>
          </cell>
          <cell r="G41">
            <v>2585.550433567721</v>
          </cell>
          <cell r="H41">
            <v>1458.8000000000004</v>
          </cell>
          <cell r="I41">
            <v>1966.75</v>
          </cell>
          <cell r="J41">
            <v>1790.6189727809226</v>
          </cell>
          <cell r="K41">
            <v>1757.5423256700001</v>
          </cell>
          <cell r="L41">
            <v>1803.125</v>
          </cell>
          <cell r="M41">
            <v>1854.4876958681739</v>
          </cell>
          <cell r="N41">
            <v>1930.790023915273</v>
          </cell>
        </row>
        <row r="42">
          <cell r="A42" t="str">
            <v xml:space="preserve">International Services </v>
          </cell>
          <cell r="C42">
            <v>0</v>
          </cell>
          <cell r="D42">
            <v>0</v>
          </cell>
          <cell r="E42">
            <v>1533.0400450753386</v>
          </cell>
          <cell r="F42">
            <v>1398.6894406395006</v>
          </cell>
          <cell r="G42">
            <v>1414.8039519578558</v>
          </cell>
          <cell r="H42">
            <v>1297.6270032395548</v>
          </cell>
          <cell r="I42">
            <v>926.55343118503856</v>
          </cell>
          <cell r="J42">
            <v>750.62850949333335</v>
          </cell>
          <cell r="K42">
            <v>641.89999999999986</v>
          </cell>
          <cell r="L42">
            <v>695.13600000000019</v>
          </cell>
          <cell r="M42">
            <v>748.14023644790541</v>
          </cell>
          <cell r="N42">
            <v>801.36433694750667</v>
          </cell>
        </row>
        <row r="44">
          <cell r="A44" t="str">
            <v>TOTAL</v>
          </cell>
          <cell r="C44">
            <v>0</v>
          </cell>
          <cell r="D44">
            <v>0</v>
          </cell>
          <cell r="E44">
            <v>5865.2664546217638</v>
          </cell>
          <cell r="F44">
            <v>6722.1735244450065</v>
          </cell>
          <cell r="G44">
            <v>7010.5984614871377</v>
          </cell>
          <cell r="H44">
            <v>4483.0756051829212</v>
          </cell>
          <cell r="I44">
            <v>4835.6806052635857</v>
          </cell>
          <cell r="J44">
            <v>5498.553514983093</v>
          </cell>
          <cell r="K44">
            <v>5916.4404659527991</v>
          </cell>
          <cell r="L44">
            <v>6435.0539940088311</v>
          </cell>
          <cell r="M44">
            <v>7071.8499709094413</v>
          </cell>
          <cell r="N44">
            <v>7719.3253504452605</v>
          </cell>
        </row>
        <row r="50">
          <cell r="A50" t="str">
            <v>Equipment</v>
          </cell>
        </row>
        <row r="51">
          <cell r="C51">
            <v>1990</v>
          </cell>
          <cell r="D51">
            <v>1991</v>
          </cell>
          <cell r="E51">
            <v>1992</v>
          </cell>
          <cell r="F51">
            <v>1993</v>
          </cell>
          <cell r="G51">
            <v>1994</v>
          </cell>
          <cell r="H51">
            <v>1995</v>
          </cell>
          <cell r="I51">
            <v>1996</v>
          </cell>
          <cell r="J51">
            <v>1997</v>
          </cell>
          <cell r="K51">
            <v>1998</v>
          </cell>
          <cell r="L51">
            <v>1999</v>
          </cell>
          <cell r="M51">
            <v>2000</v>
          </cell>
          <cell r="N51">
            <v>2001</v>
          </cell>
        </row>
        <row r="52">
          <cell r="A52" t="str">
            <v>INSTALLED BASE</v>
          </cell>
        </row>
        <row r="54">
          <cell r="A54" t="str">
            <v>Access Network (000 lines)</v>
          </cell>
          <cell r="C54">
            <v>5355</v>
          </cell>
          <cell r="D54">
            <v>6024.8</v>
          </cell>
          <cell r="E54">
            <v>6753.652</v>
          </cell>
          <cell r="F54">
            <v>7620.88</v>
          </cell>
          <cell r="G54">
            <v>8492.5210000000006</v>
          </cell>
          <cell r="H54">
            <v>8801.0300000000007</v>
          </cell>
          <cell r="I54">
            <v>8826.1479999999992</v>
          </cell>
          <cell r="J54">
            <v>9253.7150000000001</v>
          </cell>
          <cell r="K54">
            <v>9926.8790000000008</v>
          </cell>
          <cell r="L54">
            <v>10929.088000000002</v>
          </cell>
          <cell r="M54">
            <v>11785.4</v>
          </cell>
          <cell r="N54">
            <v>13041.6</v>
          </cell>
        </row>
        <row r="55">
          <cell r="A55" t="str">
            <v xml:space="preserve">   Copper</v>
          </cell>
          <cell r="C55">
            <v>5355</v>
          </cell>
          <cell r="D55">
            <v>6024.8</v>
          </cell>
          <cell r="E55">
            <v>6753.652</v>
          </cell>
          <cell r="F55">
            <v>7620.88</v>
          </cell>
          <cell r="G55">
            <v>8492.3728210300014</v>
          </cell>
          <cell r="H55">
            <v>8800.7584174300009</v>
          </cell>
          <cell r="I55">
            <v>8825.8512994299999</v>
          </cell>
          <cell r="J55">
            <v>9252.9907324300002</v>
          </cell>
          <cell r="K55">
            <v>9924.8506054525969</v>
          </cell>
          <cell r="L55">
            <v>10891.41072424079</v>
          </cell>
          <cell r="M55">
            <v>11435.87515683633</v>
          </cell>
          <cell r="N55">
            <v>12351.705969445975</v>
          </cell>
        </row>
        <row r="56">
          <cell r="A56" t="str">
            <v xml:space="preserve">   Wireless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33.5</v>
          </cell>
          <cell r="M56">
            <v>329.99119999999999</v>
          </cell>
          <cell r="N56">
            <v>652.08000000000004</v>
          </cell>
        </row>
        <row r="57">
          <cell r="A57" t="str">
            <v xml:space="preserve">   Fiber Optic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0.1481789700000001</v>
          </cell>
          <cell r="H57">
            <v>0.27158257000000013</v>
          </cell>
          <cell r="I57">
            <v>0.29670056999999872</v>
          </cell>
          <cell r="J57">
            <v>0.72426756999999964</v>
          </cell>
          <cell r="K57">
            <v>2.0283945474042979</v>
          </cell>
          <cell r="L57">
            <v>4.1772757592122112</v>
          </cell>
          <cell r="M57">
            <v>19.533643163669907</v>
          </cell>
          <cell r="N57">
            <v>37.814030554024683</v>
          </cell>
        </row>
        <row r="58">
          <cell r="A58" t="str">
            <v>Local Switch Capacity (000 lines)</v>
          </cell>
          <cell r="C58">
            <v>5557.165</v>
          </cell>
          <cell r="D58">
            <v>7109.2640000000001</v>
          </cell>
          <cell r="E58">
            <v>7901.7728399999996</v>
          </cell>
          <cell r="F58">
            <v>8840.2207999999991</v>
          </cell>
          <cell r="G58">
            <v>9766.3991499999993</v>
          </cell>
          <cell r="H58">
            <v>10385.215400000001</v>
          </cell>
          <cell r="I58">
            <v>10591.377599999998</v>
          </cell>
          <cell r="J58">
            <v>10919.3837</v>
          </cell>
          <cell r="K58">
            <v>11558.768792968614</v>
          </cell>
          <cell r="L58">
            <v>12315.865154568979</v>
          </cell>
          <cell r="M58">
            <v>12943.778342697724</v>
          </cell>
          <cell r="N58">
            <v>14088.201764182973</v>
          </cell>
        </row>
        <row r="59">
          <cell r="A59" t="str">
            <v xml:space="preserve">   Digital</v>
          </cell>
          <cell r="C59">
            <v>1774.258</v>
          </cell>
          <cell r="D59">
            <v>2914.7982400000001</v>
          </cell>
          <cell r="E59">
            <v>4504.0105187999998</v>
          </cell>
          <cell r="F59">
            <v>5834.5457280000001</v>
          </cell>
          <cell r="G59">
            <v>8076.8120970499986</v>
          </cell>
          <cell r="H59">
            <v>9097.4486904000005</v>
          </cell>
          <cell r="I59">
            <v>9511.0570847999988</v>
          </cell>
          <cell r="J59">
            <v>9858.0196043600008</v>
          </cell>
          <cell r="K59">
            <v>10646.475804087686</v>
          </cell>
          <cell r="L59">
            <v>11576.91324529484</v>
          </cell>
          <cell r="M59">
            <v>12555.464992416792</v>
          </cell>
          <cell r="N59">
            <v>14088.201764182973</v>
          </cell>
        </row>
        <row r="60">
          <cell r="A60" t="str">
            <v xml:space="preserve">   Analog</v>
          </cell>
          <cell r="C60">
            <v>3782.9070000000002</v>
          </cell>
          <cell r="D60">
            <v>4194.46576</v>
          </cell>
          <cell r="E60">
            <v>3397.7623211999999</v>
          </cell>
          <cell r="F60">
            <v>3005.6750719999991</v>
          </cell>
          <cell r="G60">
            <v>1689.5870529500007</v>
          </cell>
          <cell r="H60">
            <v>1287.7667096000005</v>
          </cell>
          <cell r="I60">
            <v>1080.3205151999991</v>
          </cell>
          <cell r="J60">
            <v>1061.3640956399995</v>
          </cell>
          <cell r="K60">
            <v>912.29298888092853</v>
          </cell>
          <cell r="L60">
            <v>738.95190927413933</v>
          </cell>
          <cell r="M60">
            <v>388.31335028093235</v>
          </cell>
          <cell r="N60">
            <v>0</v>
          </cell>
        </row>
        <row r="61">
          <cell r="A61" t="str">
            <v>Trunk Switching Network (000 trunks)</v>
          </cell>
          <cell r="C61">
            <v>326.13</v>
          </cell>
          <cell r="D61">
            <v>406.89146617892067</v>
          </cell>
          <cell r="E61">
            <v>464.74528873206901</v>
          </cell>
          <cell r="F61">
            <v>540.74064841688335</v>
          </cell>
          <cell r="G61">
            <v>596.19840263416245</v>
          </cell>
          <cell r="H61">
            <v>695</v>
          </cell>
          <cell r="I61">
            <v>741.39643199999989</v>
          </cell>
          <cell r="J61">
            <v>873.55069600000002</v>
          </cell>
          <cell r="K61">
            <v>924.70150343748912</v>
          </cell>
          <cell r="L61">
            <v>985.26921236551834</v>
          </cell>
          <cell r="M61">
            <v>1035.5022674158179</v>
          </cell>
          <cell r="N61">
            <v>1127.056141134638</v>
          </cell>
        </row>
        <row r="62">
          <cell r="A62" t="str">
            <v xml:space="preserve">   Digital</v>
          </cell>
          <cell r="C62">
            <v>163.065</v>
          </cell>
          <cell r="D62">
            <v>210.89146617892069</v>
          </cell>
          <cell r="E62">
            <v>272.74528873206901</v>
          </cell>
          <cell r="F62">
            <v>352.74064841688335</v>
          </cell>
          <cell r="G62">
            <v>456.19840263416245</v>
          </cell>
          <cell r="H62">
            <v>590</v>
          </cell>
          <cell r="I62">
            <v>682.08471743999996</v>
          </cell>
          <cell r="J62">
            <v>873.55069600000002</v>
          </cell>
          <cell r="K62">
            <v>924.70150343748912</v>
          </cell>
          <cell r="L62">
            <v>985.26921236551834</v>
          </cell>
          <cell r="M62">
            <v>1035.5022674158179</v>
          </cell>
          <cell r="N62">
            <v>1127.056141134638</v>
          </cell>
        </row>
        <row r="63">
          <cell r="A63" t="str">
            <v xml:space="preserve">   Analog</v>
          </cell>
          <cell r="C63">
            <v>163.065</v>
          </cell>
          <cell r="D63">
            <v>195.99999999999997</v>
          </cell>
          <cell r="E63">
            <v>192</v>
          </cell>
          <cell r="F63">
            <v>188</v>
          </cell>
          <cell r="G63">
            <v>140</v>
          </cell>
          <cell r="H63">
            <v>105</v>
          </cell>
          <cell r="I63">
            <v>59.311714559999928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International Switching Capacity (000 trunks)</v>
          </cell>
          <cell r="C64">
            <v>79.941000000000003</v>
          </cell>
          <cell r="D64">
            <v>79.941000000000003</v>
          </cell>
          <cell r="E64">
            <v>79.941000000000003</v>
          </cell>
          <cell r="F64">
            <v>87.935100000000006</v>
          </cell>
          <cell r="G64">
            <v>96.728610000000018</v>
          </cell>
          <cell r="H64">
            <v>106.40147100000003</v>
          </cell>
          <cell r="I64">
            <v>117.04161810000004</v>
          </cell>
          <cell r="J64">
            <v>127.17807250524066</v>
          </cell>
          <cell r="K64">
            <v>136.42967578024079</v>
          </cell>
          <cell r="L64">
            <v>129.39731517316915</v>
          </cell>
          <cell r="M64">
            <v>143.42080337536316</v>
          </cell>
          <cell r="N64">
            <v>165.90142995901272</v>
          </cell>
        </row>
        <row r="65">
          <cell r="A65" t="str">
            <v xml:space="preserve">   Digital</v>
          </cell>
          <cell r="C65">
            <v>36.772860000000001</v>
          </cell>
          <cell r="D65">
            <v>39.17109</v>
          </cell>
          <cell r="E65">
            <v>40.769910000000003</v>
          </cell>
          <cell r="F65">
            <v>50.123007000000001</v>
          </cell>
          <cell r="G65">
            <v>59.488095150000007</v>
          </cell>
          <cell r="H65">
            <v>69.160956150000018</v>
          </cell>
          <cell r="I65">
            <v>86.610797394000031</v>
          </cell>
          <cell r="J65">
            <v>105.55780017934974</v>
          </cell>
          <cell r="K65">
            <v>120.05811468661189</v>
          </cell>
          <cell r="L65">
            <v>128.10334202143744</v>
          </cell>
          <cell r="M65">
            <v>133.38134713908775</v>
          </cell>
          <cell r="N65">
            <v>157.60635846106209</v>
          </cell>
        </row>
        <row r="66">
          <cell r="A66" t="str">
            <v xml:space="preserve">   Analog</v>
          </cell>
          <cell r="C66">
            <v>43.168140000000001</v>
          </cell>
          <cell r="D66">
            <v>40.769910000000003</v>
          </cell>
          <cell r="E66">
            <v>39.17109</v>
          </cell>
          <cell r="F66">
            <v>37.812093000000004</v>
          </cell>
          <cell r="G66">
            <v>37.240514850000011</v>
          </cell>
          <cell r="H66">
            <v>37.240514850000011</v>
          </cell>
          <cell r="I66">
            <v>30.430820706000006</v>
          </cell>
          <cell r="J66">
            <v>21.620272325890923</v>
          </cell>
          <cell r="K66">
            <v>16.371561093628898</v>
          </cell>
          <cell r="L66">
            <v>1.2939731517317057</v>
          </cell>
          <cell r="M66">
            <v>10.039456236275413</v>
          </cell>
          <cell r="N66">
            <v>8.2950714979506301</v>
          </cell>
        </row>
        <row r="67">
          <cell r="A67" t="str">
            <v>Telephone Sets (000)</v>
          </cell>
          <cell r="C67">
            <v>10103.352000000001</v>
          </cell>
          <cell r="D67">
            <v>11094</v>
          </cell>
          <cell r="E67">
            <v>12094</v>
          </cell>
          <cell r="F67">
            <v>13646.487118744448</v>
          </cell>
          <cell r="G67">
            <v>15207.927450399764</v>
          </cell>
          <cell r="H67">
            <v>15759.445365709209</v>
          </cell>
          <cell r="I67">
            <v>15804.211430263549</v>
          </cell>
          <cell r="J67">
            <v>16570.096122297899</v>
          </cell>
          <cell r="K67">
            <v>17775.492245484165</v>
          </cell>
          <cell r="L67">
            <v>19672.358400000001</v>
          </cell>
          <cell r="M67">
            <v>21213.72</v>
          </cell>
          <cell r="N67">
            <v>23474.880000000001</v>
          </cell>
        </row>
        <row r="68">
          <cell r="A68" t="str">
            <v>Payphones (000)</v>
          </cell>
          <cell r="C68">
            <v>79.599999999999994</v>
          </cell>
          <cell r="D68">
            <v>103</v>
          </cell>
          <cell r="E68">
            <v>126.53766851704997</v>
          </cell>
          <cell r="F68">
            <v>159.56399999999999</v>
          </cell>
          <cell r="G68">
            <v>217.20499999999998</v>
          </cell>
          <cell r="H68">
            <v>246.54599999999999</v>
          </cell>
          <cell r="I68">
            <v>240.239</v>
          </cell>
          <cell r="J68">
            <v>274.07960000000003</v>
          </cell>
          <cell r="K68">
            <v>317.66012800000004</v>
          </cell>
          <cell r="L68">
            <v>349.730816</v>
          </cell>
          <cell r="M68">
            <v>377.13279999999997</v>
          </cell>
          <cell r="N68">
            <v>417.33120000000002</v>
          </cell>
        </row>
        <row r="69">
          <cell r="A69" t="str">
            <v xml:space="preserve">   Intelligent (000)</v>
          </cell>
          <cell r="C69">
            <v>0</v>
          </cell>
          <cell r="D69">
            <v>0</v>
          </cell>
          <cell r="E69">
            <v>0</v>
          </cell>
          <cell r="F69">
            <v>23.9346</v>
          </cell>
          <cell r="G69">
            <v>81.886285000000001</v>
          </cell>
          <cell r="H69">
            <v>115.87661999999999</v>
          </cell>
          <cell r="I69">
            <v>129.72906</v>
          </cell>
          <cell r="J69">
            <v>163.00880000000001</v>
          </cell>
          <cell r="K69">
            <v>209.65568448000005</v>
          </cell>
          <cell r="L69">
            <v>251.80618751999998</v>
          </cell>
          <cell r="M69">
            <v>297.934912</v>
          </cell>
          <cell r="N69">
            <v>354.73151999999999</v>
          </cell>
        </row>
        <row r="70">
          <cell r="A70" t="str">
            <v xml:space="preserve">   Mechanical (000)</v>
          </cell>
          <cell r="C70">
            <v>79.599999999999994</v>
          </cell>
          <cell r="D70">
            <v>103</v>
          </cell>
          <cell r="E70">
            <v>126.53766851704997</v>
          </cell>
          <cell r="F70">
            <v>135.6294</v>
          </cell>
          <cell r="G70">
            <v>135.318715</v>
          </cell>
          <cell r="H70">
            <v>130.66937999999999</v>
          </cell>
          <cell r="I70">
            <v>110.50994</v>
          </cell>
          <cell r="J70">
            <v>111.07080000000002</v>
          </cell>
          <cell r="K70">
            <v>108.00444352</v>
          </cell>
          <cell r="L70">
            <v>97.924628480000024</v>
          </cell>
          <cell r="M70">
            <v>79.197887999999978</v>
          </cell>
          <cell r="N70">
            <v>62.599680000000035</v>
          </cell>
        </row>
        <row r="72">
          <cell r="A72" t="str">
            <v>SHIPMENTS</v>
          </cell>
        </row>
        <row r="74">
          <cell r="A74" t="str">
            <v>Access Lines Added (000 lines)</v>
          </cell>
          <cell r="C74">
            <v>523.24</v>
          </cell>
          <cell r="D74">
            <v>689.89400000000023</v>
          </cell>
          <cell r="E74">
            <v>750.71755999999982</v>
          </cell>
          <cell r="F74">
            <v>893.24484000000007</v>
          </cell>
          <cell r="G74">
            <v>897.78578463090139</v>
          </cell>
          <cell r="H74">
            <v>317.76056789199947</v>
          </cell>
          <cell r="I74">
            <v>25.870786459998978</v>
          </cell>
          <cell r="J74">
            <v>440.3811829900003</v>
          </cell>
          <cell r="K74">
            <v>693.31979619067886</v>
          </cell>
          <cell r="L74">
            <v>1031.2058035636467</v>
          </cell>
          <cell r="M74">
            <v>872.64593297786348</v>
          </cell>
          <cell r="N74">
            <v>1265.3583081260965</v>
          </cell>
        </row>
        <row r="75">
          <cell r="A75" t="str">
            <v xml:space="preserve">   Copper</v>
          </cell>
          <cell r="C75">
            <v>523.24</v>
          </cell>
          <cell r="D75">
            <v>689.89400000000023</v>
          </cell>
          <cell r="E75">
            <v>750.71755999999982</v>
          </cell>
          <cell r="F75">
            <v>893.24484000000007</v>
          </cell>
          <cell r="G75">
            <v>897.63760566090139</v>
          </cell>
          <cell r="H75">
            <v>317.63716429199945</v>
          </cell>
          <cell r="I75">
            <v>25.845668459998979</v>
          </cell>
          <cell r="J75">
            <v>439.95361599000029</v>
          </cell>
          <cell r="K75">
            <v>692.01566921327458</v>
          </cell>
          <cell r="L75">
            <v>995.55692235183881</v>
          </cell>
          <cell r="M75">
            <v>560.79836557340582</v>
          </cell>
          <cell r="N75">
            <v>924.98912073574184</v>
          </cell>
        </row>
        <row r="76">
          <cell r="A76" t="str">
            <v xml:space="preserve">   Wireless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33.5</v>
          </cell>
          <cell r="M76">
            <v>296.49119999999999</v>
          </cell>
          <cell r="N76">
            <v>322.08880000000005</v>
          </cell>
        </row>
        <row r="77">
          <cell r="A77" t="str">
            <v xml:space="preserve">   FO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0.1481789700000001</v>
          </cell>
          <cell r="H77">
            <v>0.12340360000000003</v>
          </cell>
          <cell r="I77">
            <v>2.5117999999998586E-2</v>
          </cell>
          <cell r="J77">
            <v>0.42756700000000092</v>
          </cell>
          <cell r="K77">
            <v>1.3041269774042983</v>
          </cell>
          <cell r="L77">
            <v>2.1488812118079132</v>
          </cell>
          <cell r="M77">
            <v>15.356367404457696</v>
          </cell>
          <cell r="N77">
            <v>18.280387390354775</v>
          </cell>
        </row>
        <row r="78">
          <cell r="A78" t="str">
            <v>Digital Local Switching Systems (000 lines)</v>
          </cell>
          <cell r="C78">
            <v>681.25800000000004</v>
          </cell>
          <cell r="D78">
            <v>1140.54024</v>
          </cell>
          <cell r="E78">
            <v>1589.2122787999997</v>
          </cell>
          <cell r="F78">
            <v>1330.5352092000003</v>
          </cell>
          <cell r="G78">
            <v>2242.2663690499985</v>
          </cell>
          <cell r="H78">
            <v>1020.6365933500019</v>
          </cell>
          <cell r="I78">
            <v>413.60839439999836</v>
          </cell>
          <cell r="J78">
            <v>346.96251956000197</v>
          </cell>
          <cell r="K78">
            <v>788.45619972768509</v>
          </cell>
          <cell r="L78">
            <v>930.43744120715382</v>
          </cell>
          <cell r="M78">
            <v>978.55174712195185</v>
          </cell>
          <cell r="N78">
            <v>1532.7367717661818</v>
          </cell>
        </row>
        <row r="79">
          <cell r="A79" t="str">
            <v>Digital Trunk Switching Systems (000 trunks)</v>
          </cell>
          <cell r="C79">
            <v>163.065</v>
          </cell>
          <cell r="D79">
            <v>47.826466178920697</v>
          </cell>
          <cell r="E79">
            <v>61.853822553148319</v>
          </cell>
          <cell r="F79">
            <v>79.995359684814332</v>
          </cell>
          <cell r="G79">
            <v>103.4577542172791</v>
          </cell>
          <cell r="H79">
            <v>133.80159736583755</v>
          </cell>
          <cell r="I79">
            <v>92.084717439999963</v>
          </cell>
          <cell r="J79">
            <v>191.46597856000005</v>
          </cell>
          <cell r="K79">
            <v>51.150807437489107</v>
          </cell>
          <cell r="L79">
            <v>60.567708928029219</v>
          </cell>
          <cell r="M79">
            <v>50.233055050299527</v>
          </cell>
          <cell r="N79">
            <v>91.553873718820114</v>
          </cell>
        </row>
        <row r="80">
          <cell r="A80" t="str">
            <v>Digital Int'l Switching Systems (000 trunks)</v>
          </cell>
          <cell r="C80">
            <v>7.9940999999999995</v>
          </cell>
          <cell r="D80">
            <v>2.3982299999999981</v>
          </cell>
          <cell r="E80">
            <v>1.5988200000000035</v>
          </cell>
          <cell r="F80">
            <v>9.3530969999999982</v>
          </cell>
          <cell r="G80">
            <v>9.3650881500000054</v>
          </cell>
          <cell r="H80">
            <v>9.6728610000000117</v>
          </cell>
          <cell r="I80">
            <v>17.449841244000012</v>
          </cell>
          <cell r="J80">
            <v>18.94700278534971</v>
          </cell>
          <cell r="K80">
            <v>14.500314507262146</v>
          </cell>
          <cell r="L80">
            <v>8.0452273348255545</v>
          </cell>
          <cell r="M80">
            <v>5.2780051176503093</v>
          </cell>
          <cell r="N80">
            <v>24.225011321974335</v>
          </cell>
        </row>
        <row r="81">
          <cell r="A81" t="str">
            <v>WLL Systems (000 lines)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33.5</v>
          </cell>
          <cell r="M81">
            <v>296.49119999999999</v>
          </cell>
          <cell r="N81">
            <v>322.08880000000005</v>
          </cell>
        </row>
        <row r="82">
          <cell r="A82" t="str">
            <v>FO Access Systems (000 ports)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0.1481789700000001</v>
          </cell>
          <cell r="H82">
            <v>0.12340360000000003</v>
          </cell>
          <cell r="I82">
            <v>2.5117999999998586E-2</v>
          </cell>
          <cell r="J82">
            <v>0.42756700000000092</v>
          </cell>
          <cell r="K82">
            <v>1.3041269774042983</v>
          </cell>
          <cell r="L82">
            <v>2.1488812118079132</v>
          </cell>
          <cell r="M82">
            <v>15.356367404457696</v>
          </cell>
          <cell r="N82">
            <v>18.280387390354775</v>
          </cell>
        </row>
        <row r="83">
          <cell r="A83" t="str">
            <v>Copper Loop (000 km)</v>
          </cell>
          <cell r="C83">
            <v>784.86</v>
          </cell>
          <cell r="D83">
            <v>1034.8410000000003</v>
          </cell>
          <cell r="E83">
            <v>1126.0763399999996</v>
          </cell>
          <cell r="F83">
            <v>1339.86726</v>
          </cell>
          <cell r="G83">
            <v>1346.456408491352</v>
          </cell>
          <cell r="H83">
            <v>476.45574643799921</v>
          </cell>
          <cell r="I83">
            <v>38.768502689998471</v>
          </cell>
          <cell r="J83">
            <v>659.9304239850004</v>
          </cell>
          <cell r="K83">
            <v>1038.0235038199119</v>
          </cell>
          <cell r="L83">
            <v>1493.3353835277583</v>
          </cell>
          <cell r="M83">
            <v>841.19754836010873</v>
          </cell>
          <cell r="N83">
            <v>1387.4836811036128</v>
          </cell>
        </row>
        <row r="84">
          <cell r="A84" t="str">
            <v>X.25/Frame Relay Network (000 ports)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6.5000000000000002E-2</v>
          </cell>
          <cell r="H84">
            <v>6.5000000000000002E-2</v>
          </cell>
          <cell r="I84">
            <v>0.29250000000000004</v>
          </cell>
          <cell r="J84">
            <v>0.74750000000000005</v>
          </cell>
          <cell r="K84">
            <v>1.1193684210526313</v>
          </cell>
          <cell r="L84">
            <v>2.5183052631578944</v>
          </cell>
          <cell r="M84">
            <v>2.4038368421052638</v>
          </cell>
          <cell r="N84">
            <v>1.8749927368421044</v>
          </cell>
        </row>
        <row r="85">
          <cell r="A85" t="str">
            <v xml:space="preserve">   X.25 Network (000 ports)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3.1935000000000002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 xml:space="preserve">   Frame Relay Network (000 ports)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6.5000000000000002E-2</v>
          </cell>
          <cell r="H86">
            <v>6.5000000000000002E-2</v>
          </cell>
          <cell r="I86">
            <v>0.29250000000000004</v>
          </cell>
          <cell r="J86">
            <v>0.74750000000000005</v>
          </cell>
          <cell r="K86">
            <v>1.1193684210526313</v>
          </cell>
          <cell r="L86">
            <v>2.5183052631578944</v>
          </cell>
          <cell r="M86">
            <v>2.4038368421052638</v>
          </cell>
          <cell r="N86">
            <v>1.8749927368421044</v>
          </cell>
        </row>
        <row r="87">
          <cell r="A87" t="str">
            <v>Telephone Sets (000)</v>
          </cell>
          <cell r="C87">
            <v>428.35200000000077</v>
          </cell>
          <cell r="D87">
            <v>990.64799999999923</v>
          </cell>
          <cell r="E87">
            <v>1000</v>
          </cell>
          <cell r="F87">
            <v>1552.4871187444478</v>
          </cell>
          <cell r="G87">
            <v>1561.4403316553162</v>
          </cell>
          <cell r="H87">
            <v>551.51791530944502</v>
          </cell>
          <cell r="I87">
            <v>44.766064554340119</v>
          </cell>
          <cell r="J87">
            <v>765.88469203434943</v>
          </cell>
          <cell r="K87">
            <v>1205.3961231862668</v>
          </cell>
          <cell r="L87">
            <v>1896.8661545158357</v>
          </cell>
          <cell r="M87">
            <v>1541.3616000000002</v>
          </cell>
          <cell r="N87">
            <v>2261.16</v>
          </cell>
        </row>
        <row r="88">
          <cell r="A88" t="str">
            <v>Payphones (000)</v>
          </cell>
          <cell r="C88">
            <v>26.999999999999993</v>
          </cell>
          <cell r="D88">
            <v>23.400000000000006</v>
          </cell>
          <cell r="E88">
            <v>23.537668517049966</v>
          </cell>
          <cell r="F88">
            <v>33.026331482950042</v>
          </cell>
          <cell r="G88">
            <v>57.951684999999998</v>
          </cell>
          <cell r="H88">
            <v>33.990334999999988</v>
          </cell>
          <cell r="I88">
            <v>13.852440000000016</v>
          </cell>
          <cell r="J88">
            <v>33.840600000000023</v>
          </cell>
          <cell r="K88">
            <v>46.64688448000004</v>
          </cell>
          <cell r="L88">
            <v>42.150503039999933</v>
          </cell>
          <cell r="M88">
            <v>46.128724480000017</v>
          </cell>
          <cell r="N88">
            <v>56.796607999999992</v>
          </cell>
        </row>
        <row r="89">
          <cell r="A89" t="str">
            <v xml:space="preserve">   Payphones - Intelligent (000 units)</v>
          </cell>
          <cell r="C89">
            <v>0</v>
          </cell>
          <cell r="D89">
            <v>0</v>
          </cell>
          <cell r="E89">
            <v>0</v>
          </cell>
          <cell r="F89">
            <v>23.9346</v>
          </cell>
          <cell r="G89">
            <v>57.951684999999998</v>
          </cell>
          <cell r="H89">
            <v>33.990334999999988</v>
          </cell>
          <cell r="I89">
            <v>13.852440000000016</v>
          </cell>
          <cell r="J89">
            <v>33.279740000000004</v>
          </cell>
          <cell r="K89">
            <v>46.64688448000004</v>
          </cell>
          <cell r="L89">
            <v>42.150503039999933</v>
          </cell>
          <cell r="M89">
            <v>46.128724480000017</v>
          </cell>
          <cell r="N89">
            <v>56.796607999999992</v>
          </cell>
        </row>
        <row r="90">
          <cell r="A90" t="str">
            <v xml:space="preserve">   Payphones - Mechanical (000 units)</v>
          </cell>
          <cell r="C90">
            <v>26.999999999999993</v>
          </cell>
          <cell r="D90">
            <v>23.400000000000006</v>
          </cell>
          <cell r="E90">
            <v>23.537668517049966</v>
          </cell>
          <cell r="F90">
            <v>9.0917314829500384</v>
          </cell>
          <cell r="G90">
            <v>0</v>
          </cell>
          <cell r="H90">
            <v>0</v>
          </cell>
          <cell r="I90">
            <v>0</v>
          </cell>
          <cell r="J90">
            <v>0.56086000000001945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 t="str">
            <v/>
          </cell>
        </row>
        <row r="93">
          <cell r="A93" t="str">
            <v>EQUIPMENT MARKETS (US$ millions)</v>
          </cell>
        </row>
        <row r="95">
          <cell r="A95" t="str">
            <v>Switching</v>
          </cell>
          <cell r="C95">
            <v>0</v>
          </cell>
          <cell r="D95">
            <v>0</v>
          </cell>
          <cell r="E95">
            <v>0</v>
          </cell>
          <cell r="F95">
            <v>156.75336611805167</v>
          </cell>
          <cell r="G95">
            <v>136.03044563652765</v>
          </cell>
          <cell r="H95">
            <v>100.05198904634712</v>
          </cell>
          <cell r="I95">
            <v>40.378261701148951</v>
          </cell>
          <cell r="J95">
            <v>73.417977114140143</v>
          </cell>
          <cell r="K95">
            <v>82.526336959138547</v>
          </cell>
          <cell r="L95">
            <v>94.069654325973985</v>
          </cell>
          <cell r="M95">
            <v>77.460784622509479</v>
          </cell>
          <cell r="N95">
            <v>147.0208151070197</v>
          </cell>
        </row>
        <row r="96">
          <cell r="A96" t="str">
            <v>Transmission</v>
          </cell>
          <cell r="C96">
            <v>0</v>
          </cell>
          <cell r="D96">
            <v>0</v>
          </cell>
          <cell r="E96">
            <v>0</v>
          </cell>
          <cell r="F96">
            <v>212.36340905902583</v>
          </cell>
          <cell r="G96">
            <v>195.94969712816714</v>
          </cell>
          <cell r="H96">
            <v>93.042831401553045</v>
          </cell>
          <cell r="I96">
            <v>23.516275681745661</v>
          </cell>
          <cell r="J96">
            <v>89.554730515870176</v>
          </cell>
          <cell r="K96">
            <v>123.76822422626003</v>
          </cell>
          <cell r="L96">
            <v>160.89800199468814</v>
          </cell>
          <cell r="M96">
            <v>101.74551574716807</v>
          </cell>
          <cell r="N96">
            <v>172.30617135379728</v>
          </cell>
        </row>
        <row r="97">
          <cell r="A97" t="str">
            <v>Access Network</v>
          </cell>
          <cell r="C97">
            <v>0</v>
          </cell>
          <cell r="D97">
            <v>0</v>
          </cell>
          <cell r="E97">
            <v>0</v>
          </cell>
          <cell r="F97">
            <v>89.324484000000012</v>
          </cell>
          <cell r="G97">
            <v>85.289649539935553</v>
          </cell>
          <cell r="H97">
            <v>28.677891252252994</v>
          </cell>
          <cell r="I97">
            <v>2.2180965541141253</v>
          </cell>
          <cell r="J97">
            <v>35.230494639200074</v>
          </cell>
          <cell r="K97">
            <v>52.692304510491567</v>
          </cell>
          <cell r="L97">
            <v>75.825641070837122</v>
          </cell>
          <cell r="M97">
            <v>43.787759706317694</v>
          </cell>
          <cell r="N97">
            <v>71.688482617583389</v>
          </cell>
        </row>
        <row r="98">
          <cell r="A98" t="str">
            <v>WLL Systems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18.159165984375001</v>
          </cell>
          <cell r="M98">
            <v>136.60979034777748</v>
          </cell>
          <cell r="N98">
            <v>133.5636103102909</v>
          </cell>
        </row>
        <row r="99">
          <cell r="A99" t="str">
            <v>Local Cable/Outside Plant</v>
          </cell>
          <cell r="C99">
            <v>0</v>
          </cell>
          <cell r="D99">
            <v>0</v>
          </cell>
          <cell r="E99">
            <v>0</v>
          </cell>
          <cell r="F99">
            <v>446.62242000000003</v>
          </cell>
          <cell r="G99">
            <v>426.44824769967778</v>
          </cell>
          <cell r="H99">
            <v>143.38945626126497</v>
          </cell>
          <cell r="I99">
            <v>11.090482770570626</v>
          </cell>
          <cell r="J99">
            <v>176.15247319600036</v>
          </cell>
          <cell r="K99">
            <v>270.39472051436462</v>
          </cell>
          <cell r="L99">
            <v>379.37763180507653</v>
          </cell>
          <cell r="M99">
            <v>213.60576628446208</v>
          </cell>
          <cell r="N99">
            <v>340.96849283574164</v>
          </cell>
        </row>
        <row r="100">
          <cell r="A100" t="str">
            <v>Public Data Network</v>
          </cell>
          <cell r="C100" t="e">
            <v>#DIV/0!</v>
          </cell>
          <cell r="D100" t="e">
            <v>#DIV/0!</v>
          </cell>
          <cell r="E100" t="e">
            <v>#DIV/0!</v>
          </cell>
          <cell r="F100">
            <v>2.5152996816935671</v>
          </cell>
          <cell r="G100">
            <v>26.061635473390304</v>
          </cell>
          <cell r="H100">
            <v>8.9624854642632172</v>
          </cell>
          <cell r="I100">
            <v>30.558415634446408</v>
          </cell>
          <cell r="J100">
            <v>50.464053267854169</v>
          </cell>
          <cell r="K100">
            <v>67.243309428156763</v>
          </cell>
          <cell r="L100">
            <v>82.079736249730288</v>
          </cell>
          <cell r="M100">
            <v>82.152456885289695</v>
          </cell>
          <cell r="N100">
            <v>107.9059316598252</v>
          </cell>
        </row>
        <row r="101">
          <cell r="A101" t="str">
            <v>Terminal Equipment</v>
          </cell>
          <cell r="C101">
            <v>0</v>
          </cell>
          <cell r="D101">
            <v>0</v>
          </cell>
          <cell r="E101">
            <v>0</v>
          </cell>
          <cell r="F101">
            <v>126.65540909687411</v>
          </cell>
          <cell r="G101">
            <v>154.2119295441386</v>
          </cell>
          <cell r="H101">
            <v>64.393368775244241</v>
          </cell>
          <cell r="I101">
            <v>18.363718228101352</v>
          </cell>
          <cell r="J101">
            <v>67.667902215292571</v>
          </cell>
          <cell r="K101">
            <v>98.563655638009337</v>
          </cell>
          <cell r="L101">
            <v>117.59806390918926</v>
          </cell>
          <cell r="M101">
            <v>109.81173275760615</v>
          </cell>
          <cell r="N101">
            <v>148.04411785378318</v>
          </cell>
        </row>
        <row r="102">
          <cell r="A102" t="str">
            <v>Other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82.738751036451617</v>
          </cell>
          <cell r="G102">
            <v>81.919328401746967</v>
          </cell>
          <cell r="H102">
            <v>35.081441776074051</v>
          </cell>
          <cell r="I102">
            <v>10.090020045610171</v>
          </cell>
          <cell r="J102">
            <v>39.3990104758686</v>
          </cell>
          <cell r="K102">
            <v>55.61508410211367</v>
          </cell>
          <cell r="L102">
            <v>74.240631627189629</v>
          </cell>
          <cell r="M102">
            <v>61.213904508090444</v>
          </cell>
          <cell r="N102">
            <v>89.719809739043299</v>
          </cell>
        </row>
        <row r="104">
          <cell r="A104" t="str">
            <v>TOTAL</v>
          </cell>
          <cell r="C104" t="e">
            <v>#DIV/0!</v>
          </cell>
          <cell r="D104" t="e">
            <v>#DIV/0!</v>
          </cell>
          <cell r="E104" t="e">
            <v>#DIV/0!</v>
          </cell>
          <cell r="F104">
            <v>1116.9731389920967</v>
          </cell>
          <cell r="G104">
            <v>1105.9109334235841</v>
          </cell>
          <cell r="H104">
            <v>473.59946397699969</v>
          </cell>
          <cell r="I104">
            <v>136.2152706157373</v>
          </cell>
          <cell r="J104">
            <v>531.88664142422613</v>
          </cell>
          <cell r="K104">
            <v>750.80363537853452</v>
          </cell>
          <cell r="L104">
            <v>1002.24852696706</v>
          </cell>
          <cell r="M104">
            <v>826.38771085922099</v>
          </cell>
          <cell r="N104">
            <v>1211.2174314770846</v>
          </cell>
        </row>
        <row r="110">
          <cell r="A110" t="str">
            <v>TELECOMS USAGE AND TARIFFS</v>
          </cell>
        </row>
        <row r="112">
          <cell r="A112" t="str">
            <v>Avg Bus Monthly Local MOU (min)</v>
          </cell>
          <cell r="C112">
            <v>869.46363252000015</v>
          </cell>
          <cell r="D112">
            <v>860.76899619480014</v>
          </cell>
          <cell r="E112">
            <v>852.1613062328521</v>
          </cell>
          <cell r="F112">
            <v>843.63969317052351</v>
          </cell>
          <cell r="G112">
            <v>835.20329623881833</v>
          </cell>
          <cell r="H112">
            <v>833.02092557658648</v>
          </cell>
          <cell r="I112">
            <v>836.14425092616921</v>
          </cell>
          <cell r="J112">
            <v>819.42136590764585</v>
          </cell>
          <cell r="K112">
            <v>805.13566530710114</v>
          </cell>
          <cell r="L112">
            <v>789.52186885942183</v>
          </cell>
          <cell r="M112">
            <v>805.31230623661031</v>
          </cell>
          <cell r="N112">
            <v>821.41855236134256</v>
          </cell>
        </row>
        <row r="113">
          <cell r="A113" t="str">
            <v>Avg Res Monthly Local MOU (min)</v>
          </cell>
          <cell r="C113">
            <v>405.74969517599999</v>
          </cell>
          <cell r="D113">
            <v>401.69219822423997</v>
          </cell>
          <cell r="E113">
            <v>397.67527624199755</v>
          </cell>
          <cell r="F113">
            <v>393.69852347957755</v>
          </cell>
          <cell r="G113">
            <v>389.76153824478178</v>
          </cell>
          <cell r="H113">
            <v>370.27346133254269</v>
          </cell>
          <cell r="I113">
            <v>362.86799210589186</v>
          </cell>
          <cell r="J113">
            <v>370.12535194800972</v>
          </cell>
          <cell r="K113">
            <v>377.52785898696993</v>
          </cell>
          <cell r="L113">
            <v>385.07841616670936</v>
          </cell>
          <cell r="M113">
            <v>392.77998449004355</v>
          </cell>
          <cell r="N113">
            <v>400.63558417984444</v>
          </cell>
        </row>
        <row r="114">
          <cell r="A114" t="str">
            <v>Avg Bus Monthly DLD MOU (min)</v>
          </cell>
          <cell r="C114">
            <v>176.02026669381104</v>
          </cell>
          <cell r="D114">
            <v>206.46022587325854</v>
          </cell>
          <cell r="E114">
            <v>209.12534744858897</v>
          </cell>
          <cell r="F114">
            <v>187.82003369974873</v>
          </cell>
          <cell r="G114">
            <v>194.92865546195347</v>
          </cell>
          <cell r="H114">
            <v>216.19014411224779</v>
          </cell>
          <cell r="I114">
            <v>227.33527062388859</v>
          </cell>
          <cell r="J114">
            <v>255.09329065888983</v>
          </cell>
          <cell r="K114">
            <v>310.36657034022431</v>
          </cell>
          <cell r="L114">
            <v>353.99346683699747</v>
          </cell>
          <cell r="M114">
            <v>389.39281352069725</v>
          </cell>
          <cell r="N114">
            <v>420.54423860235306</v>
          </cell>
        </row>
        <row r="115">
          <cell r="A115" t="str">
            <v>Avg Res Monthly DLD MOU (min)</v>
          </cell>
          <cell r="C115">
            <v>22.093515114046792</v>
          </cell>
          <cell r="D115">
            <v>22.940025097028727</v>
          </cell>
          <cell r="E115">
            <v>23.236149716509889</v>
          </cell>
          <cell r="F115">
            <v>23.493088455542029</v>
          </cell>
          <cell r="G115">
            <v>23.699920493652577</v>
          </cell>
          <cell r="H115">
            <v>21.525425604249772</v>
          </cell>
          <cell r="I115">
            <v>22.866422033067252</v>
          </cell>
          <cell r="J115">
            <v>25.930004365323246</v>
          </cell>
          <cell r="K115">
            <v>31.208603908120516</v>
          </cell>
          <cell r="L115">
            <v>35.197888731387032</v>
          </cell>
          <cell r="M115">
            <v>39.773614266467341</v>
          </cell>
          <cell r="N115">
            <v>43.750975693114079</v>
          </cell>
        </row>
        <row r="116">
          <cell r="A116" t="str">
            <v>Avg Bus Monthly ILD MOU (min)</v>
          </cell>
          <cell r="C116">
            <v>23.293202746233689</v>
          </cell>
          <cell r="D116">
            <v>24.786303609920463</v>
          </cell>
          <cell r="E116">
            <v>30.16675325485884</v>
          </cell>
          <cell r="F116">
            <v>24.930428793199745</v>
          </cell>
          <cell r="G116">
            <v>27.642728800102713</v>
          </cell>
          <cell r="H116">
            <v>31.082929105694429</v>
          </cell>
          <cell r="I116">
            <v>34.154951576195799</v>
          </cell>
          <cell r="J116">
            <v>37.379181496080406</v>
          </cell>
          <cell r="K116">
            <v>38.305391002601162</v>
          </cell>
          <cell r="L116">
            <v>45.267246224036512</v>
          </cell>
          <cell r="M116">
            <v>52.057333157641985</v>
          </cell>
          <cell r="N116">
            <v>58.824786468135436</v>
          </cell>
        </row>
        <row r="117">
          <cell r="A117" t="str">
            <v>Avg Res Monthly ILD MOU (min)</v>
          </cell>
          <cell r="C117">
            <v>1.3701883968372759</v>
          </cell>
          <cell r="D117">
            <v>1.4580178594070863</v>
          </cell>
          <cell r="E117">
            <v>1.7745148973446376</v>
          </cell>
          <cell r="F117">
            <v>1.6857782253489335</v>
          </cell>
          <cell r="G117">
            <v>1.7792857594448983</v>
          </cell>
          <cell r="H117">
            <v>1.828407594452613</v>
          </cell>
          <cell r="I117">
            <v>2.0296459678131358</v>
          </cell>
          <cell r="J117">
            <v>2.2447530146805477</v>
          </cell>
          <cell r="K117">
            <v>2.2755926711990289</v>
          </cell>
          <cell r="L117">
            <v>2.6591367072631034</v>
          </cell>
          <cell r="M117">
            <v>3.190964048715724</v>
          </cell>
          <cell r="N117">
            <v>3.8291568584588687</v>
          </cell>
        </row>
        <row r="118">
          <cell r="A118" t="str">
            <v>Avg Bus Basic Monthly Charge (US$)</v>
          </cell>
          <cell r="C118">
            <v>0</v>
          </cell>
          <cell r="D118">
            <v>19.558125</v>
          </cell>
          <cell r="E118">
            <v>19.558125</v>
          </cell>
          <cell r="F118">
            <v>20.535370394145588</v>
          </cell>
          <cell r="G118">
            <v>20.132736807798281</v>
          </cell>
          <cell r="H118">
            <v>10.585101411346852</v>
          </cell>
          <cell r="I118">
            <v>13.229638169396068</v>
          </cell>
          <cell r="J118">
            <v>15.214083894805476</v>
          </cell>
          <cell r="K118">
            <v>17.496196479026299</v>
          </cell>
          <cell r="L118">
            <v>18.998962655601659</v>
          </cell>
          <cell r="M118">
            <v>20.190677966101696</v>
          </cell>
          <cell r="N118">
            <v>20.392584745762711</v>
          </cell>
        </row>
        <row r="119">
          <cell r="A119" t="str">
            <v>Avg Res Basic Monthly Charge (US$)</v>
          </cell>
          <cell r="C119">
            <v>7.7491123206235315</v>
          </cell>
          <cell r="D119">
            <v>7.7262172160398714</v>
          </cell>
          <cell r="E119">
            <v>8.0627067200999658</v>
          </cell>
          <cell r="F119">
            <v>8.5697778918988323</v>
          </cell>
          <cell r="G119">
            <v>9.6886018192053562</v>
          </cell>
          <cell r="H119">
            <v>5.5014487335264981</v>
          </cell>
          <cell r="I119">
            <v>6.5306139167351223</v>
          </cell>
          <cell r="J119">
            <v>11.088982430616237</v>
          </cell>
          <cell r="K119">
            <v>13.040643338404694</v>
          </cell>
          <cell r="L119">
            <v>13.817427385892115</v>
          </cell>
          <cell r="M119">
            <v>14.682203389830509</v>
          </cell>
          <cell r="N119">
            <v>14.829025423728813</v>
          </cell>
        </row>
        <row r="120">
          <cell r="A120" t="str">
            <v>Avg Bus Local Cost per Minute (US$)</v>
          </cell>
          <cell r="C120">
            <v>2.8499999999999998E-2</v>
          </cell>
          <cell r="D120">
            <v>2.8499999999999998E-2</v>
          </cell>
          <cell r="E120">
            <v>0.03</v>
          </cell>
          <cell r="F120">
            <v>4.6005049856635429E-2</v>
          </cell>
          <cell r="G120">
            <v>4.6418377727079685E-2</v>
          </cell>
          <cell r="H120">
            <v>2.6357603514347131E-2</v>
          </cell>
          <cell r="I120">
            <v>2.7427970486380283E-2</v>
          </cell>
          <cell r="J120">
            <v>4.0483684437897294E-2</v>
          </cell>
          <cell r="K120">
            <v>4.3722379192929074E-2</v>
          </cell>
          <cell r="L120">
            <v>4.3430152143845081E-2</v>
          </cell>
          <cell r="M120">
            <v>4.3266684322033899E-2</v>
          </cell>
          <cell r="N120">
            <v>4.3180150953389833E-2</v>
          </cell>
        </row>
        <row r="121">
          <cell r="A121" t="str">
            <v>Avg Res Local Cost per Minute (US$)</v>
          </cell>
          <cell r="C121">
            <v>2.8499999999999998E-2</v>
          </cell>
          <cell r="D121">
            <v>2.8499999999999998E-2</v>
          </cell>
          <cell r="E121">
            <v>0.03</v>
          </cell>
          <cell r="F121">
            <v>4.6005049856635429E-2</v>
          </cell>
          <cell r="G121">
            <v>4.6418377727079685E-2</v>
          </cell>
          <cell r="H121">
            <v>2.6357603514347131E-2</v>
          </cell>
          <cell r="I121">
            <v>2.7427970486380283E-2</v>
          </cell>
          <cell r="J121">
            <v>4.0483684437897294E-2</v>
          </cell>
          <cell r="K121">
            <v>4.3722379192929074E-2</v>
          </cell>
          <cell r="L121">
            <v>4.3430152143845081E-2</v>
          </cell>
          <cell r="M121">
            <v>4.3266684322033899E-2</v>
          </cell>
          <cell r="N121">
            <v>4.3180150953389833E-2</v>
          </cell>
        </row>
        <row r="122">
          <cell r="A122" t="str">
            <v>Avg DLD Cost per Minute Peak (US$)</v>
          </cell>
          <cell r="C122">
            <v>0.49754871794163519</v>
          </cell>
          <cell r="D122">
            <v>0.48779286072709338</v>
          </cell>
          <cell r="E122">
            <v>0.47822829483048379</v>
          </cell>
          <cell r="F122">
            <v>0.45129840550369782</v>
          </cell>
          <cell r="G122">
            <v>0.38327163260713321</v>
          </cell>
          <cell r="H122">
            <v>0.2</v>
          </cell>
          <cell r="I122">
            <v>0.25</v>
          </cell>
          <cell r="J122">
            <v>0.19585297127910944</v>
          </cell>
          <cell r="K122">
            <v>0.15</v>
          </cell>
          <cell r="L122">
            <v>0.125</v>
          </cell>
          <cell r="M122">
            <v>0.10625</v>
          </cell>
          <cell r="N122">
            <v>9.2437499999999992E-2</v>
          </cell>
        </row>
        <row r="123">
          <cell r="A123" t="str">
            <v>Avg DLD Cost per Minute Off-Peak (US$)</v>
          </cell>
          <cell r="C123">
            <v>0.49754871794163519</v>
          </cell>
          <cell r="D123">
            <v>0.48779286072709338</v>
          </cell>
          <cell r="E123">
            <v>0.47822829483048379</v>
          </cell>
          <cell r="F123">
            <v>0.45129840550369782</v>
          </cell>
          <cell r="G123">
            <v>0.38327163260713321</v>
          </cell>
          <cell r="H123">
            <v>0.2</v>
          </cell>
          <cell r="I123">
            <v>0.25</v>
          </cell>
          <cell r="J123">
            <v>0.19585297127910944</v>
          </cell>
          <cell r="K123">
            <v>0.15</v>
          </cell>
          <cell r="L123">
            <v>0.125</v>
          </cell>
          <cell r="M123">
            <v>0.10625</v>
          </cell>
          <cell r="N123">
            <v>9.2437499999999992E-2</v>
          </cell>
        </row>
        <row r="124">
          <cell r="A124" t="str">
            <v>Avg ILD Cost per Minute Peak (US$)</v>
          </cell>
          <cell r="C124">
            <v>0</v>
          </cell>
          <cell r="D124">
            <v>2.6839382939880241</v>
          </cell>
          <cell r="E124">
            <v>2.3630145826180398</v>
          </cell>
          <cell r="F124">
            <v>2.119019880892417</v>
          </cell>
          <cell r="G124">
            <v>1.7658499007436812</v>
          </cell>
          <cell r="H124">
            <v>1.4390559865407979</v>
          </cell>
          <cell r="I124">
            <v>0.91170447666921062</v>
          </cell>
          <cell r="J124">
            <v>0.65333333333333332</v>
          </cell>
          <cell r="K124">
            <v>0.49</v>
          </cell>
          <cell r="L124">
            <v>0.41599999999999998</v>
          </cell>
          <cell r="M124">
            <v>0.35359999999999997</v>
          </cell>
          <cell r="N124">
            <v>0.30055999999999999</v>
          </cell>
        </row>
        <row r="125">
          <cell r="A125" t="str">
            <v>Avg ILD Cost per Minute Off-Peak (US$)</v>
          </cell>
          <cell r="C125">
            <v>0</v>
          </cell>
          <cell r="D125">
            <v>1.7982386569719762</v>
          </cell>
          <cell r="E125">
            <v>1.5832197703540869</v>
          </cell>
          <cell r="F125">
            <v>1.4197433201979193</v>
          </cell>
          <cell r="G125">
            <v>1.1831194334982664</v>
          </cell>
          <cell r="H125">
            <v>0.96416751098233455</v>
          </cell>
          <cell r="I125">
            <v>0.61084199936837114</v>
          </cell>
          <cell r="J125">
            <v>0.43773333333333331</v>
          </cell>
          <cell r="K125">
            <v>0.49</v>
          </cell>
          <cell r="L125">
            <v>0.41599999999999998</v>
          </cell>
          <cell r="M125">
            <v>0.35359999999999997</v>
          </cell>
          <cell r="N125">
            <v>0.30055999999999999</v>
          </cell>
        </row>
        <row r="126">
          <cell r="A126" t="str">
            <v>Avg Bus Monthly Revenue per Line  (US$)</v>
          </cell>
          <cell r="C126">
            <v>131.91649655207038</v>
          </cell>
          <cell r="D126">
            <v>210.44664621729851</v>
          </cell>
          <cell r="E126">
            <v>215.47614524698898</v>
          </cell>
          <cell r="F126">
            <v>196.2406819416766</v>
          </cell>
          <cell r="G126">
            <v>181.78072240949103</v>
          </cell>
          <cell r="H126">
            <v>119.91920372531553</v>
          </cell>
          <cell r="I126">
            <v>123.72538018083337</v>
          </cell>
          <cell r="J126">
            <v>122.44676600567412</v>
          </cell>
          <cell r="K126">
            <v>118.02327048164281</v>
          </cell>
          <cell r="L126">
            <v>116.36837532488313</v>
          </cell>
          <cell r="M126">
            <v>114.81433074180649</v>
          </cell>
          <cell r="N126">
            <v>112.41599770930823</v>
          </cell>
        </row>
        <row r="127">
          <cell r="A127" t="str">
            <v>Avg Res Monthly Revenue per Line  (US$)</v>
          </cell>
          <cell r="C127">
            <v>29.248206086971244</v>
          </cell>
          <cell r="D127">
            <v>28.96956258777098</v>
          </cell>
          <cell r="E127">
            <v>29.69134783522302</v>
          </cell>
          <cell r="F127">
            <v>33.012671389586075</v>
          </cell>
          <cell r="G127">
            <v>32.213927050277647</v>
          </cell>
          <cell r="H127">
            <v>17.548963551362888</v>
          </cell>
          <cell r="I127">
            <v>19.447678293750283</v>
          </cell>
          <cell r="J127">
            <v>26.13413464801031</v>
          </cell>
          <cell r="K127">
            <v>28.785033661093891</v>
          </cell>
          <cell r="L127">
            <v>29.532855727391262</v>
          </cell>
          <cell r="M127">
            <v>30.540759741907543</v>
          </cell>
          <cell r="N127">
            <v>30.84662998391617</v>
          </cell>
        </row>
      </sheetData>
      <sheetData sheetId="4" refreshError="1">
        <row r="2"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</row>
        <row r="3">
          <cell r="A3" t="str">
            <v>Services</v>
          </cell>
        </row>
        <row r="5">
          <cell r="A5" t="str">
            <v>CELLULAR/PCS BY OPERATOR</v>
          </cell>
        </row>
        <row r="7">
          <cell r="A7" t="str">
            <v>TELCEL-AMPS</v>
          </cell>
          <cell r="B7" t="str">
            <v>AMPS</v>
          </cell>
          <cell r="C7">
            <v>0</v>
          </cell>
          <cell r="D7">
            <v>70.662999999999997</v>
          </cell>
          <cell r="E7">
            <v>145.89400000000001</v>
          </cell>
          <cell r="F7">
            <v>195.40899999999999</v>
          </cell>
          <cell r="G7">
            <v>306.00900000000001</v>
          </cell>
          <cell r="H7">
            <v>399.06099999999998</v>
          </cell>
          <cell r="I7">
            <v>656.72299999999996</v>
          </cell>
          <cell r="J7">
            <v>1107.1365000000001</v>
          </cell>
          <cell r="K7">
            <v>2066.9658359999999</v>
          </cell>
          <cell r="L7">
            <v>4744.7613000000001</v>
          </cell>
        </row>
        <row r="8">
          <cell r="A8" t="str">
            <v>TELCEL-TDMA</v>
          </cell>
          <cell r="B8" t="str">
            <v>TDMA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5.5635000000000003</v>
          </cell>
          <cell r="K8">
            <v>46.496164</v>
          </cell>
          <cell r="L8">
            <v>527.1957000000001</v>
          </cell>
        </row>
        <row r="9">
          <cell r="A9" t="str">
            <v>IUSACELL (Regs. 5,6,7 &amp; 9)</v>
          </cell>
          <cell r="B9" t="str">
            <v>AMPS</v>
          </cell>
          <cell r="C9">
            <v>28.248999999999999</v>
          </cell>
          <cell r="D9">
            <v>63.491</v>
          </cell>
          <cell r="E9">
            <v>114.83799999999999</v>
          </cell>
          <cell r="F9">
            <v>127.361</v>
          </cell>
          <cell r="G9">
            <v>194.72300000000001</v>
          </cell>
          <cell r="H9">
            <v>210.20099999999999</v>
          </cell>
          <cell r="I9">
            <v>232.90600000000001</v>
          </cell>
          <cell r="J9">
            <v>400.12299999999999</v>
          </cell>
          <cell r="K9">
            <v>728.375</v>
          </cell>
          <cell r="L9">
            <v>1102.798</v>
          </cell>
        </row>
        <row r="10">
          <cell r="A10" t="str">
            <v>IUSACELL (Regs. 5,6,7 &amp; 9)</v>
          </cell>
          <cell r="B10" t="str">
            <v>CDMA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27</v>
          </cell>
          <cell r="L10">
            <v>220</v>
          </cell>
        </row>
        <row r="11">
          <cell r="A11" t="str">
            <v>Baja Celular (Reg. 1)</v>
          </cell>
          <cell r="B11" t="str">
            <v>AMPS</v>
          </cell>
          <cell r="C11">
            <v>0</v>
          </cell>
          <cell r="D11">
            <v>5.4</v>
          </cell>
          <cell r="E11">
            <v>7.2709999999999999</v>
          </cell>
          <cell r="F11">
            <v>8.1940000000000008</v>
          </cell>
          <cell r="G11">
            <v>10.484</v>
          </cell>
          <cell r="H11">
            <v>15.364000000000001</v>
          </cell>
          <cell r="I11">
            <v>26.512330000000002</v>
          </cell>
          <cell r="J11">
            <v>46.034269999999999</v>
          </cell>
          <cell r="K11">
            <v>95.797875000000005</v>
          </cell>
          <cell r="L11">
            <v>0</v>
          </cell>
        </row>
        <row r="12">
          <cell r="A12" t="str">
            <v>Baja Celular (Reg. 1)</v>
          </cell>
          <cell r="B12" t="str">
            <v>CDMA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4.2521250000000004</v>
          </cell>
          <cell r="L12">
            <v>0</v>
          </cell>
        </row>
        <row r="13">
          <cell r="A13" t="str">
            <v>Movitel (Reg. 2)</v>
          </cell>
          <cell r="B13" t="str">
            <v>AMPS</v>
          </cell>
          <cell r="C13">
            <v>0</v>
          </cell>
          <cell r="D13">
            <v>5.0890000000000004</v>
          </cell>
          <cell r="E13">
            <v>7.3570000000000002</v>
          </cell>
          <cell r="F13">
            <v>7.9669999999999996</v>
          </cell>
          <cell r="G13">
            <v>12.423999999999999</v>
          </cell>
          <cell r="H13">
            <v>15.423999999999999</v>
          </cell>
          <cell r="I13">
            <v>25.35962</v>
          </cell>
          <cell r="J13">
            <v>44.032780000000002</v>
          </cell>
          <cell r="K13">
            <v>91.632750000000001</v>
          </cell>
          <cell r="L13">
            <v>0</v>
          </cell>
        </row>
        <row r="14">
          <cell r="A14" t="str">
            <v>Movitel (Reg. 2)</v>
          </cell>
          <cell r="B14" t="str">
            <v>CDMA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4.0672500000000005</v>
          </cell>
          <cell r="L14">
            <v>0</v>
          </cell>
        </row>
        <row r="15">
          <cell r="A15" t="str">
            <v>Norcel (Reg. 3)</v>
          </cell>
          <cell r="B15" t="str">
            <v>AMPS</v>
          </cell>
          <cell r="C15">
            <v>0</v>
          </cell>
          <cell r="D15">
            <v>7.2460000000000004</v>
          </cell>
          <cell r="E15">
            <v>10.117000000000001</v>
          </cell>
          <cell r="F15">
            <v>9.6839999999999993</v>
          </cell>
          <cell r="G15">
            <v>11.714</v>
          </cell>
          <cell r="H15">
            <v>11.683999999999999</v>
          </cell>
          <cell r="I15">
            <v>19.596070000000001</v>
          </cell>
          <cell r="J15">
            <v>34.025330000000004</v>
          </cell>
          <cell r="K15">
            <v>73.95</v>
          </cell>
          <cell r="L15">
            <v>0</v>
          </cell>
        </row>
        <row r="16">
          <cell r="A16" t="str">
            <v>Norcel (Reg. 3)</v>
          </cell>
          <cell r="B16" t="str">
            <v>CDMA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Cedetel (Reg. 4)</v>
          </cell>
          <cell r="B17" t="str">
            <v>AMPS</v>
          </cell>
          <cell r="C17">
            <v>0</v>
          </cell>
          <cell r="D17">
            <v>7.2</v>
          </cell>
          <cell r="E17">
            <v>15.17</v>
          </cell>
          <cell r="F17">
            <v>20.356999999999999</v>
          </cell>
          <cell r="G17">
            <v>24.417000000000002</v>
          </cell>
          <cell r="H17">
            <v>23.555</v>
          </cell>
          <cell r="I17">
            <v>43.802979999999998</v>
          </cell>
          <cell r="J17">
            <v>76.056619999999995</v>
          </cell>
          <cell r="K17">
            <v>156.20850000000002</v>
          </cell>
          <cell r="L17">
            <v>0</v>
          </cell>
        </row>
        <row r="18">
          <cell r="A18" t="str">
            <v>Cedetel (Reg. 4)</v>
          </cell>
          <cell r="B18" t="str">
            <v>CDMA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9.0914999999999999</v>
          </cell>
          <cell r="L18">
            <v>0</v>
          </cell>
        </row>
        <row r="19">
          <cell r="A19" t="str">
            <v>Portatel (Reg. 8)</v>
          </cell>
          <cell r="B19" t="str">
            <v>AMPS</v>
          </cell>
          <cell r="C19">
            <v>0</v>
          </cell>
          <cell r="D19">
            <v>4.0990000000000002</v>
          </cell>
          <cell r="E19">
            <v>8.3149999999999995</v>
          </cell>
          <cell r="F19">
            <v>10.602</v>
          </cell>
          <cell r="G19">
            <v>9.48</v>
          </cell>
          <cell r="H19">
            <v>8.3040000000000003</v>
          </cell>
          <cell r="I19">
            <v>17</v>
          </cell>
          <cell r="J19">
            <v>34</v>
          </cell>
          <cell r="K19">
            <v>65</v>
          </cell>
          <cell r="L19">
            <v>90</v>
          </cell>
        </row>
        <row r="20">
          <cell r="A20" t="str">
            <v>TOTAL</v>
          </cell>
          <cell r="C20">
            <v>28.248999999999999</v>
          </cell>
          <cell r="D20">
            <v>163.18799999999999</v>
          </cell>
          <cell r="E20">
            <v>308.96200000000005</v>
          </cell>
          <cell r="F20">
            <v>379.57399999999996</v>
          </cell>
          <cell r="G20">
            <v>569.25100000000009</v>
          </cell>
          <cell r="H20">
            <v>683.59299999999985</v>
          </cell>
          <cell r="I20">
            <v>1021.9</v>
          </cell>
          <cell r="J20">
            <v>1746.9720000000002</v>
          </cell>
          <cell r="K20">
            <v>3368.8370000000004</v>
          </cell>
          <cell r="L20">
            <v>6684.7550000000001</v>
          </cell>
        </row>
        <row r="22">
          <cell r="A22" t="str">
            <v>WIRELESS SERVICES</v>
          </cell>
        </row>
        <row r="23">
          <cell r="K23">
            <v>3368.837</v>
          </cell>
          <cell r="L23">
            <v>7768.4620000000004</v>
          </cell>
          <cell r="M23">
            <v>14220.399999999998</v>
          </cell>
          <cell r="N23">
            <v>20471.36</v>
          </cell>
        </row>
        <row r="24">
          <cell r="A24" t="str">
            <v>Mobile Subscribers (000)</v>
          </cell>
          <cell r="C24">
            <v>28.248999999999999</v>
          </cell>
          <cell r="D24">
            <v>163.18799999999999</v>
          </cell>
          <cell r="E24">
            <v>308.96199999999999</v>
          </cell>
          <cell r="F24">
            <v>379.57399999999996</v>
          </cell>
          <cell r="G24">
            <v>569.25100000000009</v>
          </cell>
          <cell r="H24">
            <v>683.59299999999996</v>
          </cell>
          <cell r="I24">
            <v>1021.8999999999999</v>
          </cell>
          <cell r="J24">
            <v>1746.972</v>
          </cell>
          <cell r="K24">
            <v>3368.837</v>
          </cell>
          <cell r="L24">
            <v>7768.4620000000014</v>
          </cell>
          <cell r="M24">
            <v>14220.4</v>
          </cell>
          <cell r="N24">
            <v>20471.36</v>
          </cell>
        </row>
        <row r="25">
          <cell r="A25" t="str">
            <v xml:space="preserve">   Analogue</v>
          </cell>
          <cell r="C25">
            <v>28.248999999999999</v>
          </cell>
          <cell r="D25">
            <v>163.18799999999999</v>
          </cell>
          <cell r="E25">
            <v>308.96199999999999</v>
          </cell>
          <cell r="F25">
            <v>379.57399999999996</v>
          </cell>
          <cell r="G25">
            <v>569.25100000000009</v>
          </cell>
          <cell r="H25">
            <v>683.59299999999996</v>
          </cell>
          <cell r="I25">
            <v>1021.8999999999999</v>
          </cell>
          <cell r="J25">
            <v>1741.4085</v>
          </cell>
          <cell r="K25">
            <v>3277.9299609999998</v>
          </cell>
          <cell r="L25">
            <v>6617.9593000000004</v>
          </cell>
          <cell r="M25">
            <v>9435.9833930399982</v>
          </cell>
          <cell r="N25">
            <v>9398.9653619679975</v>
          </cell>
        </row>
        <row r="26">
          <cell r="A26" t="str">
            <v xml:space="preserve">   Digital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5.5635000000000003</v>
          </cell>
          <cell r="K26">
            <v>90.907038999999997</v>
          </cell>
          <cell r="L26">
            <v>1150.5027</v>
          </cell>
          <cell r="M26">
            <v>4784.4166069600005</v>
          </cell>
          <cell r="N26">
            <v>11072.394638032001</v>
          </cell>
        </row>
        <row r="27">
          <cell r="A27" t="str">
            <v xml:space="preserve">      CDMA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44.410875000000004</v>
          </cell>
          <cell r="L27">
            <v>623.30700000000002</v>
          </cell>
          <cell r="M27">
            <v>2144.7207279999998</v>
          </cell>
          <cell r="N27">
            <v>4836.0926723200009</v>
          </cell>
        </row>
        <row r="28">
          <cell r="A28" t="str">
            <v xml:space="preserve">      TDMA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5.5635000000000003</v>
          </cell>
          <cell r="K28">
            <v>46.496164</v>
          </cell>
          <cell r="L28">
            <v>527.1957000000001</v>
          </cell>
          <cell r="M28">
            <v>2639.6958789600008</v>
          </cell>
          <cell r="N28">
            <v>6236.3019657120003</v>
          </cell>
        </row>
        <row r="29">
          <cell r="A29" t="str">
            <v>Paging Subscribers (000)</v>
          </cell>
          <cell r="C29">
            <v>16.584248980504501</v>
          </cell>
          <cell r="D29">
            <v>44.938186735378409</v>
          </cell>
          <cell r="E29">
            <v>70</v>
          </cell>
          <cell r="F29">
            <v>100</v>
          </cell>
          <cell r="G29">
            <v>145</v>
          </cell>
          <cell r="H29">
            <v>190</v>
          </cell>
          <cell r="I29">
            <v>329.65</v>
          </cell>
          <cell r="J29">
            <v>447.97800000000001</v>
          </cell>
          <cell r="K29">
            <v>650.60400000000004</v>
          </cell>
          <cell r="L29">
            <v>900</v>
          </cell>
          <cell r="M29">
            <v>993.48</v>
          </cell>
          <cell r="N29">
            <v>1067.04</v>
          </cell>
        </row>
        <row r="30">
          <cell r="A30" t="str">
            <v>WLL Subscribers (000)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33.5</v>
          </cell>
          <cell r="M30">
            <v>329.99119999999999</v>
          </cell>
          <cell r="N30">
            <v>652.08000000000004</v>
          </cell>
        </row>
        <row r="32">
          <cell r="A32" t="str">
            <v>DEMOGRAPHICS</v>
          </cell>
        </row>
        <row r="34">
          <cell r="A34" t="str">
            <v>Population (000)</v>
          </cell>
          <cell r="C34">
            <v>81250</v>
          </cell>
          <cell r="D34">
            <v>83118.75</v>
          </cell>
          <cell r="E34">
            <v>85072.040624999994</v>
          </cell>
          <cell r="F34">
            <v>87071.233579687498</v>
          </cell>
          <cell r="G34">
            <v>87985.616789843742</v>
          </cell>
          <cell r="H34">
            <v>88900</v>
          </cell>
          <cell r="I34">
            <v>90600</v>
          </cell>
          <cell r="J34">
            <v>92200</v>
          </cell>
          <cell r="K34">
            <v>93900</v>
          </cell>
          <cell r="L34">
            <v>95600</v>
          </cell>
          <cell r="M34">
            <v>97400</v>
          </cell>
          <cell r="N34">
            <v>98800</v>
          </cell>
        </row>
        <row r="35">
          <cell r="A35" t="str">
            <v>Nominal GDP (US$ m)</v>
          </cell>
          <cell r="D35">
            <v>290529.08825868007</v>
          </cell>
          <cell r="E35">
            <v>334334.87350156711</v>
          </cell>
          <cell r="F35">
            <v>403132.6</v>
          </cell>
          <cell r="G35">
            <v>420728.3</v>
          </cell>
          <cell r="H35">
            <v>286163.8</v>
          </cell>
          <cell r="I35">
            <v>329495.40000000002</v>
          </cell>
          <cell r="J35">
            <v>401464.9</v>
          </cell>
          <cell r="K35">
            <v>414951.8</v>
          </cell>
          <cell r="L35">
            <v>483557.2</v>
          </cell>
          <cell r="M35">
            <v>544363.15700000001</v>
          </cell>
          <cell r="N35">
            <v>553119.77600000007</v>
          </cell>
        </row>
        <row r="36">
          <cell r="A36" t="str">
            <v>Real Growth per Capita (%)</v>
          </cell>
          <cell r="D36">
            <v>1.8790400922063411</v>
          </cell>
          <cell r="E36">
            <v>1.2492985259471068</v>
          </cell>
          <cell r="F36">
            <v>-0.107</v>
          </cell>
          <cell r="G36">
            <v>2.35</v>
          </cell>
          <cell r="H36">
            <v>-8.1110000000000007</v>
          </cell>
          <cell r="I36">
            <v>3.0410000000000004</v>
          </cell>
          <cell r="J36">
            <v>4.649</v>
          </cell>
          <cell r="K36">
            <v>3.1</v>
          </cell>
          <cell r="L36">
            <v>1.8</v>
          </cell>
          <cell r="M36">
            <v>3.6</v>
          </cell>
          <cell r="N36">
            <v>2</v>
          </cell>
        </row>
        <row r="37">
          <cell r="A37" t="str">
            <v>Nominal GDP per Capita (US$)</v>
          </cell>
          <cell r="C37">
            <v>3040.6992708635316</v>
          </cell>
          <cell r="D37">
            <v>3495.3495842836919</v>
          </cell>
          <cell r="E37">
            <v>3930.0206160014995</v>
          </cell>
          <cell r="F37">
            <v>4667.2</v>
          </cell>
          <cell r="G37">
            <v>4772.6000000000004</v>
          </cell>
          <cell r="H37">
            <v>3180.6</v>
          </cell>
          <cell r="I37">
            <v>3588.3</v>
          </cell>
          <cell r="J37">
            <v>4283.8</v>
          </cell>
          <cell r="K37">
            <v>4360</v>
          </cell>
          <cell r="L37">
            <v>4900</v>
          </cell>
          <cell r="M37">
            <v>5590</v>
          </cell>
          <cell r="N37">
            <v>5600</v>
          </cell>
        </row>
        <row r="38">
          <cell r="A38" t="str">
            <v>PPP adjusted GDP per Capita (US$)</v>
          </cell>
          <cell r="C38">
            <v>4555.4664317747902</v>
          </cell>
          <cell r="D38">
            <v>4773.9199933040254</v>
          </cell>
          <cell r="E38">
            <v>4907.662527637307</v>
          </cell>
          <cell r="F38">
            <v>7771.4</v>
          </cell>
          <cell r="G38">
            <v>8225</v>
          </cell>
          <cell r="H38">
            <v>7719.1</v>
          </cell>
          <cell r="I38">
            <v>8100.7</v>
          </cell>
          <cell r="J38">
            <v>8618</v>
          </cell>
          <cell r="K38">
            <v>8990</v>
          </cell>
          <cell r="L38">
            <v>9230</v>
          </cell>
          <cell r="M38">
            <v>9950</v>
          </cell>
          <cell r="N38">
            <v>10300</v>
          </cell>
        </row>
        <row r="39">
          <cell r="A39" t="str">
            <v>Consumer Price Inflation (%)</v>
          </cell>
          <cell r="C39">
            <v>2.8126000000000002</v>
          </cell>
          <cell r="D39">
            <v>22.662383961951903</v>
          </cell>
          <cell r="E39">
            <v>15.507905669180854</v>
          </cell>
          <cell r="F39">
            <v>9.7510000000000012</v>
          </cell>
          <cell r="G39">
            <v>6.9660000000000002</v>
          </cell>
          <cell r="H39">
            <v>34.999000000000009</v>
          </cell>
          <cell r="I39">
            <v>34.378</v>
          </cell>
          <cell r="J39">
            <v>20.626000000000001</v>
          </cell>
          <cell r="K39">
            <v>15.928000000000001</v>
          </cell>
          <cell r="L39">
            <v>16.8</v>
          </cell>
          <cell r="M39">
            <v>9.6</v>
          </cell>
          <cell r="N39">
            <v>9.6</v>
          </cell>
        </row>
        <row r="40">
          <cell r="A40" t="str">
            <v>Local Currency / US$</v>
          </cell>
          <cell r="D40">
            <v>3.0184000000000002</v>
          </cell>
          <cell r="E40">
            <v>3.0949</v>
          </cell>
          <cell r="F40">
            <v>3.1156000000000001</v>
          </cell>
          <cell r="G40">
            <v>3.3751000000000002</v>
          </cell>
          <cell r="H40">
            <v>6.4194000000000004</v>
          </cell>
          <cell r="I40">
            <v>7.5994000000000002</v>
          </cell>
          <cell r="J40">
            <v>7.9141000000000004</v>
          </cell>
          <cell r="K40">
            <v>9.202</v>
          </cell>
          <cell r="L40">
            <v>9.64</v>
          </cell>
          <cell r="M40">
            <v>9.6610000000000014</v>
          </cell>
          <cell r="N40">
            <v>10.85</v>
          </cell>
        </row>
        <row r="42">
          <cell r="A42" t="str">
            <v>PENETRATION</v>
          </cell>
        </row>
        <row r="44">
          <cell r="A44" t="str">
            <v>Mobile (subs per 100 pop)</v>
          </cell>
          <cell r="C44">
            <v>3.4768E-2</v>
          </cell>
          <cell r="D44">
            <v>0.1963311527182495</v>
          </cell>
          <cell r="E44">
            <v>0.36317690010742004</v>
          </cell>
          <cell r="F44">
            <v>0.43593502055143646</v>
          </cell>
          <cell r="G44">
            <v>0.64698188268620427</v>
          </cell>
          <cell r="H44">
            <v>0.76894600674915625</v>
          </cell>
          <cell r="I44">
            <v>1.1279249448123618</v>
          </cell>
          <cell r="J44">
            <v>1.8947635574837312</v>
          </cell>
          <cell r="K44">
            <v>3.5876858359957402</v>
          </cell>
          <cell r="L44">
            <v>8.1260062761506298</v>
          </cell>
          <cell r="M44">
            <v>14.6</v>
          </cell>
          <cell r="N44">
            <v>20.72</v>
          </cell>
        </row>
        <row r="45">
          <cell r="A45" t="str">
            <v>Paging (subs per 100 pop)</v>
          </cell>
          <cell r="C45">
            <v>2.0411383360620924E-2</v>
          </cell>
          <cell r="D45">
            <v>5.4065041564482635E-2</v>
          </cell>
          <cell r="E45">
            <v>8.2283203136694488E-2</v>
          </cell>
          <cell r="F45">
            <v>0.11484849345619998</v>
          </cell>
          <cell r="G45">
            <v>0.16479966304758287</v>
          </cell>
          <cell r="H45">
            <v>0.21372328458942633</v>
          </cell>
          <cell r="I45">
            <v>0.3638520971302428</v>
          </cell>
          <cell r="J45">
            <v>0.48587635574837312</v>
          </cell>
          <cell r="K45">
            <v>0.69286900958466457</v>
          </cell>
          <cell r="L45">
            <v>0.94142259414225948</v>
          </cell>
          <cell r="M45">
            <v>1.02</v>
          </cell>
          <cell r="N45">
            <v>1.0799999999999998</v>
          </cell>
        </row>
        <row r="47">
          <cell r="A47" t="str">
            <v>SERVICE REVENUES (US$ millions)</v>
          </cell>
        </row>
        <row r="49">
          <cell r="A49" t="str">
            <v>Mobile</v>
          </cell>
          <cell r="C49">
            <v>32.100214230936054</v>
          </cell>
          <cell r="D49">
            <v>184.86721902214498</v>
          </cell>
          <cell r="E49">
            <v>375.47096373636055</v>
          </cell>
          <cell r="F49">
            <v>457.6201993310026</v>
          </cell>
          <cell r="G49">
            <v>540.33498154991901</v>
          </cell>
          <cell r="H49">
            <v>601.04658448262035</v>
          </cell>
          <cell r="I49">
            <v>596.82174081435664</v>
          </cell>
          <cell r="J49">
            <v>703.73999783125441</v>
          </cell>
          <cell r="K49">
            <v>1160.3008074601498</v>
          </cell>
          <cell r="L49">
            <v>2192.615033760113</v>
          </cell>
          <cell r="M49">
            <v>3822.2201613650705</v>
          </cell>
          <cell r="N49">
            <v>5305.2596231439993</v>
          </cell>
        </row>
        <row r="50">
          <cell r="A50" t="str">
            <v>Paging</v>
          </cell>
          <cell r="D50">
            <v>11.812165754310854</v>
          </cell>
          <cell r="E50">
            <v>20.988694471858565</v>
          </cell>
          <cell r="F50">
            <v>30.00968298311367</v>
          </cell>
          <cell r="G50">
            <v>41.976587726307478</v>
          </cell>
          <cell r="H50">
            <v>55.449173947811289</v>
          </cell>
          <cell r="I50">
            <v>84.356219671391443</v>
          </cell>
          <cell r="J50">
            <v>121.2840127905184</v>
          </cell>
          <cell r="K50">
            <v>166.64331673084655</v>
          </cell>
          <cell r="L50">
            <v>190.47512016633453</v>
          </cell>
          <cell r="M50">
            <v>204.66512935390833</v>
          </cell>
          <cell r="N50">
            <v>184.2223354100235</v>
          </cell>
        </row>
        <row r="52">
          <cell r="A52" t="str">
            <v>TOTAL</v>
          </cell>
          <cell r="D52">
            <v>196.67938477645583</v>
          </cell>
          <cell r="E52">
            <v>396.45965820821914</v>
          </cell>
          <cell r="F52">
            <v>487.62988231411629</v>
          </cell>
          <cell r="G52">
            <v>582.31156927622646</v>
          </cell>
          <cell r="H52">
            <v>656.49575843043158</v>
          </cell>
          <cell r="I52">
            <v>681.17796048574814</v>
          </cell>
          <cell r="J52">
            <v>825.02401062177285</v>
          </cell>
          <cell r="K52">
            <v>1326.9441241909963</v>
          </cell>
          <cell r="L52">
            <v>2383.0901539264473</v>
          </cell>
          <cell r="M52">
            <v>4026.8852907189789</v>
          </cell>
          <cell r="N52">
            <v>5489.4819585540226</v>
          </cell>
        </row>
        <row r="58">
          <cell r="A58" t="str">
            <v xml:space="preserve">Equipment </v>
          </cell>
          <cell r="H58">
            <v>1995</v>
          </cell>
          <cell r="I58">
            <v>1996</v>
          </cell>
          <cell r="J58">
            <v>1997</v>
          </cell>
          <cell r="K58">
            <v>1998</v>
          </cell>
          <cell r="L58">
            <v>1999</v>
          </cell>
          <cell r="M58">
            <v>2000</v>
          </cell>
          <cell r="N58">
            <v>2001</v>
          </cell>
        </row>
        <row r="60">
          <cell r="A60" t="str">
            <v>INSTALLED BASE</v>
          </cell>
        </row>
        <row r="62">
          <cell r="A62" t="str">
            <v>Mobile Capacity (000)</v>
          </cell>
          <cell r="C62">
            <v>0</v>
          </cell>
          <cell r="D62">
            <v>244.78200000000001</v>
          </cell>
          <cell r="E62">
            <v>395.90870000000001</v>
          </cell>
          <cell r="F62">
            <v>461.73140000000001</v>
          </cell>
          <cell r="G62">
            <v>663.62890000000004</v>
          </cell>
          <cell r="H62">
            <v>799.12541999999996</v>
          </cell>
          <cell r="I62">
            <v>1202.3094000000001</v>
          </cell>
          <cell r="J62">
            <v>2388.1241</v>
          </cell>
          <cell r="K62">
            <v>4143.0774999999994</v>
          </cell>
          <cell r="L62">
            <v>8217.7025500000018</v>
          </cell>
          <cell r="M62">
            <v>17429.752304599999</v>
          </cell>
          <cell r="N62">
            <v>21916.151821199997</v>
          </cell>
        </row>
        <row r="63">
          <cell r="A63" t="str">
            <v xml:space="preserve">   Analogue</v>
          </cell>
          <cell r="D63">
            <v>244.78200000000001</v>
          </cell>
          <cell r="E63">
            <v>395.90870000000001</v>
          </cell>
          <cell r="F63">
            <v>461.73140000000001</v>
          </cell>
          <cell r="G63">
            <v>663.62890000000004</v>
          </cell>
          <cell r="H63">
            <v>799.12541999999996</v>
          </cell>
          <cell r="I63">
            <v>1202.3094000000001</v>
          </cell>
          <cell r="J63">
            <v>2054.3141000000001</v>
          </cell>
          <cell r="K63">
            <v>1215.56</v>
          </cell>
          <cell r="L63">
            <v>1095.2051959999999</v>
          </cell>
          <cell r="M63">
            <v>386.79487999999992</v>
          </cell>
          <cell r="N63">
            <v>176.18164200000001</v>
          </cell>
        </row>
        <row r="64">
          <cell r="A64" t="str">
            <v xml:space="preserve">   Digital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333.81000000000006</v>
          </cell>
          <cell r="K64">
            <v>2927.5174999999999</v>
          </cell>
          <cell r="L64">
            <v>7122.497354000001</v>
          </cell>
          <cell r="M64">
            <v>17042.957424599997</v>
          </cell>
          <cell r="N64">
            <v>21739.970179199998</v>
          </cell>
        </row>
        <row r="65">
          <cell r="A65" t="str">
            <v>Paging Capacity (000)</v>
          </cell>
          <cell r="C65">
            <v>19.901098776605401</v>
          </cell>
          <cell r="D65">
            <v>53.925824082454092</v>
          </cell>
          <cell r="E65">
            <v>84</v>
          </cell>
          <cell r="F65">
            <v>120</v>
          </cell>
          <cell r="G65">
            <v>174</v>
          </cell>
          <cell r="H65">
            <v>228</v>
          </cell>
          <cell r="I65">
            <v>428.54499999999996</v>
          </cell>
          <cell r="J65">
            <v>582.37139999999999</v>
          </cell>
          <cell r="K65">
            <v>845.78520000000003</v>
          </cell>
          <cell r="L65">
            <v>1080</v>
          </cell>
          <cell r="M65">
            <v>1172.3063999999999</v>
          </cell>
          <cell r="N65">
            <v>1237.7664</v>
          </cell>
        </row>
        <row r="66">
          <cell r="A66" t="str">
            <v>WLL Capacity (000)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33.5</v>
          </cell>
          <cell r="M66">
            <v>329.99119999999999</v>
          </cell>
          <cell r="N66">
            <v>652.08000000000004</v>
          </cell>
        </row>
        <row r="67">
          <cell r="A67" t="str">
            <v>Mobile Sets (000)</v>
          </cell>
          <cell r="C67">
            <v>28.248999999999999</v>
          </cell>
          <cell r="D67">
            <v>163.18799999999999</v>
          </cell>
          <cell r="E67">
            <v>308.96199999999999</v>
          </cell>
          <cell r="F67">
            <v>379.57399999999996</v>
          </cell>
          <cell r="G67">
            <v>569.25100000000009</v>
          </cell>
          <cell r="H67">
            <v>683.59299999999996</v>
          </cell>
          <cell r="I67">
            <v>1021.8999999999999</v>
          </cell>
          <cell r="J67">
            <v>1746.972</v>
          </cell>
          <cell r="K67">
            <v>3368.837</v>
          </cell>
          <cell r="L67">
            <v>7768.4620000000004</v>
          </cell>
          <cell r="M67">
            <v>14220.399999999998</v>
          </cell>
          <cell r="N67">
            <v>20471.36</v>
          </cell>
        </row>
        <row r="68">
          <cell r="A68" t="str">
            <v xml:space="preserve">   Analogue</v>
          </cell>
          <cell r="C68">
            <v>28.248999999999999</v>
          </cell>
          <cell r="D68">
            <v>163.18799999999999</v>
          </cell>
          <cell r="E68">
            <v>308.96199999999999</v>
          </cell>
          <cell r="F68">
            <v>379.57399999999996</v>
          </cell>
          <cell r="G68">
            <v>569.25100000000009</v>
          </cell>
          <cell r="H68">
            <v>683.59299999999996</v>
          </cell>
          <cell r="I68">
            <v>1021.8999999999999</v>
          </cell>
          <cell r="J68">
            <v>1741.4085</v>
          </cell>
          <cell r="K68">
            <v>3277.9299609999998</v>
          </cell>
          <cell r="L68">
            <v>6617.9593000000004</v>
          </cell>
          <cell r="M68">
            <v>9435.9833930399982</v>
          </cell>
          <cell r="N68">
            <v>9398.9653619679975</v>
          </cell>
        </row>
        <row r="69">
          <cell r="A69" t="str">
            <v xml:space="preserve">   Digital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5.5635000000000003</v>
          </cell>
          <cell r="K69">
            <v>90.907038999999997</v>
          </cell>
          <cell r="L69">
            <v>1150.5027</v>
          </cell>
          <cell r="M69">
            <v>4784.4166069600005</v>
          </cell>
          <cell r="N69">
            <v>11072.394638032001</v>
          </cell>
        </row>
        <row r="70">
          <cell r="A70" t="str">
            <v xml:space="preserve">      CDMA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44.410875000000004</v>
          </cell>
          <cell r="L70">
            <v>623.30700000000002</v>
          </cell>
          <cell r="M70">
            <v>2144.7207279999998</v>
          </cell>
          <cell r="N70">
            <v>4836.0926723200009</v>
          </cell>
        </row>
        <row r="71">
          <cell r="A71" t="str">
            <v xml:space="preserve">      TDMA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5.5635000000000003</v>
          </cell>
          <cell r="K71">
            <v>46.496164</v>
          </cell>
          <cell r="L71">
            <v>527.1957000000001</v>
          </cell>
          <cell r="M71">
            <v>2639.6958789600008</v>
          </cell>
          <cell r="N71">
            <v>6236.3019657120003</v>
          </cell>
        </row>
        <row r="72">
          <cell r="A72" t="str">
            <v>Paging Receivers (000)</v>
          </cell>
          <cell r="C72">
            <v>0</v>
          </cell>
          <cell r="D72">
            <v>44.938186735378409</v>
          </cell>
          <cell r="E72">
            <v>70</v>
          </cell>
          <cell r="F72">
            <v>100</v>
          </cell>
          <cell r="G72">
            <v>145</v>
          </cell>
          <cell r="H72">
            <v>190</v>
          </cell>
          <cell r="I72">
            <v>329.65</v>
          </cell>
          <cell r="J72">
            <v>447.97800000000001</v>
          </cell>
          <cell r="K72">
            <v>650.60400000000004</v>
          </cell>
          <cell r="L72">
            <v>900</v>
          </cell>
          <cell r="M72">
            <v>993.48</v>
          </cell>
          <cell r="N72">
            <v>1067.04</v>
          </cell>
        </row>
        <row r="73">
          <cell r="A73" t="str">
            <v xml:space="preserve"> </v>
          </cell>
        </row>
        <row r="74">
          <cell r="A74" t="str">
            <v>SHIPMENTS</v>
          </cell>
        </row>
        <row r="76">
          <cell r="A76" t="str">
            <v>Mobile Capacity - Analogue (000)</v>
          </cell>
          <cell r="D76">
            <v>244.78200000000001</v>
          </cell>
          <cell r="E76">
            <v>151.1267</v>
          </cell>
          <cell r="F76">
            <v>65.822699999999998</v>
          </cell>
          <cell r="G76">
            <v>201.89750000000004</v>
          </cell>
          <cell r="H76">
            <v>135.49651999999992</v>
          </cell>
          <cell r="I76">
            <v>403.18398000000013</v>
          </cell>
          <cell r="J76">
            <v>852.00469999999996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Mobile Capacity - Digital (000)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333.81000000000006</v>
          </cell>
          <cell r="K77">
            <v>2593.7075</v>
          </cell>
          <cell r="L77">
            <v>4418.3938540000008</v>
          </cell>
          <cell r="M77">
            <v>11147.811278599998</v>
          </cell>
          <cell r="N77">
            <v>6368.9160468240007</v>
          </cell>
        </row>
        <row r="78">
          <cell r="A78" t="str">
            <v>Paging Capacity (000)</v>
          </cell>
          <cell r="D78">
            <v>34.02472530584869</v>
          </cell>
          <cell r="E78">
            <v>30.074175917545908</v>
          </cell>
          <cell r="F78">
            <v>36</v>
          </cell>
          <cell r="G78">
            <v>54</v>
          </cell>
          <cell r="H78">
            <v>54</v>
          </cell>
          <cell r="I78">
            <v>200.54499999999996</v>
          </cell>
          <cell r="J78">
            <v>153.82640000000004</v>
          </cell>
          <cell r="K78">
            <v>263.41380000000004</v>
          </cell>
          <cell r="L78">
            <v>234.21479999999997</v>
          </cell>
          <cell r="M78">
            <v>92.30639999999994</v>
          </cell>
          <cell r="N78">
            <v>65.460000000000036</v>
          </cell>
        </row>
        <row r="79">
          <cell r="A79" t="str">
            <v>WLL Capacity (000)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33.5</v>
          </cell>
          <cell r="M79">
            <v>296.49119999999999</v>
          </cell>
          <cell r="N79">
            <v>322.08880000000005</v>
          </cell>
        </row>
        <row r="80">
          <cell r="A80" t="str">
            <v>Mobile Sets (000)</v>
          </cell>
          <cell r="D80">
            <v>134.93899999999999</v>
          </cell>
          <cell r="E80">
            <v>167.74260000000001</v>
          </cell>
          <cell r="F80">
            <v>142.62049999999996</v>
          </cell>
          <cell r="G80">
            <v>338.38320000000016</v>
          </cell>
          <cell r="H80">
            <v>339.87049999999988</v>
          </cell>
          <cell r="I80">
            <v>634.38869999999986</v>
          </cell>
          <cell r="J80">
            <v>1134.7559000000001</v>
          </cell>
          <cell r="K80">
            <v>2206.0200999999993</v>
          </cell>
          <cell r="L80">
            <v>5392.4731000000011</v>
          </cell>
          <cell r="M80">
            <v>8426.6431999999986</v>
          </cell>
          <cell r="N80">
            <v>10237.343499999999</v>
          </cell>
        </row>
        <row r="81">
          <cell r="A81" t="str">
            <v xml:space="preserve">   Analogue</v>
          </cell>
          <cell r="D81">
            <v>134.93899999999999</v>
          </cell>
          <cell r="E81">
            <v>167.74260000000001</v>
          </cell>
          <cell r="F81">
            <v>142.62049999999996</v>
          </cell>
          <cell r="G81">
            <v>338.38320000000016</v>
          </cell>
          <cell r="H81">
            <v>339.87049999999988</v>
          </cell>
          <cell r="I81">
            <v>634.38869999999986</v>
          </cell>
          <cell r="J81">
            <v>1129.1924000000001</v>
          </cell>
          <cell r="K81">
            <v>2120.1202109999995</v>
          </cell>
          <cell r="L81">
            <v>4322.6740351000008</v>
          </cell>
          <cell r="M81">
            <v>4657.8285652399982</v>
          </cell>
          <cell r="N81">
            <v>3213.5511565319994</v>
          </cell>
        </row>
        <row r="82">
          <cell r="A82" t="str">
            <v xml:space="preserve">   Digital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5.5635000000000003</v>
          </cell>
          <cell r="K82">
            <v>85.899889000000002</v>
          </cell>
          <cell r="L82">
            <v>1069.7990649000001</v>
          </cell>
          <cell r="M82">
            <v>3768.8146347600004</v>
          </cell>
          <cell r="N82">
            <v>7023.7923434680006</v>
          </cell>
        </row>
        <row r="83">
          <cell r="A83" t="str">
            <v xml:space="preserve">      CDMA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44.410875000000004</v>
          </cell>
          <cell r="L83">
            <v>583.33721249999996</v>
          </cell>
          <cell r="M83">
            <v>1592.6266029999997</v>
          </cell>
          <cell r="N83">
            <v>3043.8286796200009</v>
          </cell>
        </row>
        <row r="84">
          <cell r="A84" t="str">
            <v xml:space="preserve">      TDMA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5.5635000000000003</v>
          </cell>
          <cell r="K84">
            <v>41.489014000000005</v>
          </cell>
          <cell r="L84">
            <v>486.46185240000011</v>
          </cell>
          <cell r="M84">
            <v>2176.1880317600007</v>
          </cell>
          <cell r="N84">
            <v>3979.9636638479997</v>
          </cell>
        </row>
        <row r="85">
          <cell r="A85" t="str">
            <v>Paging Receivers (000)</v>
          </cell>
          <cell r="E85">
            <v>29.555631938159433</v>
          </cell>
          <cell r="F85">
            <v>45.987637347075683</v>
          </cell>
          <cell r="G85">
            <v>82.481456020613521</v>
          </cell>
          <cell r="H85">
            <v>100.5</v>
          </cell>
          <cell r="I85">
            <v>217.64999999999998</v>
          </cell>
          <cell r="J85">
            <v>232.79300000000003</v>
          </cell>
          <cell r="K85">
            <v>370.35380000000004</v>
          </cell>
          <cell r="L85">
            <v>502.94699999999995</v>
          </cell>
          <cell r="M85">
            <v>447.99419999999998</v>
          </cell>
          <cell r="N85">
            <v>548.08919999999989</v>
          </cell>
        </row>
        <row r="87">
          <cell r="A87" t="str">
            <v>INFRASTRUCTURE MARKET (US$ millions)</v>
          </cell>
        </row>
        <row r="89">
          <cell r="A89" t="str">
            <v>Mobile</v>
          </cell>
          <cell r="E89">
            <v>120.90136000000001</v>
          </cell>
          <cell r="F89">
            <v>44.759436000000001</v>
          </cell>
          <cell r="G89">
            <v>116.69675500000001</v>
          </cell>
          <cell r="H89">
            <v>66.569440275999966</v>
          </cell>
          <cell r="I89">
            <v>158.46743149920007</v>
          </cell>
          <cell r="J89">
            <v>439.62092339999998</v>
          </cell>
          <cell r="K89">
            <v>892.53117974999998</v>
          </cell>
          <cell r="L89">
            <v>1410.2705745669205</v>
          </cell>
          <cell r="M89">
            <v>2981.6128767377795</v>
          </cell>
          <cell r="N89">
            <v>1623.6504068126983</v>
          </cell>
        </row>
        <row r="90">
          <cell r="A90" t="str">
            <v>Paging</v>
          </cell>
          <cell r="E90">
            <v>3.0074175917545904</v>
          </cell>
          <cell r="F90">
            <v>3.6</v>
          </cell>
          <cell r="G90">
            <v>5.4</v>
          </cell>
          <cell r="H90">
            <v>5.4</v>
          </cell>
          <cell r="I90">
            <v>20.054499999999997</v>
          </cell>
          <cell r="J90">
            <v>15.382640000000002</v>
          </cell>
          <cell r="K90">
            <v>26.341380000000004</v>
          </cell>
          <cell r="L90">
            <v>23.421479999999995</v>
          </cell>
          <cell r="M90">
            <v>9.230639999999994</v>
          </cell>
          <cell r="N90">
            <v>6.5460000000000038</v>
          </cell>
        </row>
        <row r="91">
          <cell r="A91" t="str">
            <v>WLL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18.159165984375001</v>
          </cell>
          <cell r="M91">
            <v>136.60979034777748</v>
          </cell>
          <cell r="N91">
            <v>133.5636103102909</v>
          </cell>
        </row>
        <row r="92">
          <cell r="A92" t="str">
            <v>Transmission</v>
          </cell>
          <cell r="E92">
            <v>11.03149327958773</v>
          </cell>
          <cell r="F92">
            <v>4.2083492399999995</v>
          </cell>
          <cell r="G92">
            <v>10.772707950000001</v>
          </cell>
          <cell r="H92">
            <v>6.261249624839996</v>
          </cell>
          <cell r="I92">
            <v>15.264793834928007</v>
          </cell>
          <cell r="J92">
            <v>40.335015105999993</v>
          </cell>
          <cell r="K92">
            <v>81.644875177499998</v>
          </cell>
          <cell r="L92">
            <v>129.00338401024158</v>
          </cell>
          <cell r="M92">
            <v>275.63718042378895</v>
          </cell>
          <cell r="N92">
            <v>153.1340171286574</v>
          </cell>
        </row>
        <row r="94">
          <cell r="A94" t="str">
            <v>SUBSCRIBER SET MARKET (US$ millions)</v>
          </cell>
        </row>
        <row r="96">
          <cell r="A96" t="str">
            <v>Mobile</v>
          </cell>
          <cell r="D96">
            <v>125.91427968000001</v>
          </cell>
          <cell r="E96">
            <v>130.43664576</v>
          </cell>
          <cell r="F96">
            <v>92.418083999999979</v>
          </cell>
          <cell r="G96">
            <v>182.7269280000001</v>
          </cell>
          <cell r="H96">
            <v>138.1061079365079</v>
          </cell>
          <cell r="I96">
            <v>180.44834133333327</v>
          </cell>
          <cell r="J96">
            <v>242.56342866666671</v>
          </cell>
          <cell r="K96">
            <v>367.82916461999997</v>
          </cell>
          <cell r="L96">
            <v>842.02454843140004</v>
          </cell>
          <cell r="M96">
            <v>1318.394748167224</v>
          </cell>
          <cell r="N96">
            <v>1552.1722549450658</v>
          </cell>
        </row>
        <row r="97">
          <cell r="A97" t="str">
            <v xml:space="preserve">   Analogue</v>
          </cell>
          <cell r="D97">
            <v>125.91427968000001</v>
          </cell>
          <cell r="E97">
            <v>130.43664576</v>
          </cell>
          <cell r="F97">
            <v>92.418083999999979</v>
          </cell>
          <cell r="G97">
            <v>182.7269280000001</v>
          </cell>
          <cell r="H97">
            <v>138.1061079365079</v>
          </cell>
          <cell r="I97">
            <v>180.44834133333327</v>
          </cell>
          <cell r="J97">
            <v>240.89437866666671</v>
          </cell>
          <cell r="K97">
            <v>339.21923375999995</v>
          </cell>
          <cell r="L97">
            <v>561.94762456300009</v>
          </cell>
          <cell r="M97">
            <v>544.96594213307981</v>
          </cell>
          <cell r="N97">
            <v>338.38693678281953</v>
          </cell>
        </row>
        <row r="98">
          <cell r="A98" t="str">
            <v xml:space="preserve">   Digital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1.6690499999999999</v>
          </cell>
          <cell r="K98">
            <v>28.609930860000006</v>
          </cell>
          <cell r="L98">
            <v>280.0769238684</v>
          </cell>
          <cell r="M98">
            <v>773.42880603414403</v>
          </cell>
          <cell r="N98">
            <v>1213.7853181622463</v>
          </cell>
        </row>
        <row r="99">
          <cell r="A99" t="str">
            <v xml:space="preserve">      CDMA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18.652567500000004</v>
          </cell>
          <cell r="L99">
            <v>175.00116374999996</v>
          </cell>
          <cell r="M99">
            <v>350.37785265999992</v>
          </cell>
          <cell r="N99">
            <v>517.4508755354002</v>
          </cell>
        </row>
        <row r="100">
          <cell r="A100" t="str">
            <v xml:space="preserve">      TDMA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1.6690499999999999</v>
          </cell>
          <cell r="K100">
            <v>9.9573633600000004</v>
          </cell>
          <cell r="L100">
            <v>105.07576011840003</v>
          </cell>
          <cell r="M100">
            <v>423.05095337414411</v>
          </cell>
          <cell r="N100">
            <v>696.33444262684611</v>
          </cell>
        </row>
        <row r="101">
          <cell r="A101" t="str">
            <v>Paging</v>
          </cell>
          <cell r="D101">
            <v>0</v>
          </cell>
          <cell r="E101">
            <v>5.6581962166063544</v>
          </cell>
          <cell r="F101">
            <v>8.384739092715586</v>
          </cell>
          <cell r="G101">
            <v>14.32238932887941</v>
          </cell>
          <cell r="H101">
            <v>16.6201875</v>
          </cell>
          <cell r="I101">
            <v>34.27987499999999</v>
          </cell>
          <cell r="J101">
            <v>34.918950000000009</v>
          </cell>
          <cell r="K101">
            <v>52.775416500000006</v>
          </cell>
          <cell r="L101">
            <v>68.086450124999985</v>
          </cell>
          <cell r="M101">
            <v>57.614854083749989</v>
          </cell>
          <cell r="N101">
            <v>66.963311843624979</v>
          </cell>
        </row>
        <row r="103">
          <cell r="A103" t="str">
            <v>WIRELESS COMMUNICATIONS MARKET (US$ millions)</v>
          </cell>
        </row>
        <row r="105">
          <cell r="A105" t="str">
            <v>Total Infrastructure Market</v>
          </cell>
          <cell r="D105">
            <v>0</v>
          </cell>
          <cell r="E105">
            <v>134.94027087134234</v>
          </cell>
          <cell r="F105">
            <v>52.567785239999999</v>
          </cell>
          <cell r="G105">
            <v>132.86946295000001</v>
          </cell>
          <cell r="H105">
            <v>78.230689900839963</v>
          </cell>
          <cell r="I105">
            <v>193.78672533412808</v>
          </cell>
          <cell r="J105">
            <v>495.33857850599998</v>
          </cell>
          <cell r="K105">
            <v>1000.5174349274999</v>
          </cell>
          <cell r="L105">
            <v>1580.8546045615371</v>
          </cell>
          <cell r="M105">
            <v>3403.0904875093456</v>
          </cell>
          <cell r="N105">
            <v>1916.8940342516466</v>
          </cell>
        </row>
        <row r="106">
          <cell r="A106" t="str">
            <v>Total Subscriber Set Market</v>
          </cell>
          <cell r="D106">
            <v>125.91427968000001</v>
          </cell>
          <cell r="E106">
            <v>136.09484197660635</v>
          </cell>
          <cell r="F106">
            <v>100.80282309271557</v>
          </cell>
          <cell r="G106">
            <v>197.04931732887951</v>
          </cell>
          <cell r="H106">
            <v>154.72629543650788</v>
          </cell>
          <cell r="I106">
            <v>214.72821633333325</v>
          </cell>
          <cell r="J106">
            <v>277.4823786666667</v>
          </cell>
          <cell r="K106">
            <v>420.60458111999998</v>
          </cell>
          <cell r="L106">
            <v>910.11099855639998</v>
          </cell>
          <cell r="M106">
            <v>1376.009602250974</v>
          </cell>
          <cell r="N106">
            <v>1619.1355667886908</v>
          </cell>
        </row>
        <row r="108">
          <cell r="A108" t="str">
            <v xml:space="preserve">   TOTAL</v>
          </cell>
          <cell r="D108">
            <v>125.91427968000001</v>
          </cell>
          <cell r="E108">
            <v>271.03511284794865</v>
          </cell>
          <cell r="F108">
            <v>153.37060833271556</v>
          </cell>
          <cell r="G108">
            <v>329.91878027887952</v>
          </cell>
          <cell r="H108">
            <v>232.95698533734785</v>
          </cell>
          <cell r="I108">
            <v>408.51494166746136</v>
          </cell>
          <cell r="J108">
            <v>772.82095717266668</v>
          </cell>
          <cell r="K108">
            <v>1421.1220160475</v>
          </cell>
          <cell r="L108">
            <v>2490.965603117937</v>
          </cell>
          <cell r="M108">
            <v>4779.1000897603199</v>
          </cell>
          <cell r="N108">
            <v>3536.0296010403372</v>
          </cell>
        </row>
        <row r="112">
          <cell r="M112">
            <v>105.75</v>
          </cell>
        </row>
        <row r="114">
          <cell r="A114" t="str">
            <v>WIRELESS USAGE AND TARIFFS</v>
          </cell>
        </row>
        <row r="116">
          <cell r="A116" t="str">
            <v>Avg Monthly MOU (min)</v>
          </cell>
          <cell r="F116">
            <v>0</v>
          </cell>
          <cell r="G116">
            <v>180.52</v>
          </cell>
          <cell r="H116">
            <v>139.47999999999999</v>
          </cell>
          <cell r="I116">
            <v>115.48</v>
          </cell>
          <cell r="J116">
            <v>100.23</v>
          </cell>
          <cell r="K116">
            <v>93.93</v>
          </cell>
          <cell r="L116">
            <v>80.240000000000009</v>
          </cell>
          <cell r="M116">
            <v>72.216000000000008</v>
          </cell>
          <cell r="N116">
            <v>64.994400000000013</v>
          </cell>
        </row>
        <row r="117">
          <cell r="A117" t="str">
            <v>Avg Basic Monthly Charge (US$)</v>
          </cell>
          <cell r="F117">
            <v>0</v>
          </cell>
          <cell r="G117">
            <v>39.064101016210159</v>
          </cell>
          <cell r="H117">
            <v>30.863007994236568</v>
          </cell>
          <cell r="I117">
            <v>24.39920178134059</v>
          </cell>
          <cell r="J117">
            <v>16.297729160616164</v>
          </cell>
          <cell r="K117">
            <v>12.194995919021778</v>
          </cell>
          <cell r="L117">
            <v>9.4749309207859653</v>
          </cell>
          <cell r="M117">
            <v>8.5274378287073684</v>
          </cell>
          <cell r="N117">
            <v>7.674694045836632</v>
          </cell>
        </row>
        <row r="118">
          <cell r="A118" t="str">
            <v>Avg Cost per Minute Peak (US$)</v>
          </cell>
          <cell r="F118">
            <v>0</v>
          </cell>
          <cell r="G118">
            <v>0.61189524121297134</v>
          </cell>
          <cell r="H118">
            <v>0.49521145542736211</v>
          </cell>
          <cell r="I118">
            <v>0.40101013743032698</v>
          </cell>
          <cell r="J118">
            <v>0.36717338888500023</v>
          </cell>
          <cell r="K118">
            <v>0.37496342549943884</v>
          </cell>
          <cell r="L118">
            <v>0.4</v>
          </cell>
          <cell r="M118">
            <v>0.40199999999999997</v>
          </cell>
          <cell r="N118">
            <v>0.40400999999999992</v>
          </cell>
        </row>
        <row r="119">
          <cell r="A119" t="str">
            <v>Avg Cost per Minute Off-Peak (US$)</v>
          </cell>
          <cell r="F119">
            <v>0</v>
          </cell>
          <cell r="G119">
            <v>0.61189524121297134</v>
          </cell>
          <cell r="H119">
            <v>0.49521145542736211</v>
          </cell>
          <cell r="I119">
            <v>0.40101013743032698</v>
          </cell>
          <cell r="J119">
            <v>0.36717338888500023</v>
          </cell>
          <cell r="K119">
            <v>0.37496342549943884</v>
          </cell>
          <cell r="L119">
            <v>0.4</v>
          </cell>
          <cell r="M119">
            <v>0.40199999999999997</v>
          </cell>
          <cell r="N119">
            <v>0.40400999999999992</v>
          </cell>
        </row>
        <row r="120">
          <cell r="A120" t="str">
            <v>Avg Monthly Revenue per Subscriber (US$)</v>
          </cell>
          <cell r="F120">
            <v>109.83266122943851</v>
          </cell>
          <cell r="G120">
            <v>93.357762045022739</v>
          </cell>
          <cell r="H120">
            <v>79.354097738269331</v>
          </cell>
          <cell r="I120">
            <v>57.375057055902218</v>
          </cell>
          <cell r="J120">
            <v>41.455561706030288</v>
          </cell>
          <cell r="K120">
            <v>36.828180990185714</v>
          </cell>
          <cell r="L120">
            <v>31.799613214441166</v>
          </cell>
          <cell r="M120">
            <v>28.425507734472198</v>
          </cell>
          <cell r="N120">
            <v>25.397145498459732</v>
          </cell>
        </row>
        <row r="126">
          <cell r="A126" t="str">
            <v>WIRELESS EXTRA DATA</v>
          </cell>
        </row>
        <row r="128">
          <cell r="A128" t="str">
            <v>Cellular Subscribers (000)</v>
          </cell>
          <cell r="C128">
            <v>28.248999999999999</v>
          </cell>
          <cell r="D128">
            <v>163.18799999999999</v>
          </cell>
          <cell r="E128">
            <v>308.96199999999999</v>
          </cell>
          <cell r="F128">
            <v>379.57399999999996</v>
          </cell>
          <cell r="G128">
            <v>569.25100000000009</v>
          </cell>
          <cell r="H128">
            <v>683.59299999999996</v>
          </cell>
          <cell r="I128">
            <v>1021.8999999999999</v>
          </cell>
          <cell r="J128">
            <v>1746.972</v>
          </cell>
          <cell r="K128">
            <v>3368.837</v>
          </cell>
          <cell r="L128">
            <v>7656.755000000001</v>
          </cell>
          <cell r="M128">
            <v>13246.160395999997</v>
          </cell>
          <cell r="N128">
            <v>17627.908567359998</v>
          </cell>
        </row>
        <row r="129">
          <cell r="A129" t="str">
            <v xml:space="preserve">   Analogue</v>
          </cell>
          <cell r="C129">
            <v>28.248999999999999</v>
          </cell>
          <cell r="D129">
            <v>163.18799999999999</v>
          </cell>
          <cell r="E129">
            <v>308.96199999999999</v>
          </cell>
          <cell r="F129">
            <v>379.57399999999996</v>
          </cell>
          <cell r="G129">
            <v>569.25100000000009</v>
          </cell>
          <cell r="H129">
            <v>683.59299999999996</v>
          </cell>
          <cell r="I129">
            <v>1021.8999999999999</v>
          </cell>
          <cell r="J129">
            <v>1741.4085</v>
          </cell>
          <cell r="K129">
            <v>3277.9299609999998</v>
          </cell>
          <cell r="L129">
            <v>6617.9593000000004</v>
          </cell>
          <cell r="M129">
            <v>9435.9833930399982</v>
          </cell>
          <cell r="N129">
            <v>9398.9653619679975</v>
          </cell>
        </row>
        <row r="130">
          <cell r="A130" t="str">
            <v xml:space="preserve">   Digital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5.5635000000000003</v>
          </cell>
          <cell r="K130">
            <v>90.907038999999997</v>
          </cell>
          <cell r="L130">
            <v>1038.7957000000001</v>
          </cell>
          <cell r="M130">
            <v>3810.1770029599998</v>
          </cell>
          <cell r="N130">
            <v>8228.9432053919991</v>
          </cell>
        </row>
        <row r="131">
          <cell r="A131" t="str">
            <v>PCS Subscribers (000)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111.70699999999999</v>
          </cell>
          <cell r="M131">
            <v>974.2396040000009</v>
          </cell>
          <cell r="N131">
            <v>2843.4514326400013</v>
          </cell>
        </row>
        <row r="134">
          <cell r="A134" t="str">
            <v>Service Revenues</v>
          </cell>
        </row>
        <row r="135">
          <cell r="A135" t="str">
            <v>Cellular</v>
          </cell>
          <cell r="C135">
            <v>32.100214230936054</v>
          </cell>
          <cell r="D135">
            <v>184.86721902214498</v>
          </cell>
          <cell r="E135">
            <v>375.47096373636055</v>
          </cell>
          <cell r="F135">
            <v>457.6201993310026</v>
          </cell>
          <cell r="G135">
            <v>540.33498154991901</v>
          </cell>
          <cell r="H135">
            <v>601.04658448262035</v>
          </cell>
          <cell r="I135">
            <v>596.82174081435664</v>
          </cell>
          <cell r="J135">
            <v>703.73999783125441</v>
          </cell>
          <cell r="K135">
            <v>1160.3008074601498</v>
          </cell>
          <cell r="L135">
            <v>2171.8344333090413</v>
          </cell>
          <cell r="M135">
            <v>3644.4967427296447</v>
          </cell>
          <cell r="N135">
            <v>4760.3212774744206</v>
          </cell>
        </row>
        <row r="136">
          <cell r="A136" t="str">
            <v>PCS</v>
          </cell>
          <cell r="K136">
            <v>0</v>
          </cell>
          <cell r="L136">
            <v>20.780600451071642</v>
          </cell>
          <cell r="M136">
            <v>177.72341863542599</v>
          </cell>
          <cell r="N136">
            <v>544.93834566957867</v>
          </cell>
        </row>
        <row r="138">
          <cell r="A138" t="str">
            <v>Penetration</v>
          </cell>
        </row>
        <row r="139">
          <cell r="A139" t="str">
            <v>PCS (subs per 100 pop)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0.11684832635983262</v>
          </cell>
          <cell r="M139">
            <v>1.0002460000000011</v>
          </cell>
          <cell r="N139">
            <v>2.877987280000001</v>
          </cell>
        </row>
        <row r="140">
          <cell r="A140" t="str">
            <v>Mobile (subs per 100 pop)</v>
          </cell>
          <cell r="C140">
            <v>3.4768E-2</v>
          </cell>
          <cell r="D140">
            <v>0.1963311527182495</v>
          </cell>
          <cell r="E140">
            <v>0.36317690010742004</v>
          </cell>
          <cell r="F140">
            <v>0.43593502055143646</v>
          </cell>
          <cell r="G140">
            <v>0.64698188268620427</v>
          </cell>
          <cell r="H140">
            <v>0.76894600674915625</v>
          </cell>
          <cell r="I140">
            <v>1.1279249448123618</v>
          </cell>
          <cell r="J140">
            <v>1.8947635574837312</v>
          </cell>
          <cell r="K140">
            <v>3.5876858359957402</v>
          </cell>
          <cell r="L140">
            <v>8.1260062761506298</v>
          </cell>
          <cell r="M140">
            <v>14.6</v>
          </cell>
          <cell r="N140">
            <v>20.72</v>
          </cell>
        </row>
        <row r="142">
          <cell r="A142" t="str">
            <v>Installed Base</v>
          </cell>
        </row>
        <row r="143">
          <cell r="A143" t="str">
            <v>PCS Capacity (000)</v>
          </cell>
          <cell r="J143">
            <v>0</v>
          </cell>
          <cell r="K143">
            <v>0</v>
          </cell>
          <cell r="L143">
            <v>223.41399999999999</v>
          </cell>
          <cell r="M143">
            <v>1450.7652080000018</v>
          </cell>
          <cell r="N143">
            <v>3122.6685002240019</v>
          </cell>
        </row>
        <row r="146">
          <cell r="A146" t="str">
            <v>Shipment</v>
          </cell>
        </row>
        <row r="147">
          <cell r="A147" t="str">
            <v>PCS Capacity (000)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223.41399999999999</v>
          </cell>
          <cell r="M147">
            <v>1227.3512080000019</v>
          </cell>
          <cell r="N147">
            <v>1671.9032922240001</v>
          </cell>
        </row>
        <row r="151">
          <cell r="A151" t="str">
            <v>Infrastructure Market</v>
          </cell>
        </row>
        <row r="152">
          <cell r="A152" t="str">
            <v>Cellular</v>
          </cell>
          <cell r="E152">
            <v>120.90136000000001</v>
          </cell>
          <cell r="F152">
            <v>44.759436000000001</v>
          </cell>
          <cell r="G152">
            <v>116.69675500000001</v>
          </cell>
          <cell r="H152">
            <v>66.569440275999966</v>
          </cell>
          <cell r="I152">
            <v>158.46743149920007</v>
          </cell>
          <cell r="J152">
            <v>439.62092339999998</v>
          </cell>
          <cell r="K152">
            <v>892.53117974999998</v>
          </cell>
          <cell r="L152">
            <v>1339.2472639669204</v>
          </cell>
          <cell r="M152">
            <v>2632.2544118607548</v>
          </cell>
          <cell r="N152">
            <v>1186.6251464979871</v>
          </cell>
        </row>
        <row r="153">
          <cell r="A153" t="str">
            <v>PCS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71.023310599999988</v>
          </cell>
          <cell r="M153">
            <v>349.35846487702452</v>
          </cell>
          <cell r="N153">
            <v>437.02526031471115</v>
          </cell>
        </row>
        <row r="165">
          <cell r="J165">
            <v>400</v>
          </cell>
        </row>
        <row r="167">
          <cell r="J167">
            <v>200</v>
          </cell>
        </row>
        <row r="169">
          <cell r="J169">
            <v>0.5</v>
          </cell>
        </row>
        <row r="171">
          <cell r="J171">
            <v>10</v>
          </cell>
        </row>
      </sheetData>
      <sheetData sheetId="5" refreshError="1">
        <row r="2"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</row>
        <row r="3">
          <cell r="A3" t="str">
            <v>DEMOGRAPHICS</v>
          </cell>
        </row>
        <row r="5">
          <cell r="A5" t="str">
            <v>Population (000)</v>
          </cell>
          <cell r="B5">
            <v>88900</v>
          </cell>
          <cell r="C5">
            <v>90600</v>
          </cell>
          <cell r="D5">
            <v>92200</v>
          </cell>
          <cell r="E5">
            <v>93900</v>
          </cell>
          <cell r="F5">
            <v>95600</v>
          </cell>
          <cell r="G5">
            <v>97400</v>
          </cell>
          <cell r="H5">
            <v>98800</v>
          </cell>
          <cell r="I5">
            <v>100300</v>
          </cell>
          <cell r="J5">
            <v>101800</v>
          </cell>
          <cell r="K5">
            <v>103300</v>
          </cell>
          <cell r="L5">
            <v>104900</v>
          </cell>
        </row>
        <row r="6">
          <cell r="A6" t="str">
            <v>Real Growth per capita (%)</v>
          </cell>
          <cell r="B6">
            <v>-8.1110000000000007</v>
          </cell>
          <cell r="C6">
            <v>3.0410000000000004</v>
          </cell>
          <cell r="D6">
            <v>4.649</v>
          </cell>
          <cell r="E6">
            <v>3.1</v>
          </cell>
          <cell r="F6">
            <v>1.8</v>
          </cell>
          <cell r="G6">
            <v>3.6</v>
          </cell>
          <cell r="H6">
            <v>2</v>
          </cell>
          <cell r="I6">
            <v>2.5</v>
          </cell>
          <cell r="J6">
            <v>3</v>
          </cell>
          <cell r="K6">
            <v>3.2</v>
          </cell>
          <cell r="L6">
            <v>2.4377499999999985</v>
          </cell>
        </row>
        <row r="7">
          <cell r="A7" t="str">
            <v>Nominal GDP per capita (US$)</v>
          </cell>
          <cell r="B7">
            <v>3180.6</v>
          </cell>
          <cell r="C7">
            <v>3588.3</v>
          </cell>
          <cell r="D7">
            <v>4283.8</v>
          </cell>
          <cell r="E7">
            <v>4360</v>
          </cell>
          <cell r="F7">
            <v>4900</v>
          </cell>
          <cell r="G7">
            <v>5590</v>
          </cell>
          <cell r="H7">
            <v>5600</v>
          </cell>
          <cell r="I7">
            <v>5870</v>
          </cell>
          <cell r="J7">
            <v>6200</v>
          </cell>
          <cell r="K7">
            <v>6480</v>
          </cell>
          <cell r="L7">
            <v>6883.335714285713</v>
          </cell>
        </row>
        <row r="8">
          <cell r="A8" t="str">
            <v>PPP-adjusted  GDP per capita (US$)</v>
          </cell>
          <cell r="B8">
            <v>7719.1</v>
          </cell>
          <cell r="C8">
            <v>8100.7</v>
          </cell>
          <cell r="D8">
            <v>8618</v>
          </cell>
          <cell r="E8">
            <v>8990</v>
          </cell>
          <cell r="F8">
            <v>9230</v>
          </cell>
          <cell r="G8">
            <v>9950</v>
          </cell>
          <cell r="H8">
            <v>10300</v>
          </cell>
          <cell r="I8">
            <v>10800</v>
          </cell>
          <cell r="J8">
            <v>11400</v>
          </cell>
          <cell r="K8">
            <v>12000</v>
          </cell>
          <cell r="L8">
            <v>12345.857142857139</v>
          </cell>
        </row>
        <row r="9">
          <cell r="A9" t="str">
            <v>Consumer Price Inflation (%)</v>
          </cell>
          <cell r="B9">
            <v>34.999000000000009</v>
          </cell>
          <cell r="C9">
            <v>34.378</v>
          </cell>
          <cell r="D9">
            <v>20.626000000000001</v>
          </cell>
          <cell r="E9">
            <v>15.928000000000001</v>
          </cell>
          <cell r="F9">
            <v>16.8</v>
          </cell>
          <cell r="G9">
            <v>9.6</v>
          </cell>
          <cell r="H9">
            <v>9.6</v>
          </cell>
          <cell r="I9">
            <v>8.9</v>
          </cell>
          <cell r="J9">
            <v>7.2</v>
          </cell>
          <cell r="K9">
            <v>6</v>
          </cell>
          <cell r="L9">
            <v>2.7394999999999925</v>
          </cell>
        </row>
        <row r="10">
          <cell r="A10" t="str">
            <v>Local Currency / US$</v>
          </cell>
          <cell r="B10">
            <v>6.4194000000000004</v>
          </cell>
          <cell r="C10">
            <v>7.5994000000000002</v>
          </cell>
          <cell r="D10">
            <v>7.9141000000000004</v>
          </cell>
          <cell r="E10">
            <v>9.202</v>
          </cell>
          <cell r="F10">
            <v>9.64</v>
          </cell>
          <cell r="G10">
            <v>9.6610000000000014</v>
          </cell>
          <cell r="H10">
            <v>10.85</v>
          </cell>
          <cell r="I10">
            <v>11.53</v>
          </cell>
          <cell r="J10">
            <v>12.02</v>
          </cell>
          <cell r="K10">
            <v>12.37</v>
          </cell>
          <cell r="L10">
            <v>13.191617857142848</v>
          </cell>
        </row>
        <row r="12">
          <cell r="A12" t="str">
            <v>COMMUNICATIONS MARKET INDICATORS (000)</v>
          </cell>
        </row>
        <row r="14">
          <cell r="A14" t="str">
            <v>Main Lines in Service</v>
          </cell>
          <cell r="B14">
            <v>8801.0300000000007</v>
          </cell>
          <cell r="C14">
            <v>8826.1479999999992</v>
          </cell>
          <cell r="D14">
            <v>9253.7150000000001</v>
          </cell>
          <cell r="E14">
            <v>9926.8790000000008</v>
          </cell>
          <cell r="F14">
            <v>10929.088</v>
          </cell>
          <cell r="G14">
            <v>11785.4</v>
          </cell>
          <cell r="H14">
            <v>13041.6</v>
          </cell>
          <cell r="I14">
            <v>14242.6</v>
          </cell>
          <cell r="J14">
            <v>15422.7</v>
          </cell>
          <cell r="K14">
            <v>16528</v>
          </cell>
          <cell r="L14">
            <v>17518.3</v>
          </cell>
        </row>
        <row r="15">
          <cell r="A15" t="str">
            <v>Mobile Subscribers</v>
          </cell>
          <cell r="B15">
            <v>683.59299999999996</v>
          </cell>
          <cell r="C15">
            <v>1021.8999999999999</v>
          </cell>
          <cell r="D15">
            <v>1746.972</v>
          </cell>
          <cell r="E15">
            <v>3368.837</v>
          </cell>
          <cell r="F15">
            <v>7768.4620000000014</v>
          </cell>
          <cell r="G15">
            <v>14220.4</v>
          </cell>
          <cell r="H15">
            <v>20471.36</v>
          </cell>
          <cell r="I15">
            <v>26278.6</v>
          </cell>
          <cell r="J15">
            <v>31659.8</v>
          </cell>
          <cell r="K15">
            <v>36134.339999999997</v>
          </cell>
          <cell r="L15">
            <v>39862</v>
          </cell>
        </row>
        <row r="16">
          <cell r="A16" t="str">
            <v>Pay TV Subscribers</v>
          </cell>
          <cell r="B16">
            <v>1596.4142857142856</v>
          </cell>
          <cell r="C16">
            <v>1772.2295918367347</v>
          </cell>
          <cell r="D16">
            <v>1807.7898571428573</v>
          </cell>
          <cell r="E16">
            <v>2100.9098775510201</v>
          </cell>
          <cell r="F16">
            <v>2594.7368421052633</v>
          </cell>
          <cell r="G16">
            <v>3087.58</v>
          </cell>
          <cell r="H16">
            <v>3803.8</v>
          </cell>
          <cell r="I16">
            <v>4513.5</v>
          </cell>
          <cell r="J16">
            <v>5090</v>
          </cell>
          <cell r="K16">
            <v>5578.2</v>
          </cell>
          <cell r="L16">
            <v>6031.75</v>
          </cell>
        </row>
        <row r="17">
          <cell r="A17" t="str">
            <v>Leased lines</v>
          </cell>
          <cell r="B17">
            <v>17.19966671334425</v>
          </cell>
          <cell r="C17">
            <v>28.953056433717187</v>
          </cell>
          <cell r="D17">
            <v>55.249146003736527</v>
          </cell>
          <cell r="E17">
            <v>83.963280787737716</v>
          </cell>
          <cell r="F17">
            <v>97.373869176311899</v>
          </cell>
          <cell r="G17">
            <v>123.10027497525274</v>
          </cell>
          <cell r="H17">
            <v>154.65877320261623</v>
          </cell>
          <cell r="I17">
            <v>194.85565120142959</v>
          </cell>
          <cell r="J17">
            <v>239.14819115204131</v>
          </cell>
          <cell r="K17">
            <v>281.82831052032901</v>
          </cell>
          <cell r="L17">
            <v>327.78393751183404</v>
          </cell>
        </row>
        <row r="18">
          <cell r="A18" t="str">
            <v>PCs</v>
          </cell>
          <cell r="B18">
            <v>1872.8960000000004</v>
          </cell>
          <cell r="C18">
            <v>2341.1200000000003</v>
          </cell>
          <cell r="D18">
            <v>2926.4</v>
          </cell>
          <cell r="E18">
            <v>3658</v>
          </cell>
          <cell r="F18">
            <v>4235.08</v>
          </cell>
          <cell r="G18">
            <v>5269.34</v>
          </cell>
          <cell r="H18">
            <v>6586.6750000000002</v>
          </cell>
          <cell r="I18">
            <v>8233.34375</v>
          </cell>
          <cell r="J18">
            <v>10291.6796875</v>
          </cell>
          <cell r="K18">
            <v>12864.599609375</v>
          </cell>
          <cell r="L18">
            <v>16080.74951171875</v>
          </cell>
        </row>
        <row r="20">
          <cell r="A20" t="str">
            <v>INTERNET ADOPTION</v>
          </cell>
        </row>
        <row r="22">
          <cell r="A22" t="str">
            <v>Adoption:</v>
          </cell>
        </row>
        <row r="23">
          <cell r="A23" t="str">
            <v>Internet users</v>
          </cell>
          <cell r="B23">
            <v>282.58743212000002</v>
          </cell>
          <cell r="C23">
            <v>332.86779161136002</v>
          </cell>
          <cell r="D23">
            <v>595.40779837061916</v>
          </cell>
          <cell r="E23">
            <v>1350.4749328961686</v>
          </cell>
          <cell r="F23">
            <v>2438.0370006614025</v>
          </cell>
          <cell r="G23">
            <v>5279.7229265485303</v>
          </cell>
          <cell r="H23">
            <v>8438.0616452341892</v>
          </cell>
          <cell r="I23">
            <v>12527.416595141663</v>
          </cell>
          <cell r="J23">
            <v>17147.646887259416</v>
          </cell>
          <cell r="K23">
            <v>22522.433321018099</v>
          </cell>
          <cell r="L23">
            <v>27880.632891736193</v>
          </cell>
        </row>
        <row r="24">
          <cell r="A24" t="str">
            <v>Active Internet accounts</v>
          </cell>
          <cell r="B24">
            <v>62.389527007500014</v>
          </cell>
          <cell r="C24">
            <v>81.959236975710013</v>
          </cell>
          <cell r="D24">
            <v>168.75526128547625</v>
          </cell>
          <cell r="E24">
            <v>390.43904153005269</v>
          </cell>
          <cell r="F24">
            <v>712.5155362255482</v>
          </cell>
          <cell r="G24">
            <v>1640.0249707136293</v>
          </cell>
          <cell r="H24">
            <v>2841.9746426341144</v>
          </cell>
          <cell r="I24">
            <v>4737.4235735024313</v>
          </cell>
          <cell r="J24">
            <v>7215.5220890943592</v>
          </cell>
          <cell r="K24">
            <v>10401.811151108783</v>
          </cell>
          <cell r="L24">
            <v>14083.394501803563</v>
          </cell>
        </row>
        <row r="26">
          <cell r="A26" t="str">
            <v>Narrowband / dial-up subscribers</v>
          </cell>
          <cell r="B26">
            <v>62.230000000000011</v>
          </cell>
          <cell r="C26">
            <v>81.540000000000006</v>
          </cell>
          <cell r="D26">
            <v>166.83241128547624</v>
          </cell>
          <cell r="E26">
            <v>381.53904153005271</v>
          </cell>
          <cell r="F26">
            <v>669.2</v>
          </cell>
          <cell r="G26">
            <v>1451.608964035222</v>
          </cell>
          <cell r="H26">
            <v>2378.5003346871977</v>
          </cell>
          <cell r="I26">
            <v>3514.7064582825315</v>
          </cell>
          <cell r="J26">
            <v>4821.7515557519755</v>
          </cell>
          <cell r="K26">
            <v>6399.669704147248</v>
          </cell>
          <cell r="L26">
            <v>8049.6869738593459</v>
          </cell>
        </row>
        <row r="27">
          <cell r="A27" t="str">
            <v xml:space="preserve">   Subscription accounts</v>
          </cell>
          <cell r="B27">
            <v>62.230000000000011</v>
          </cell>
          <cell r="C27">
            <v>81.540000000000006</v>
          </cell>
          <cell r="D27">
            <v>166.83241128547624</v>
          </cell>
          <cell r="E27">
            <v>381.53904153005271</v>
          </cell>
          <cell r="F27">
            <v>669.2</v>
          </cell>
          <cell r="G27">
            <v>1243.3475119350458</v>
          </cell>
          <cell r="H27">
            <v>1947.0518961054456</v>
          </cell>
          <cell r="I27">
            <v>2938.1067097406972</v>
          </cell>
          <cell r="J27">
            <v>4116.8162798114481</v>
          </cell>
          <cell r="K27">
            <v>5638.1910697091325</v>
          </cell>
          <cell r="L27">
            <v>7168.802235185708</v>
          </cell>
        </row>
        <row r="28">
          <cell r="A28" t="str">
            <v xml:space="preserve">   Free accounts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208.26145210017614</v>
          </cell>
          <cell r="H28">
            <v>431.44843858175199</v>
          </cell>
          <cell r="I28">
            <v>576.59974854183406</v>
          </cell>
          <cell r="J28">
            <v>704.93527594052705</v>
          </cell>
          <cell r="K28">
            <v>761.47863443811548</v>
          </cell>
          <cell r="L28">
            <v>880.88473867363768</v>
          </cell>
        </row>
        <row r="30">
          <cell r="A30" t="str">
            <v>Broadband subscribers</v>
          </cell>
          <cell r="B30">
            <v>0.15952700750000001</v>
          </cell>
          <cell r="C30">
            <v>0.4192369757099999</v>
          </cell>
          <cell r="D30">
            <v>1.9228499999999999</v>
          </cell>
          <cell r="E30">
            <v>8.9</v>
          </cell>
          <cell r="F30">
            <v>43.3155362255482</v>
          </cell>
          <cell r="G30">
            <v>134.37848667840723</v>
          </cell>
          <cell r="H30">
            <v>258.76070794691651</v>
          </cell>
          <cell r="I30">
            <v>434.35911521989988</v>
          </cell>
          <cell r="J30">
            <v>652.48153334238361</v>
          </cell>
          <cell r="K30">
            <v>930.72254696153482</v>
          </cell>
          <cell r="L30">
            <v>1250.2675279442165</v>
          </cell>
        </row>
        <row r="31">
          <cell r="A31" t="str">
            <v xml:space="preserve">   Leased lines connected to the Internet</v>
          </cell>
          <cell r="B31">
            <v>0.15952700750000001</v>
          </cell>
          <cell r="C31">
            <v>0.4192369757099999</v>
          </cell>
          <cell r="D31">
            <v>1.72285</v>
          </cell>
          <cell r="E31">
            <v>7.9</v>
          </cell>
          <cell r="F31">
            <v>17.368167804495563</v>
          </cell>
          <cell r="G31">
            <v>31.291026637242105</v>
          </cell>
          <cell r="H31">
            <v>47.555505984360032</v>
          </cell>
          <cell r="I31">
            <v>75.396624502268793</v>
          </cell>
          <cell r="J31">
            <v>109.40997058977591</v>
          </cell>
          <cell r="K31">
            <v>153.10830715050659</v>
          </cell>
          <cell r="L31">
            <v>197.128651569368</v>
          </cell>
        </row>
        <row r="32">
          <cell r="A32" t="str">
            <v xml:space="preserve">   xDSL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37.718090629048312</v>
          </cell>
          <cell r="I32">
            <v>105.14242672015396</v>
          </cell>
          <cell r="J32">
            <v>208.09671858857797</v>
          </cell>
          <cell r="K32">
            <v>359.28302668527147</v>
          </cell>
          <cell r="L32">
            <v>551.67917839281438</v>
          </cell>
        </row>
        <row r="33">
          <cell r="A33" t="str">
            <v xml:space="preserve">   Cable modems</v>
          </cell>
          <cell r="B33">
            <v>0</v>
          </cell>
          <cell r="C33">
            <v>0</v>
          </cell>
          <cell r="D33">
            <v>0.2</v>
          </cell>
          <cell r="E33">
            <v>1</v>
          </cell>
          <cell r="F33">
            <v>25.947368421052634</v>
          </cell>
          <cell r="G33">
            <v>68.420594079845856</v>
          </cell>
          <cell r="H33">
            <v>103.25740505668497</v>
          </cell>
          <cell r="I33">
            <v>152.43632445413795</v>
          </cell>
          <cell r="J33">
            <v>214.84019772619965</v>
          </cell>
          <cell r="K33">
            <v>291.48185667740211</v>
          </cell>
          <cell r="L33">
            <v>377.68343164556808</v>
          </cell>
        </row>
        <row r="34">
          <cell r="A34" t="str">
            <v xml:space="preserve">   ISDN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34.66686596131926</v>
          </cell>
          <cell r="H34">
            <v>70.229706276823194</v>
          </cell>
          <cell r="I34">
            <v>101.38373954333915</v>
          </cell>
          <cell r="J34">
            <v>120.13464643783006</v>
          </cell>
          <cell r="K34">
            <v>126.84935644835467</v>
          </cell>
          <cell r="L34">
            <v>123.77626633646604</v>
          </cell>
        </row>
        <row r="35">
          <cell r="A35" t="str">
            <v>Mobile accounts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54.037520000000001</v>
          </cell>
          <cell r="H35">
            <v>204.71360000000001</v>
          </cell>
          <cell r="I35">
            <v>788.35799999999995</v>
          </cell>
          <cell r="J35">
            <v>1741.289</v>
          </cell>
          <cell r="K35">
            <v>3071.4189000000001</v>
          </cell>
          <cell r="L35">
            <v>4783.4399999999996</v>
          </cell>
        </row>
        <row r="37">
          <cell r="A37" t="str">
            <v>Penetration (per 100 pop):</v>
          </cell>
          <cell r="B37">
            <v>7.017614836745284E-2</v>
          </cell>
          <cell r="C37">
            <v>9.0453744223940674E-2</v>
          </cell>
          <cell r="D37">
            <v>0.18300043333402091</v>
          </cell>
          <cell r="E37">
            <v>0.41570997454073505</v>
          </cell>
          <cell r="F37">
            <v>0.74511171197578863</v>
          </cell>
          <cell r="G37">
            <v>1.7778048177571035</v>
          </cell>
          <cell r="H37">
            <v>2.9141481111456327</v>
          </cell>
          <cell r="I37">
            <v>4.4199875319460915</v>
          </cell>
          <cell r="J37">
            <v>6.1947122610907233</v>
          </cell>
          <cell r="K37">
            <v>8.2091336327360622</v>
          </cell>
          <cell r="L37">
            <v>10.641786096237215</v>
          </cell>
        </row>
        <row r="38">
          <cell r="A38" t="str">
            <v xml:space="preserve">Narrowband / dial-up subscribers </v>
          </cell>
          <cell r="B38">
            <v>7.0000000000000007E-2</v>
          </cell>
          <cell r="C38">
            <v>9.0000000000000011E-2</v>
          </cell>
          <cell r="D38">
            <v>0.18094621614476816</v>
          </cell>
          <cell r="E38">
            <v>0.40632485785948103</v>
          </cell>
          <cell r="F38">
            <v>0.70000000000000007</v>
          </cell>
          <cell r="G38">
            <v>1.4903582792969425</v>
          </cell>
          <cell r="H38">
            <v>2.4073890027198357</v>
          </cell>
          <cell r="I38">
            <v>3.504193876652574</v>
          </cell>
          <cell r="J38">
            <v>4.7364946520156925</v>
          </cell>
          <cell r="K38">
            <v>6.1952272063380907</v>
          </cell>
          <cell r="L38">
            <v>7.6736768101614352</v>
          </cell>
        </row>
        <row r="39">
          <cell r="A39" t="str">
            <v xml:space="preserve">   Subscription accounts</v>
          </cell>
          <cell r="B39">
            <v>7.0000000000000007E-2</v>
          </cell>
          <cell r="C39">
            <v>9.0000000000000011E-2</v>
          </cell>
          <cell r="D39">
            <v>0.18094621614476816</v>
          </cell>
          <cell r="E39">
            <v>0.40632485785948103</v>
          </cell>
          <cell r="F39">
            <v>0.70000000000000007</v>
          </cell>
          <cell r="G39">
            <v>1.2765374865862893</v>
          </cell>
          <cell r="H39">
            <v>1.9707002997018681</v>
          </cell>
          <cell r="I39">
            <v>2.9293187534802567</v>
          </cell>
          <cell r="J39">
            <v>4.0440238505024046</v>
          </cell>
          <cell r="K39">
            <v>5.458074607656469</v>
          </cell>
          <cell r="L39">
            <v>6.8339392137137356</v>
          </cell>
        </row>
        <row r="40">
          <cell r="A40" t="str">
            <v xml:space="preserve">   Free accounts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0.21382079271065313</v>
          </cell>
          <cell r="H40">
            <v>0.43668870301796764</v>
          </cell>
          <cell r="I40">
            <v>0.57487512317231704</v>
          </cell>
          <cell r="J40">
            <v>0.69247080151328788</v>
          </cell>
          <cell r="K40">
            <v>0.73715259868162197</v>
          </cell>
          <cell r="L40">
            <v>0.83973759644770041</v>
          </cell>
        </row>
        <row r="42">
          <cell r="A42" t="str">
            <v>Broadband subscribers</v>
          </cell>
          <cell r="B42">
            <v>1.7944545275590552E-4</v>
          </cell>
          <cell r="C42">
            <v>4.6273396877483439E-4</v>
          </cell>
          <cell r="D42">
            <v>2.0855206073752712E-3</v>
          </cell>
          <cell r="E42">
            <v>9.4781682641107562E-3</v>
          </cell>
          <cell r="F42">
            <v>4.5309138311242884E-2</v>
          </cell>
          <cell r="G42">
            <v>0.1379655920722867</v>
          </cell>
          <cell r="H42">
            <v>0.26190355055355924</v>
          </cell>
          <cell r="I42">
            <v>0.43305993541365889</v>
          </cell>
          <cell r="J42">
            <v>0.64094453177051436</v>
          </cell>
          <cell r="K42">
            <v>0.90098988089209564</v>
          </cell>
          <cell r="L42">
            <v>1.1918660895559736</v>
          </cell>
        </row>
        <row r="43">
          <cell r="A43" t="str">
            <v xml:space="preserve">   Leased lines connected to the Internet</v>
          </cell>
          <cell r="B43">
            <v>1.7944545275590552E-4</v>
          </cell>
          <cell r="C43">
            <v>4.6273396877483439E-4</v>
          </cell>
          <cell r="D43">
            <v>1.8686008676789586E-3</v>
          </cell>
          <cell r="E43">
            <v>8.4132055378061763E-3</v>
          </cell>
          <cell r="F43">
            <v>1.8167539544451425E-2</v>
          </cell>
          <cell r="G43">
            <v>3.2126310715854318E-2</v>
          </cell>
          <cell r="H43">
            <v>4.8133103223036468E-2</v>
          </cell>
          <cell r="I43">
            <v>7.5171111168762503E-2</v>
          </cell>
          <cell r="J43">
            <v>0.10747541315302152</v>
          </cell>
          <cell r="K43">
            <v>0.14821714148161336</v>
          </cell>
          <cell r="L43">
            <v>0.18792054487070353</v>
          </cell>
        </row>
        <row r="44">
          <cell r="A44" t="str">
            <v xml:space="preserve">   xDSL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3.8176205090129867E-2</v>
          </cell>
          <cell r="I44">
            <v>0.10482794289147952</v>
          </cell>
          <cell r="J44">
            <v>0.2044172088296444</v>
          </cell>
          <cell r="K44">
            <v>0.34780544693637122</v>
          </cell>
          <cell r="L44">
            <v>0.52590960761946082</v>
          </cell>
        </row>
        <row r="45">
          <cell r="A45" t="str">
            <v xml:space="preserve">   Cable modems</v>
          </cell>
          <cell r="B45">
            <v>0</v>
          </cell>
          <cell r="C45">
            <v>0</v>
          </cell>
          <cell r="D45">
            <v>2.1691973969631238E-4</v>
          </cell>
          <cell r="E45">
            <v>1.0649627263045792E-3</v>
          </cell>
          <cell r="F45">
            <v>2.714159876679146E-2</v>
          </cell>
          <cell r="G45">
            <v>7.0247016509081994E-2</v>
          </cell>
          <cell r="H45">
            <v>0.10451154357964067</v>
          </cell>
          <cell r="I45">
            <v>0.15198038330422528</v>
          </cell>
          <cell r="J45">
            <v>0.21104145159744564</v>
          </cell>
          <cell r="K45">
            <v>0.28217023879709791</v>
          </cell>
          <cell r="L45">
            <v>0.36004140290330611</v>
          </cell>
        </row>
        <row r="46">
          <cell r="A46" t="str">
            <v xml:space="preserve">   ISDN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3.5592264847350369E-2</v>
          </cell>
          <cell r="H46">
            <v>7.108269866075223E-2</v>
          </cell>
          <cell r="I46">
            <v>0.10108049804919156</v>
          </cell>
          <cell r="J46">
            <v>0.11801045819040279</v>
          </cell>
          <cell r="K46">
            <v>0.12279705367701324</v>
          </cell>
          <cell r="L46">
            <v>0.11799453416250338</v>
          </cell>
        </row>
        <row r="47">
          <cell r="A47" t="str">
            <v>Mobile accounts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5.5480000000000002E-2</v>
          </cell>
          <cell r="H47">
            <v>0.2072</v>
          </cell>
          <cell r="I47">
            <v>0.78599999999999992</v>
          </cell>
          <cell r="J47">
            <v>1.7104999999999999</v>
          </cell>
          <cell r="K47">
            <v>2.9733000000000001</v>
          </cell>
          <cell r="L47">
            <v>4.5599999999999996</v>
          </cell>
        </row>
        <row r="49">
          <cell r="A49" t="str">
            <v>NETWORK ACCESS</v>
          </cell>
          <cell r="M49">
            <v>6298.0960899188794</v>
          </cell>
        </row>
        <row r="51">
          <cell r="A51" t="str">
            <v>Revenues (US$ m):</v>
          </cell>
          <cell r="B51">
            <v>1.104280801776611</v>
          </cell>
          <cell r="C51">
            <v>2.9863499570320391</v>
          </cell>
          <cell r="D51">
            <v>6.6086631658716728</v>
          </cell>
          <cell r="E51">
            <v>18.176448748246781</v>
          </cell>
          <cell r="F51">
            <v>41.662200118731562</v>
          </cell>
          <cell r="G51">
            <v>89.980770354864049</v>
          </cell>
          <cell r="H51">
            <v>167.52764308149517</v>
          </cell>
          <cell r="I51">
            <v>283.55113551886382</v>
          </cell>
          <cell r="J51">
            <v>449.54309952618934</v>
          </cell>
          <cell r="K51">
            <v>666.69098359014811</v>
          </cell>
          <cell r="L51">
            <v>936.76280339692062</v>
          </cell>
        </row>
        <row r="53">
          <cell r="A53" t="str">
            <v>Narrowband / dial-up subscribers</v>
          </cell>
          <cell r="B53">
            <v>0.90834800749840905</v>
          </cell>
          <cell r="C53">
            <v>2.3336925888782836</v>
          </cell>
          <cell r="D53">
            <v>4.3993640499059685</v>
          </cell>
          <cell r="E53">
            <v>9.2427805048166292</v>
          </cell>
          <cell r="F53">
            <v>17.828948600254478</v>
          </cell>
          <cell r="G53">
            <v>32.910797737279033</v>
          </cell>
          <cell r="H53">
            <v>59.183993344978887</v>
          </cell>
          <cell r="I53">
            <v>96.374232059148028</v>
          </cell>
          <cell r="J53">
            <v>146.60272711063405</v>
          </cell>
          <cell r="K53">
            <v>213.5962101101866</v>
          </cell>
          <cell r="L53">
            <v>300.84936498245077</v>
          </cell>
        </row>
        <row r="54">
          <cell r="A54" t="str">
            <v xml:space="preserve">   Subscription accounts</v>
          </cell>
          <cell r="B54">
            <v>0.90834800749840905</v>
          </cell>
          <cell r="C54">
            <v>2.3336925888782836</v>
          </cell>
          <cell r="D54">
            <v>4.3993640499059685</v>
          </cell>
          <cell r="E54">
            <v>9.2427805048166292</v>
          </cell>
          <cell r="F54">
            <v>17.828948600254478</v>
          </cell>
          <cell r="G54">
            <v>31.514138970330698</v>
          </cell>
          <cell r="H54">
            <v>54.608688507999595</v>
          </cell>
          <cell r="I54">
            <v>88.68270096532828</v>
          </cell>
          <cell r="J54">
            <v>136.1808818209318</v>
          </cell>
          <cell r="K54">
            <v>200.88500273721917</v>
          </cell>
          <cell r="L54">
            <v>285.72696042272332</v>
          </cell>
        </row>
        <row r="55">
          <cell r="A55" t="str">
            <v xml:space="preserve">   Free accounts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1.3966587669483375</v>
          </cell>
          <cell r="H55">
            <v>4.5753048369792912</v>
          </cell>
          <cell r="I55">
            <v>7.6915310938197505</v>
          </cell>
          <cell r="J55">
            <v>10.421845289702235</v>
          </cell>
          <cell r="K55">
            <v>12.711207372967445</v>
          </cell>
          <cell r="L55">
            <v>15.122404559727471</v>
          </cell>
        </row>
        <row r="57">
          <cell r="A57" t="str">
            <v>Broadband subscribers</v>
          </cell>
          <cell r="B57">
            <v>0.19593279427820198</v>
          </cell>
          <cell r="C57">
            <v>0.65265736815375563</v>
          </cell>
          <cell r="D57">
            <v>2.2092991159657043</v>
          </cell>
          <cell r="E57">
            <v>8.9336682434301515</v>
          </cell>
          <cell r="F57">
            <v>23.833251518477084</v>
          </cell>
          <cell r="G57">
            <v>54.972935664058056</v>
          </cell>
          <cell r="H57">
            <v>98.38208055474864</v>
          </cell>
          <cell r="I57">
            <v>148.75491277800998</v>
          </cell>
          <cell r="J57">
            <v>203.94111369299009</v>
          </cell>
          <cell r="K57">
            <v>261.44102550216599</v>
          </cell>
          <cell r="L57">
            <v>317.39169806540542</v>
          </cell>
        </row>
        <row r="58">
          <cell r="A58" t="str">
            <v xml:space="preserve">   Leased lines connected to the Internet</v>
          </cell>
          <cell r="B58">
            <v>0.19593279427820198</v>
          </cell>
          <cell r="C58">
            <v>0.65265736815375563</v>
          </cell>
          <cell r="D58">
            <v>2.1740191159657041</v>
          </cell>
          <cell r="E58">
            <v>8.7896682434301514</v>
          </cell>
          <cell r="F58">
            <v>20.772321184342992</v>
          </cell>
          <cell r="G58">
            <v>36.001342915009793</v>
          </cell>
          <cell r="H58">
            <v>52.502368401756733</v>
          </cell>
          <cell r="I58">
            <v>73.684283282472819</v>
          </cell>
          <cell r="J58">
            <v>99.677877123415414</v>
          </cell>
          <cell r="K58">
            <v>127.43342929072577</v>
          </cell>
          <cell r="L58">
            <v>153.01299166058575</v>
          </cell>
        </row>
        <row r="59">
          <cell r="A59" t="str">
            <v xml:space="preserve">   xDSL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5.9066529925089668</v>
          </cell>
          <cell r="I59">
            <v>20.13476131519657</v>
          </cell>
          <cell r="J59">
            <v>39.733132625831409</v>
          </cell>
          <cell r="K59">
            <v>64.772866052106039</v>
          </cell>
          <cell r="L59">
            <v>93.597048610921263</v>
          </cell>
        </row>
        <row r="60">
          <cell r="A60" t="str">
            <v xml:space="preserve">   Cable modems</v>
          </cell>
          <cell r="B60">
            <v>0</v>
          </cell>
          <cell r="C60">
            <v>0</v>
          </cell>
          <cell r="D60">
            <v>3.5279999999999999E-2</v>
          </cell>
          <cell r="E60">
            <v>0.14399999999999999</v>
          </cell>
          <cell r="F60">
            <v>3.0609303341340901</v>
          </cell>
          <cell r="G60">
            <v>9.6472642162484892</v>
          </cell>
          <cell r="H60">
            <v>15.795622545035894</v>
          </cell>
          <cell r="I60">
            <v>21.173111830981533</v>
          </cell>
          <cell r="J60">
            <v>27.371606658896145</v>
          </cell>
          <cell r="K60">
            <v>33.960687795200961</v>
          </cell>
          <cell r="L60">
            <v>40.39480784656164</v>
          </cell>
        </row>
        <row r="61">
          <cell r="A61" t="str">
            <v xml:space="preserve">   ISDN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9.3243285327997789</v>
          </cell>
          <cell r="H61">
            <v>24.17743661544705</v>
          </cell>
          <cell r="I61">
            <v>33.762756349359051</v>
          </cell>
          <cell r="J61">
            <v>37.158497284847087</v>
          </cell>
          <cell r="K61">
            <v>35.274042364133201</v>
          </cell>
          <cell r="L61">
            <v>30.386849947336785</v>
          </cell>
        </row>
        <row r="62">
          <cell r="A62" t="str">
            <v>Mobile accounts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2.0970369535269704</v>
          </cell>
          <cell r="H62">
            <v>9.9615691817676346</v>
          </cell>
          <cell r="I62">
            <v>38.421990681705807</v>
          </cell>
          <cell r="J62">
            <v>98.999258722565244</v>
          </cell>
          <cell r="K62">
            <v>191.65374797779549</v>
          </cell>
          <cell r="L62">
            <v>318.52174034906449</v>
          </cell>
        </row>
        <row r="64">
          <cell r="A64" t="str">
            <v>Revenues per account per month:</v>
          </cell>
        </row>
        <row r="65">
          <cell r="A65" t="str">
            <v>Narrowband / dial-up subscribers</v>
          </cell>
          <cell r="B65">
            <v>1.8087082551340206</v>
          </cell>
          <cell r="C65">
            <v>2.7053541407320529</v>
          </cell>
          <cell r="D65">
            <v>2.9521287724997447</v>
          </cell>
          <cell r="E65">
            <v>2.8091604870387861</v>
          </cell>
          <cell r="F65">
            <v>2.8280013551687908</v>
          </cell>
          <cell r="G65">
            <v>2.5863399529284883</v>
          </cell>
          <cell r="H65">
            <v>2.5753831343977764</v>
          </cell>
          <cell r="I65">
            <v>2.7255741354638245</v>
          </cell>
          <cell r="J65">
            <v>2.9309555461849417</v>
          </cell>
          <cell r="K65">
            <v>3.172447368936711</v>
          </cell>
          <cell r="L65">
            <v>3.4701587031019225</v>
          </cell>
        </row>
        <row r="66">
          <cell r="A66" t="str">
            <v xml:space="preserve">   Subscription accounts</v>
          </cell>
          <cell r="B66">
            <v>1.8087082551340206</v>
          </cell>
          <cell r="C66">
            <v>2.7053541407320529</v>
          </cell>
          <cell r="D66">
            <v>2.9521287724997447</v>
          </cell>
          <cell r="E66">
            <v>2.8091604870387861</v>
          </cell>
          <cell r="F66">
            <v>2.8280013551687908</v>
          </cell>
          <cell r="G66">
            <v>2.7462619685410972</v>
          </cell>
          <cell r="H66">
            <v>2.8527613381976553</v>
          </cell>
          <cell r="I66">
            <v>3.0255824535973219</v>
          </cell>
          <cell r="J66">
            <v>3.2171596586432454</v>
          </cell>
          <cell r="K66">
            <v>3.4321689968979849</v>
          </cell>
          <cell r="L66">
            <v>3.7183715909535962</v>
          </cell>
        </row>
        <row r="67">
          <cell r="A67" t="str">
            <v xml:space="preserve">   Free accounts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1.1177126578666516</v>
          </cell>
          <cell r="H67">
            <v>1.1920259750092954</v>
          </cell>
          <cell r="I67">
            <v>1.2716870734402657</v>
          </cell>
          <cell r="J67">
            <v>1.3553856755900782</v>
          </cell>
          <cell r="K67">
            <v>1.4447043547303873</v>
          </cell>
          <cell r="L67">
            <v>1.5346182222629732</v>
          </cell>
        </row>
        <row r="69">
          <cell r="A69" t="str">
            <v>Broadband subscribers</v>
          </cell>
          <cell r="B69">
            <v>208.82860559789677</v>
          </cell>
          <cell r="C69">
            <v>187.94574503810711</v>
          </cell>
          <cell r="D69">
            <v>157.21726953201349</v>
          </cell>
          <cell r="E69">
            <v>137.57417937404276</v>
          </cell>
          <cell r="F69">
            <v>76.073308320624164</v>
          </cell>
          <cell r="G69">
            <v>51.561418860790106</v>
          </cell>
          <cell r="H69">
            <v>41.707908165753871</v>
          </cell>
          <cell r="I69">
            <v>35.769407589190742</v>
          </cell>
          <cell r="J69">
            <v>31.274304711055791</v>
          </cell>
          <cell r="K69">
            <v>27.522354693525326</v>
          </cell>
          <cell r="L69">
            <v>24.254404892933859</v>
          </cell>
        </row>
        <row r="70">
          <cell r="A70" t="str">
            <v xml:space="preserve">   Leased lines connected to the Internet</v>
          </cell>
          <cell r="B70">
            <v>208.82860559789677</v>
          </cell>
          <cell r="C70">
            <v>187.94574503810711</v>
          </cell>
          <cell r="D70">
            <v>169.15117053429637</v>
          </cell>
          <cell r="E70">
            <v>152.23605348086673</v>
          </cell>
          <cell r="F70">
            <v>137.01244813278009</v>
          </cell>
          <cell r="G70">
            <v>123.31120331950207</v>
          </cell>
          <cell r="H70">
            <v>110.9800829875519</v>
          </cell>
          <cell r="I70">
            <v>99.882074688796706</v>
          </cell>
          <cell r="J70">
            <v>89.893867219917027</v>
          </cell>
          <cell r="K70">
            <v>80.90448049792532</v>
          </cell>
          <cell r="L70">
            <v>72.814032448132792</v>
          </cell>
        </row>
        <row r="71">
          <cell r="A71" t="str">
            <v xml:space="preserve">   xDSL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26.100000000000009</v>
          </cell>
          <cell r="I71">
            <v>23.490000000000006</v>
          </cell>
          <cell r="J71">
            <v>21.141000000000002</v>
          </cell>
          <cell r="K71">
            <v>19.026899999999998</v>
          </cell>
          <cell r="L71">
            <v>17.124210000000001</v>
          </cell>
        </row>
        <row r="72">
          <cell r="A72" t="str">
            <v xml:space="preserve">   Cable modems</v>
          </cell>
          <cell r="B72">
            <v>0</v>
          </cell>
          <cell r="C72">
            <v>0</v>
          </cell>
          <cell r="D72">
            <v>29.400000000000002</v>
          </cell>
          <cell r="E72">
            <v>20</v>
          </cell>
          <cell r="F72">
            <v>18.931535269709538</v>
          </cell>
          <cell r="G72">
            <v>17.038381742738586</v>
          </cell>
          <cell r="H72">
            <v>15.334543568464731</v>
          </cell>
          <cell r="I72">
            <v>13.80108921161826</v>
          </cell>
          <cell r="J72">
            <v>12.420980290456432</v>
          </cell>
          <cell r="K72">
            <v>11.178882261410791</v>
          </cell>
          <cell r="L72">
            <v>10.060994035269712</v>
          </cell>
        </row>
        <row r="73">
          <cell r="A73" t="str">
            <v xml:space="preserve">   ISDN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44.82824484914844</v>
          </cell>
          <cell r="H73">
            <v>38.41472302920441</v>
          </cell>
          <cell r="I73">
            <v>32.789540652445744</v>
          </cell>
          <cell r="J73">
            <v>27.95742147260999</v>
          </cell>
          <cell r="K73">
            <v>23.803189647865711</v>
          </cell>
          <cell r="L73">
            <v>20.207331297370967</v>
          </cell>
        </row>
        <row r="74">
          <cell r="A74" t="str">
            <v>Mobile accounts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3.2339211618257253</v>
          </cell>
          <cell r="H74">
            <v>4.0545645029506092</v>
          </cell>
          <cell r="I74">
            <v>4.0615636125351875</v>
          </cell>
          <cell r="J74">
            <v>4.7376889709740579</v>
          </cell>
          <cell r="K74">
            <v>5.1995627960684283</v>
          </cell>
          <cell r="L74">
            <v>5.5751212739274782</v>
          </cell>
        </row>
        <row r="75">
          <cell r="A75" t="str">
            <v>Mobile accounts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6.4678423236514506</v>
          </cell>
          <cell r="H75">
            <v>6.4164419087136926</v>
          </cell>
          <cell r="I75">
            <v>6.4483418049792531</v>
          </cell>
          <cell r="J75">
            <v>6.5226003682572609</v>
          </cell>
          <cell r="K75">
            <v>6.6370725157935686</v>
          </cell>
          <cell r="L75">
            <v>6.7584863586593622</v>
          </cell>
        </row>
        <row r="76">
          <cell r="A76" t="str">
            <v>INTERNET ACCESS</v>
          </cell>
        </row>
        <row r="77">
          <cell r="A77" t="str">
            <v>INTERNET ACCESS</v>
          </cell>
        </row>
        <row r="78">
          <cell r="A78" t="str">
            <v>Revenues (US$ m):</v>
          </cell>
          <cell r="B78">
            <v>9.5965499835655237</v>
          </cell>
          <cell r="C78">
            <v>21.348274796503805</v>
          </cell>
          <cell r="D78">
            <v>50.249398997163993</v>
          </cell>
          <cell r="E78">
            <v>157.57745291803013</v>
          </cell>
          <cell r="F78">
            <v>347.19751534520356</v>
          </cell>
          <cell r="G78">
            <v>590.08077517629249</v>
          </cell>
          <cell r="H78">
            <v>903.19568226581998</v>
          </cell>
          <cell r="I78">
            <v>1395.3917023501369</v>
          </cell>
          <cell r="J78">
            <v>2010.822438103211</v>
          </cell>
          <cell r="K78">
            <v>2693.2445609296224</v>
          </cell>
          <cell r="L78">
            <v>3365.5599635991221</v>
          </cell>
        </row>
        <row r="79">
          <cell r="A79" t="str">
            <v>Revenues (US$ m):</v>
          </cell>
          <cell r="B79">
            <v>9.4346149423064443</v>
          </cell>
          <cell r="C79">
            <v>20.992866813198741</v>
          </cell>
          <cell r="D79">
            <v>49.52034166401728</v>
          </cell>
          <cell r="E79">
            <v>155.8536553874726</v>
          </cell>
          <cell r="F79">
            <v>343.75643878494543</v>
          </cell>
          <cell r="G79">
            <v>623.15951832298003</v>
          </cell>
          <cell r="H79">
            <v>964.52129731482034</v>
          </cell>
          <cell r="I79">
            <v>1473.3668303940337</v>
          </cell>
          <cell r="J79">
            <v>2149.8252019477704</v>
          </cell>
          <cell r="K79">
            <v>2940.7077375494887</v>
          </cell>
          <cell r="L79">
            <v>3755.3626975108882</v>
          </cell>
        </row>
        <row r="80">
          <cell r="A80" t="str">
            <v>Narrowband / dial-up subscribers</v>
          </cell>
          <cell r="B80">
            <v>7.2395281801313356</v>
          </cell>
          <cell r="C80">
            <v>13.496972248722406</v>
          </cell>
          <cell r="D80">
            <v>24.060500620498694</v>
          </cell>
          <cell r="E80">
            <v>51.695974049119755</v>
          </cell>
          <cell r="F80">
            <v>94.1843689450657</v>
          </cell>
          <cell r="G80">
            <v>154.43789214681874</v>
          </cell>
          <cell r="H80">
            <v>218.31759540162773</v>
          </cell>
          <cell r="I80">
            <v>305.44364166343598</v>
          </cell>
          <cell r="J80">
            <v>384.49872157400483</v>
          </cell>
          <cell r="K80">
            <v>459.46854879568781</v>
          </cell>
          <cell r="L80">
            <v>523.30899778213609</v>
          </cell>
        </row>
        <row r="81">
          <cell r="A81" t="str">
            <v>Narrowband / dial-up subscribers</v>
          </cell>
          <cell r="B81">
            <v>7.0775931388722562</v>
          </cell>
          <cell r="C81">
            <v>13.141564265417342</v>
          </cell>
          <cell r="D81">
            <v>23.331443287351981</v>
          </cell>
          <cell r="E81">
            <v>49.972176518562208</v>
          </cell>
          <cell r="F81">
            <v>90.809754920875932</v>
          </cell>
          <cell r="G81">
            <v>166.2203728298775</v>
          </cell>
          <cell r="H81">
            <v>255.67687500224238</v>
          </cell>
          <cell r="I81">
            <v>380.06348331504955</v>
          </cell>
          <cell r="J81">
            <v>528.2198894406414</v>
          </cell>
          <cell r="K81">
            <v>717.59412892601938</v>
          </cell>
          <cell r="L81">
            <v>925.11749485027633</v>
          </cell>
        </row>
        <row r="82">
          <cell r="A82" t="str">
            <v xml:space="preserve">   Subscription fee</v>
          </cell>
          <cell r="B82">
            <v>7.0775931388722562</v>
          </cell>
          <cell r="C82">
            <v>13.141564265417342</v>
          </cell>
          <cell r="D82">
            <v>23.331443287351981</v>
          </cell>
          <cell r="E82">
            <v>49.972176518562208</v>
          </cell>
          <cell r="F82">
            <v>90.809754920875932</v>
          </cell>
          <cell r="G82">
            <v>166.2203728298775</v>
          </cell>
          <cell r="H82">
            <v>255.67687500224238</v>
          </cell>
          <cell r="I82">
            <v>380.06348331504955</v>
          </cell>
          <cell r="J82">
            <v>528.2198894406414</v>
          </cell>
          <cell r="K82">
            <v>717.59412892601938</v>
          </cell>
          <cell r="L82">
            <v>925.11749485027633</v>
          </cell>
        </row>
        <row r="83">
          <cell r="A83" t="str">
            <v xml:space="preserve">   Free subscription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Broadband subscribers</v>
          </cell>
          <cell r="B84">
            <v>2.3570218034341881</v>
          </cell>
          <cell r="C84">
            <v>7.8513025477813994</v>
          </cell>
          <cell r="D84">
            <v>26.188898376665296</v>
          </cell>
          <cell r="E84">
            <v>105.88147886891039</v>
          </cell>
          <cell r="F84">
            <v>253.01314640013788</v>
          </cell>
          <cell r="G84">
            <v>430.96977270250284</v>
          </cell>
          <cell r="H84">
            <v>664.72943144709677</v>
          </cell>
          <cell r="I84">
            <v>1020.3539130682778</v>
          </cell>
          <cell r="J84">
            <v>1466.7704014931792</v>
          </cell>
          <cell r="K84">
            <v>1960.5358871490639</v>
          </cell>
          <cell r="L84">
            <v>2443.7651963143194</v>
          </cell>
        </row>
        <row r="85">
          <cell r="A85" t="str">
            <v>Broadband subscribers</v>
          </cell>
          <cell r="B85">
            <v>2.3570218034341881</v>
          </cell>
          <cell r="C85">
            <v>7.8513025477813994</v>
          </cell>
          <cell r="D85">
            <v>26.188898376665296</v>
          </cell>
          <cell r="E85">
            <v>105.88147886891039</v>
          </cell>
          <cell r="F85">
            <v>252.94668386406948</v>
          </cell>
          <cell r="G85">
            <v>452.26411523584113</v>
          </cell>
          <cell r="H85">
            <v>688.69726560386425</v>
          </cell>
          <cell r="I85">
            <v>1023.7121034416397</v>
          </cell>
          <cell r="J85">
            <v>1462.0627854384566</v>
          </cell>
          <cell r="K85">
            <v>1949.9338241047494</v>
          </cell>
          <cell r="L85">
            <v>2428.9721905265797</v>
          </cell>
        </row>
        <row r="86">
          <cell r="A86" t="str">
            <v xml:space="preserve">   Leased lines connected to the Internet</v>
          </cell>
          <cell r="B86">
            <v>2.3570218034341881</v>
          </cell>
          <cell r="C86">
            <v>7.8513025477813994</v>
          </cell>
          <cell r="D86">
            <v>26.152898376665295</v>
          </cell>
          <cell r="E86">
            <v>105.73747886891039</v>
          </cell>
          <cell r="F86">
            <v>249.88575352993539</v>
          </cell>
          <cell r="G86">
            <v>433.087021068578</v>
          </cell>
          <cell r="H86">
            <v>631.59017106225281</v>
          </cell>
          <cell r="I86">
            <v>886.40323283814644</v>
          </cell>
          <cell r="J86">
            <v>1199.0995716946297</v>
          </cell>
          <cell r="K86">
            <v>1532.9918221762725</v>
          </cell>
          <cell r="L86">
            <v>1840.7074674829869</v>
          </cell>
        </row>
        <row r="87">
          <cell r="A87" t="str">
            <v xml:space="preserve">   xDSL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7.9434298864775759</v>
          </cell>
          <cell r="I87">
            <v>27.077782458367803</v>
          </cell>
          <cell r="J87">
            <v>53.43421284163535</v>
          </cell>
          <cell r="K87">
            <v>87.108337104556426</v>
          </cell>
          <cell r="L87">
            <v>125.87189295951482</v>
          </cell>
        </row>
        <row r="88">
          <cell r="A88" t="str">
            <v xml:space="preserve">   Cable modems</v>
          </cell>
          <cell r="B88">
            <v>0</v>
          </cell>
          <cell r="C88">
            <v>0</v>
          </cell>
          <cell r="D88">
            <v>3.5999999999999997E-2</v>
          </cell>
          <cell r="E88">
            <v>0.14399999999999999</v>
          </cell>
          <cell r="F88">
            <v>3.0609303341340901</v>
          </cell>
          <cell r="G88">
            <v>9.6472642162484892</v>
          </cell>
          <cell r="H88">
            <v>15.795622545035894</v>
          </cell>
          <cell r="I88">
            <v>21.173111830981533</v>
          </cell>
          <cell r="J88">
            <v>27.371606658896145</v>
          </cell>
          <cell r="K88">
            <v>33.960687795200961</v>
          </cell>
          <cell r="L88">
            <v>40.39480784656164</v>
          </cell>
        </row>
        <row r="89">
          <cell r="A89" t="str">
            <v xml:space="preserve">   ISDN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4.8547996937532156</v>
          </cell>
          <cell r="H89">
            <v>13.220885401384134</v>
          </cell>
          <cell r="I89">
            <v>19.466732676799531</v>
          </cell>
          <cell r="J89">
            <v>22.6148671746232</v>
          </cell>
          <cell r="K89">
            <v>22.693192509999463</v>
          </cell>
          <cell r="L89">
            <v>20.725010103483594</v>
          </cell>
        </row>
        <row r="90">
          <cell r="A90" t="str">
            <v>Mobile accounts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4.67503025726141</v>
          </cell>
          <cell r="H90">
            <v>20.147156708713695</v>
          </cell>
          <cell r="I90">
            <v>69.591243637344391</v>
          </cell>
          <cell r="J90">
            <v>159.54252706867217</v>
          </cell>
          <cell r="K90">
            <v>273.17978451871994</v>
          </cell>
          <cell r="L90">
            <v>401.27301213403257</v>
          </cell>
        </row>
        <row r="91">
          <cell r="A91" t="str">
            <v>Revenues per account per month:</v>
          </cell>
        </row>
        <row r="92">
          <cell r="A92" t="str">
            <v>Revenues per account per month:</v>
          </cell>
          <cell r="B92">
            <v>9.4544181650706474</v>
          </cell>
          <cell r="C92">
            <v>13.414223369595613</v>
          </cell>
          <cell r="D92">
            <v>11.637935504396152</v>
          </cell>
          <cell r="E92">
            <v>10.906323639054799</v>
          </cell>
          <cell r="F92">
            <v>11.296661112475492</v>
          </cell>
          <cell r="G92">
            <v>10.278576173671844</v>
          </cell>
          <cell r="H92">
            <v>8.0605752162521842</v>
          </cell>
          <cell r="I92">
            <v>7.0364724680780233</v>
          </cell>
          <cell r="J92">
            <v>6.1166322797752919</v>
          </cell>
          <cell r="K92">
            <v>5.363044641407531</v>
          </cell>
          <cell r="L92">
            <v>4.7252423926999656</v>
          </cell>
        </row>
        <row r="93">
          <cell r="A93" t="str">
            <v>Narrowband / dial-up subscribers</v>
          </cell>
          <cell r="B93">
            <v>14.092947891208508</v>
          </cell>
          <cell r="C93">
            <v>15.234476670396399</v>
          </cell>
          <cell r="D93">
            <v>15.656223092974082</v>
          </cell>
          <cell r="E93">
            <v>15.188055548232176</v>
          </cell>
          <cell r="F93">
            <v>14.404108494379606</v>
          </cell>
          <cell r="G93">
            <v>13.062654836640982</v>
          </cell>
          <cell r="H93">
            <v>11.125743203878741</v>
          </cell>
          <cell r="I93">
            <v>10.748632469745912</v>
          </cell>
          <cell r="J93">
            <v>10.560438029184139</v>
          </cell>
          <cell r="K93">
            <v>10.658099247647707</v>
          </cell>
          <cell r="L93">
            <v>10.670803730411061</v>
          </cell>
        </row>
        <row r="94">
          <cell r="A94" t="str">
            <v xml:space="preserve">   Subscription fee</v>
          </cell>
          <cell r="B94">
            <v>14.092947891208508</v>
          </cell>
          <cell r="C94">
            <v>15.234476670396399</v>
          </cell>
          <cell r="D94">
            <v>15.656223092974082</v>
          </cell>
          <cell r="E94">
            <v>15.188055548232176</v>
          </cell>
          <cell r="F94">
            <v>14.404108494379606</v>
          </cell>
          <cell r="G94">
            <v>14.485075690285449</v>
          </cell>
          <cell r="H94">
            <v>13.356576105480807</v>
          </cell>
          <cell r="I94">
            <v>12.966603338126419</v>
          </cell>
          <cell r="J94">
            <v>12.478753966624881</v>
          </cell>
          <cell r="K94">
            <v>12.260269746854441</v>
          </cell>
          <cell r="L94">
            <v>12.039223061261588</v>
          </cell>
        </row>
        <row r="95">
          <cell r="A95" t="str">
            <v xml:space="preserve">   Free subscription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Broadband subscribers</v>
          </cell>
          <cell r="B96">
            <v>1231.2553635754477</v>
          </cell>
          <cell r="C96">
            <v>1560.6333654302964</v>
          </cell>
          <cell r="D96">
            <v>1134.98619135941</v>
          </cell>
          <cell r="E96">
            <v>991.39961487743813</v>
          </cell>
          <cell r="F96">
            <v>486.68814607627843</v>
          </cell>
          <cell r="G96">
            <v>295.23980202322986</v>
          </cell>
          <cell r="H96">
            <v>221.29522234122908</v>
          </cell>
          <cell r="I96">
            <v>192.33626368797479</v>
          </cell>
          <cell r="J96">
            <v>178.10993768110075</v>
          </cell>
          <cell r="K96">
            <v>164.19090892307489</v>
          </cell>
          <cell r="L96">
            <v>149.76059120123145</v>
          </cell>
        </row>
        <row r="97">
          <cell r="A97" t="str">
            <v>Broadband subscribers</v>
          </cell>
          <cell r="B97">
            <v>1256.0775708534909</v>
          </cell>
          <cell r="C97">
            <v>1130.4698137681419</v>
          </cell>
          <cell r="D97">
            <v>1016.9243943775509</v>
          </cell>
          <cell r="E97">
            <v>911.81082401909691</v>
          </cell>
          <cell r="F97">
            <v>755.1664933793528</v>
          </cell>
          <cell r="G97">
            <v>526.61964526970598</v>
          </cell>
          <cell r="H97">
            <v>356.01344395883785</v>
          </cell>
          <cell r="I97">
            <v>280.27697246037286</v>
          </cell>
          <cell r="J97">
            <v>247.38094202008912</v>
          </cell>
          <cell r="K97">
            <v>224.73751128250873</v>
          </cell>
          <cell r="L97">
            <v>202.74903537201348</v>
          </cell>
        </row>
        <row r="98">
          <cell r="A98" t="str">
            <v xml:space="preserve">   Leased lines connected to the Internet</v>
          </cell>
          <cell r="B98">
            <v>2512.1551417069818</v>
          </cell>
          <cell r="C98">
            <v>2260.9396275362838</v>
          </cell>
          <cell r="D98">
            <v>2034.8456647826554</v>
          </cell>
          <cell r="E98">
            <v>1831.36109830439</v>
          </cell>
          <cell r="F98">
            <v>1648.2249884739513</v>
          </cell>
          <cell r="G98">
            <v>1483.4024896265562</v>
          </cell>
          <cell r="H98">
            <v>1335.0622406639004</v>
          </cell>
          <cell r="I98">
            <v>1201.5560165975105</v>
          </cell>
          <cell r="J98">
            <v>1081.4004149377595</v>
          </cell>
          <cell r="K98">
            <v>973.26037344398367</v>
          </cell>
          <cell r="L98">
            <v>875.93433609958527</v>
          </cell>
        </row>
        <row r="99">
          <cell r="A99" t="str">
            <v xml:space="preserve">   xDSL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35.1</v>
          </cell>
          <cell r="I99">
            <v>31.590000000000007</v>
          </cell>
          <cell r="J99">
            <v>28.431000000000008</v>
          </cell>
          <cell r="K99">
            <v>25.587900000000008</v>
          </cell>
          <cell r="L99">
            <v>23.029110000000006</v>
          </cell>
        </row>
        <row r="100">
          <cell r="A100" t="str">
            <v xml:space="preserve">   Cable modems</v>
          </cell>
          <cell r="B100">
            <v>0</v>
          </cell>
          <cell r="C100">
            <v>0</v>
          </cell>
          <cell r="D100">
            <v>30</v>
          </cell>
          <cell r="E100">
            <v>20</v>
          </cell>
          <cell r="F100">
            <v>18.931535269709538</v>
          </cell>
          <cell r="G100">
            <v>17.038381742738586</v>
          </cell>
          <cell r="H100">
            <v>15.334543568464731</v>
          </cell>
          <cell r="I100">
            <v>13.80108921161826</v>
          </cell>
          <cell r="J100">
            <v>12.420980290456432</v>
          </cell>
          <cell r="K100">
            <v>11.178882261410791</v>
          </cell>
          <cell r="L100">
            <v>10.060994035269712</v>
          </cell>
        </row>
        <row r="101">
          <cell r="A101" t="str">
            <v xml:space="preserve">   ISDN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23.340248962655597</v>
          </cell>
          <cell r="H101">
            <v>21.006224066390036</v>
          </cell>
          <cell r="I101">
            <v>18.905601659751031</v>
          </cell>
          <cell r="J101">
            <v>17.015041493775929</v>
          </cell>
          <cell r="K101">
            <v>15.313537344398339</v>
          </cell>
          <cell r="L101">
            <v>13.782183609958507</v>
          </cell>
        </row>
        <row r="102">
          <cell r="A102" t="str">
            <v>Mobile accounts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14.419087136929457</v>
          </cell>
          <cell r="H102">
            <v>12.977178423236515</v>
          </cell>
          <cell r="I102">
            <v>11.679460580912862</v>
          </cell>
          <cell r="J102">
            <v>10.511514522821576</v>
          </cell>
          <cell r="K102">
            <v>9.4603630705394188</v>
          </cell>
          <cell r="L102">
            <v>8.514326763485478</v>
          </cell>
        </row>
        <row r="103">
          <cell r="A103" t="str">
            <v>INTERNET BACKBONE AND TRANSPORT</v>
          </cell>
        </row>
        <row r="104">
          <cell r="A104" t="str">
            <v>INTERNET BACKBONE AND TRANSPORT</v>
          </cell>
        </row>
        <row r="105">
          <cell r="A105" t="str">
            <v>Revenues (US$ m):</v>
          </cell>
          <cell r="B105">
            <v>12.273505352257516</v>
          </cell>
          <cell r="C105">
            <v>19.930771511270702</v>
          </cell>
          <cell r="D105">
            <v>33.864167952827934</v>
          </cell>
          <cell r="E105">
            <v>90.595970568556481</v>
          </cell>
          <cell r="F105">
            <v>168.14185868764744</v>
          </cell>
          <cell r="G105">
            <v>268.12958014583688</v>
          </cell>
          <cell r="H105">
            <v>370.0186896551856</v>
          </cell>
          <cell r="I105">
            <v>503.46301960298217</v>
          </cell>
          <cell r="J105">
            <v>697.58157392812222</v>
          </cell>
          <cell r="K105">
            <v>905.64462158456013</v>
          </cell>
          <cell r="L105">
            <v>1103.2484058142254</v>
          </cell>
        </row>
        <row r="106">
          <cell r="A106" t="str">
            <v>Revenues (US$ m):</v>
          </cell>
          <cell r="B106">
            <v>12.030602790368896</v>
          </cell>
          <cell r="C106">
            <v>19.529992296054353</v>
          </cell>
          <cell r="D106">
            <v>33.234961068242171</v>
          </cell>
          <cell r="E106">
            <v>89.340298636104961</v>
          </cell>
          <cell r="F106">
            <v>166.15774473688563</v>
          </cell>
          <cell r="G106">
            <v>283.26334290456924</v>
          </cell>
          <cell r="H106">
            <v>392.34878256961372</v>
          </cell>
          <cell r="I106">
            <v>519.49576910014173</v>
          </cell>
          <cell r="J106">
            <v>715.78103410548545</v>
          </cell>
          <cell r="K106">
            <v>933.5087906807662</v>
          </cell>
          <cell r="L106">
            <v>1143.9489084903846</v>
          </cell>
        </row>
        <row r="107">
          <cell r="A107" t="str">
            <v>Revenues per account per month (US$):</v>
          </cell>
          <cell r="B107">
            <v>15.988538945605129</v>
          </cell>
          <cell r="C107">
            <v>19.710027376187977</v>
          </cell>
          <cell r="D107">
            <v>16.199120740362702</v>
          </cell>
          <cell r="E107">
            <v>18.691914370008352</v>
          </cell>
          <cell r="F107">
            <v>18.98357042347903</v>
          </cell>
          <cell r="G107">
            <v>15.649768330969152</v>
          </cell>
          <cell r="H107">
            <v>11.369276723451629</v>
          </cell>
          <cell r="I107">
            <v>8.6544365872319133</v>
          </cell>
          <cell r="J107">
            <v>7.5829114163168683</v>
          </cell>
          <cell r="K107">
            <v>6.7343486887911679</v>
          </cell>
          <cell r="L107">
            <v>6.0023999383732418</v>
          </cell>
        </row>
        <row r="108">
          <cell r="A108" t="str">
            <v>Revenues per account per month (US$):</v>
          </cell>
          <cell r="B108">
            <v>23.910740726875872</v>
          </cell>
          <cell r="C108">
            <v>22.549543384989878</v>
          </cell>
          <cell r="D108">
            <v>22.093497649544958</v>
          </cell>
          <cell r="E108">
            <v>26.627685042056296</v>
          </cell>
          <cell r="F108">
            <v>25.107976352480375</v>
          </cell>
          <cell r="G108">
            <v>20.067904043100125</v>
          </cell>
          <cell r="H108">
            <v>14.589796832391825</v>
          </cell>
          <cell r="I108">
            <v>11.423417231070198</v>
          </cell>
          <cell r="J108">
            <v>9.9805388884921555</v>
          </cell>
          <cell r="K108">
            <v>8.8313478734537671</v>
          </cell>
          <cell r="L108">
            <v>7.7866673499794219</v>
          </cell>
        </row>
        <row r="109">
          <cell r="A109" t="str">
            <v>HOSTING AND APPLICATIONS DEVELOPMENT</v>
          </cell>
        </row>
        <row r="110">
          <cell r="A110" t="str">
            <v>HOSTING AND APPLICATIONS DEVELOPMENT</v>
          </cell>
        </row>
        <row r="111">
          <cell r="A111" t="str">
            <v>Revenues (US$ m):</v>
          </cell>
          <cell r="B111">
            <v>5.0312110572315714</v>
          </cell>
          <cell r="C111">
            <v>9.0307890000000004</v>
          </cell>
          <cell r="D111">
            <v>15.443783999999997</v>
          </cell>
          <cell r="E111">
            <v>34.712775000000001</v>
          </cell>
          <cell r="F111">
            <v>125.750799</v>
          </cell>
          <cell r="G111">
            <v>237.43034147614674</v>
          </cell>
          <cell r="H111">
            <v>289.86867464752282</v>
          </cell>
          <cell r="I111">
            <v>339.93690026845854</v>
          </cell>
          <cell r="J111">
            <v>381.83609960387327</v>
          </cell>
          <cell r="K111">
            <v>420.01970956426061</v>
          </cell>
          <cell r="L111">
            <v>462.02168052068657</v>
          </cell>
        </row>
        <row r="112">
          <cell r="A112" t="str">
            <v>Revenues (US$ m):</v>
          </cell>
          <cell r="B112">
            <v>5.0312110572315714</v>
          </cell>
          <cell r="C112">
            <v>9.0307890000000004</v>
          </cell>
          <cell r="D112">
            <v>15.443783999999997</v>
          </cell>
          <cell r="E112">
            <v>34.712775000000001</v>
          </cell>
          <cell r="F112">
            <v>125.750799</v>
          </cell>
          <cell r="G112">
            <v>237.43034147614674</v>
          </cell>
          <cell r="H112">
            <v>289.86867464752282</v>
          </cell>
          <cell r="I112">
            <v>339.93690026845854</v>
          </cell>
          <cell r="J112">
            <v>381.83609960387327</v>
          </cell>
          <cell r="K112">
            <v>420.01970956426061</v>
          </cell>
          <cell r="L112">
            <v>462.02168052068657</v>
          </cell>
        </row>
        <row r="113">
          <cell r="A113" t="str">
            <v>Revenues per account per month (US$):</v>
          </cell>
          <cell r="B113">
            <v>6.5540945005829299</v>
          </cell>
          <cell r="C113">
            <v>8.9307680998661425</v>
          </cell>
          <cell r="D113">
            <v>7.3876234624329484</v>
          </cell>
          <cell r="E113">
            <v>7.1619986382768017</v>
          </cell>
          <cell r="F113">
            <v>14.197530390453762</v>
          </cell>
          <cell r="G113">
            <v>13.857963141640662</v>
          </cell>
          <cell r="H113">
            <v>8.9065694995000602</v>
          </cell>
          <cell r="I113">
            <v>5.8434527114891344</v>
          </cell>
          <cell r="J113">
            <v>4.1506677169578685</v>
          </cell>
          <cell r="K113">
            <v>3.1232550969292348</v>
          </cell>
          <cell r="L113">
            <v>2.513703071827917</v>
          </cell>
        </row>
        <row r="114">
          <cell r="A114" t="str">
            <v>Revenues per account per month (US$):</v>
          </cell>
          <cell r="B114">
            <v>9.9994975503605978</v>
          </cell>
          <cell r="C114">
            <v>10.42704806377885</v>
          </cell>
          <cell r="D114">
            <v>10.266514373327256</v>
          </cell>
          <cell r="E114">
            <v>10.34606838959257</v>
          </cell>
          <cell r="F114">
            <v>19.002112074867419</v>
          </cell>
          <cell r="G114">
            <v>16.820846851578089</v>
          </cell>
          <cell r="H114">
            <v>10.778993739917311</v>
          </cell>
          <cell r="I114">
            <v>7.4750195766363206</v>
          </cell>
          <cell r="J114">
            <v>5.3241562147412251</v>
          </cell>
          <cell r="K114">
            <v>3.9735460510917586</v>
          </cell>
          <cell r="L114">
            <v>3.1449036823162388</v>
          </cell>
        </row>
      </sheetData>
      <sheetData sheetId="6" refreshError="1">
        <row r="3"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</row>
        <row r="4">
          <cell r="A4" t="str">
            <v>Market Data</v>
          </cell>
        </row>
        <row r="6">
          <cell r="A6" t="str">
            <v>Fixed Telephony</v>
          </cell>
        </row>
        <row r="8">
          <cell r="A8" t="str">
            <v>Main Lines in Service</v>
          </cell>
        </row>
        <row r="9">
          <cell r="A9" t="str">
            <v xml:space="preserve">  Business</v>
          </cell>
        </row>
        <row r="10">
          <cell r="A10" t="str">
            <v xml:space="preserve">    POTS</v>
          </cell>
          <cell r="B10">
            <v>1</v>
          </cell>
          <cell r="C10">
            <v>1</v>
          </cell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</row>
        <row r="11">
          <cell r="A11" t="str">
            <v xml:space="preserve">    ISDN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5.0000000000000001E-4</v>
          </cell>
          <cell r="L11">
            <v>8.0000000000000004E-4</v>
          </cell>
          <cell r="M11">
            <v>1.1999999999999999E-3</v>
          </cell>
          <cell r="N11">
            <v>1E-3</v>
          </cell>
        </row>
        <row r="12">
          <cell r="A12" t="str">
            <v xml:space="preserve">    DSL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1E-3</v>
          </cell>
          <cell r="M12">
            <v>1.4E-3</v>
          </cell>
          <cell r="N12">
            <v>2.3479731598605043E-3</v>
          </cell>
        </row>
        <row r="14">
          <cell r="A14" t="str">
            <v xml:space="preserve">  Residential</v>
          </cell>
        </row>
        <row r="15">
          <cell r="A15" t="str">
            <v xml:space="preserve">    POTS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</row>
        <row r="16">
          <cell r="A16" t="str">
            <v xml:space="preserve">    ISDN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  DSL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1E-3</v>
          </cell>
        </row>
        <row r="19">
          <cell r="A19" t="str">
            <v>CATV Accounts</v>
          </cell>
        </row>
        <row r="20">
          <cell r="A20" t="str">
            <v xml:space="preserve">   CATV Telephony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1.4460824541754548E-4</v>
          </cell>
          <cell r="M20">
            <v>5.1652308025186544E-4</v>
          </cell>
          <cell r="N20">
            <v>6.3607213696609689E-4</v>
          </cell>
        </row>
        <row r="22">
          <cell r="A22" t="str">
            <v>Web Sites</v>
          </cell>
          <cell r="I22">
            <v>0.17405602630884084</v>
          </cell>
          <cell r="J22">
            <v>0.11166755460841769</v>
          </cell>
          <cell r="K22">
            <v>6.9478577232860675E-2</v>
          </cell>
          <cell r="L22">
            <v>0.15</v>
          </cell>
          <cell r="M22">
            <v>0.15</v>
          </cell>
          <cell r="N22">
            <v>0.15</v>
          </cell>
        </row>
        <row r="23">
          <cell r="A23" t="str">
            <v xml:space="preserve">  Local Language</v>
          </cell>
          <cell r="I23">
            <v>0.92</v>
          </cell>
          <cell r="J23">
            <v>0.93</v>
          </cell>
          <cell r="K23">
            <v>0.94</v>
          </cell>
          <cell r="L23">
            <v>0.95</v>
          </cell>
          <cell r="M23">
            <v>0.96</v>
          </cell>
          <cell r="N23">
            <v>0.97</v>
          </cell>
        </row>
        <row r="26">
          <cell r="A26" t="str">
            <v>Local Exchange Capacity</v>
          </cell>
        </row>
        <row r="27">
          <cell r="A27" t="str">
            <v xml:space="preserve">  Circuit</v>
          </cell>
          <cell r="B27">
            <v>1</v>
          </cell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A28" t="str">
            <v xml:space="preserve">    Digital</v>
          </cell>
          <cell r="B28">
            <v>0.31927394633774597</v>
          </cell>
          <cell r="C28">
            <v>0.41000000000000003</v>
          </cell>
          <cell r="D28">
            <v>0.56999999999999995</v>
          </cell>
          <cell r="E28">
            <v>0.66</v>
          </cell>
          <cell r="F28">
            <v>0.82699999999999996</v>
          </cell>
          <cell r="G28">
            <v>0.876</v>
          </cell>
          <cell r="H28">
            <v>0.89800000000000002</v>
          </cell>
          <cell r="I28">
            <v>0.90280000000000005</v>
          </cell>
          <cell r="J28">
            <v>0.9210735152487961</v>
          </cell>
          <cell r="K28">
            <v>0.94</v>
          </cell>
          <cell r="L28">
            <v>0.97</v>
          </cell>
          <cell r="M28">
            <v>1</v>
          </cell>
          <cell r="N28">
            <v>1</v>
          </cell>
        </row>
        <row r="29">
          <cell r="A29" t="str">
            <v xml:space="preserve">    Analog</v>
          </cell>
          <cell r="B29">
            <v>0.68072605366225403</v>
          </cell>
          <cell r="C29">
            <v>0.59</v>
          </cell>
          <cell r="D29">
            <v>0.43</v>
          </cell>
          <cell r="E29">
            <v>0.33999999999999991</v>
          </cell>
          <cell r="F29">
            <v>0.1730000000000001</v>
          </cell>
          <cell r="G29">
            <v>0.12400000000000003</v>
          </cell>
          <cell r="H29">
            <v>0.10199999999999994</v>
          </cell>
          <cell r="I29">
            <v>9.7199999999999953E-2</v>
          </cell>
          <cell r="J29">
            <v>7.8926484751203868E-2</v>
          </cell>
          <cell r="K29">
            <v>6.0000000000000046E-2</v>
          </cell>
          <cell r="L29">
            <v>3.0000000000000047E-2</v>
          </cell>
          <cell r="M29">
            <v>0</v>
          </cell>
          <cell r="N29">
            <v>0</v>
          </cell>
        </row>
        <row r="30">
          <cell r="A30" t="str">
            <v xml:space="preserve">  Packet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0.01</v>
          </cell>
          <cell r="N30">
            <v>0.02</v>
          </cell>
        </row>
        <row r="32">
          <cell r="A32" t="str">
            <v>LD Exchange Capacity</v>
          </cell>
        </row>
        <row r="33">
          <cell r="A33" t="str">
            <v xml:space="preserve">  Circuit</v>
          </cell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</row>
        <row r="34">
          <cell r="A34" t="str">
            <v xml:space="preserve">    Digital</v>
          </cell>
          <cell r="B34">
            <v>0.5</v>
          </cell>
          <cell r="C34">
            <v>0.51829906426738936</v>
          </cell>
          <cell r="D34">
            <v>0.58687047581736718</v>
          </cell>
          <cell r="E34">
            <v>0.65232870776331642</v>
          </cell>
          <cell r="F34">
            <v>0.76517884083311372</v>
          </cell>
          <cell r="G34">
            <v>0.84892086330935257</v>
          </cell>
          <cell r="H34">
            <v>0.92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</row>
        <row r="35">
          <cell r="A35" t="str">
            <v xml:space="preserve">    Analog</v>
          </cell>
          <cell r="B35">
            <v>0.5</v>
          </cell>
          <cell r="C35">
            <v>0.48170093573261064</v>
          </cell>
          <cell r="D35">
            <v>0.41312952418263288</v>
          </cell>
          <cell r="E35">
            <v>0.34767129223668353</v>
          </cell>
          <cell r="F35">
            <v>0.23482115916688626</v>
          </cell>
          <cell r="G35">
            <v>0.15107913669064749</v>
          </cell>
          <cell r="H35">
            <v>7.9999999999999918E-2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 xml:space="preserve">  Packet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2E-3</v>
          </cell>
          <cell r="N36">
            <v>4.0000000000000001E-3</v>
          </cell>
        </row>
        <row r="38">
          <cell r="A38" t="str">
            <v>Intl Exchange Capacity</v>
          </cell>
        </row>
        <row r="39">
          <cell r="A39" t="str">
            <v xml:space="preserve">  Circuit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</row>
        <row r="40">
          <cell r="A40" t="str">
            <v xml:space="preserve">    Digital</v>
          </cell>
          <cell r="E40">
            <v>0.56999999999999995</v>
          </cell>
          <cell r="F40">
            <v>0.61499999999999999</v>
          </cell>
          <cell r="G40">
            <v>0.65</v>
          </cell>
          <cell r="H40">
            <v>0.74</v>
          </cell>
          <cell r="I40">
            <v>0.83</v>
          </cell>
          <cell r="J40">
            <v>0.88</v>
          </cell>
          <cell r="K40">
            <v>0.98999999999999988</v>
          </cell>
          <cell r="L40">
            <v>0.93</v>
          </cell>
          <cell r="M40">
            <v>0.95000000000000007</v>
          </cell>
          <cell r="N40">
            <v>0.97</v>
          </cell>
        </row>
        <row r="41">
          <cell r="A41" t="str">
            <v xml:space="preserve">    Analog</v>
          </cell>
          <cell r="E41">
            <v>0.43000000000000005</v>
          </cell>
          <cell r="F41">
            <v>0.38500000000000006</v>
          </cell>
          <cell r="G41">
            <v>0.35000000000000003</v>
          </cell>
          <cell r="H41">
            <v>0.25999999999999995</v>
          </cell>
          <cell r="I41">
            <v>0.17000000000000007</v>
          </cell>
          <cell r="J41">
            <v>0.12000000000000002</v>
          </cell>
          <cell r="K41">
            <v>1.0000000000000109E-2</v>
          </cell>
          <cell r="L41">
            <v>6.9999999999999937E-2</v>
          </cell>
          <cell r="M41">
            <v>4.9999999999999968E-2</v>
          </cell>
          <cell r="N41">
            <v>2.9999999999999988E-2</v>
          </cell>
        </row>
        <row r="42">
          <cell r="A42" t="str">
            <v xml:space="preserve">  Packet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1E-3</v>
          </cell>
          <cell r="M42">
            <v>4.0000000000000001E-3</v>
          </cell>
          <cell r="N42">
            <v>8.0000000000000002E-3</v>
          </cell>
        </row>
        <row r="44">
          <cell r="A44" t="str">
            <v>Mobile Telephony</v>
          </cell>
        </row>
        <row r="46">
          <cell r="A46" t="str">
            <v>Cellular Subscribers</v>
          </cell>
        </row>
        <row r="47">
          <cell r="A47" t="str">
            <v xml:space="preserve">  Voice</v>
          </cell>
          <cell r="B47">
            <v>1</v>
          </cell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</row>
        <row r="48">
          <cell r="A48" t="str">
            <v xml:space="preserve">  Value Added Services</v>
          </cell>
          <cell r="B48">
            <v>0.3</v>
          </cell>
          <cell r="C48">
            <v>0.3</v>
          </cell>
          <cell r="D48">
            <v>0.3</v>
          </cell>
          <cell r="E48">
            <v>0.3</v>
          </cell>
          <cell r="F48">
            <v>0.3</v>
          </cell>
          <cell r="G48">
            <v>0.3</v>
          </cell>
          <cell r="H48">
            <v>0.25</v>
          </cell>
          <cell r="I48">
            <v>0.25</v>
          </cell>
          <cell r="J48">
            <v>0.25</v>
          </cell>
          <cell r="K48">
            <v>0.2</v>
          </cell>
          <cell r="L48">
            <v>0.2</v>
          </cell>
          <cell r="M48">
            <v>0.2</v>
          </cell>
          <cell r="N48">
            <v>0.2</v>
          </cell>
        </row>
        <row r="49">
          <cell r="A49" t="str">
            <v xml:space="preserve">  Packet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1">
          <cell r="A51" t="str">
            <v>Other Mobile Subscribers</v>
          </cell>
        </row>
        <row r="52">
          <cell r="A52" t="str">
            <v xml:space="preserve">  Voice</v>
          </cell>
          <cell r="B52">
            <v>1</v>
          </cell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</row>
        <row r="53">
          <cell r="A53" t="str">
            <v xml:space="preserve">  Value Added Services</v>
          </cell>
          <cell r="B53">
            <v>1</v>
          </cell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</row>
        <row r="54">
          <cell r="A54" t="str">
            <v xml:space="preserve">  Packet</v>
          </cell>
          <cell r="B54">
            <v>1</v>
          </cell>
          <cell r="C54">
            <v>1</v>
          </cell>
          <cell r="D54">
            <v>1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</row>
        <row r="56">
          <cell r="A56" t="str">
            <v xml:space="preserve">  Internet Access Only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8">
          <cell r="A58" t="str">
            <v>Datacommunications</v>
          </cell>
        </row>
        <row r="60">
          <cell r="A60" t="str">
            <v>Leased Lines</v>
          </cell>
        </row>
        <row r="61">
          <cell r="A61" t="str">
            <v xml:space="preserve">  Analog</v>
          </cell>
          <cell r="E61" t="e">
            <v>#DIV/0!</v>
          </cell>
          <cell r="F61">
            <v>0.84694574927086685</v>
          </cell>
          <cell r="G61">
            <v>0.67738479189852352</v>
          </cell>
          <cell r="H61">
            <v>0.39658168524110604</v>
          </cell>
          <cell r="I61">
            <v>0.22342071606511016</v>
          </cell>
          <cell r="J61">
            <v>0.13820793140691717</v>
          </cell>
          <cell r="K61">
            <v>0.11173148845586874</v>
          </cell>
          <cell r="L61">
            <v>8.3081923590424669E-2</v>
          </cell>
          <cell r="M61">
            <v>6.2297062481280051E-2</v>
          </cell>
          <cell r="N61">
            <v>4.66607477820008E-2</v>
          </cell>
        </row>
        <row r="62">
          <cell r="A62" t="str">
            <v xml:space="preserve">    X.25 or less</v>
          </cell>
          <cell r="E62" t="e">
            <v>#DIV/0!</v>
          </cell>
          <cell r="F62">
            <v>0.18103784557786398</v>
          </cell>
          <cell r="G62">
            <v>0.15441009491025659</v>
          </cell>
          <cell r="H62">
            <v>0.10354143924547751</v>
          </cell>
          <cell r="I62">
            <v>7.2010938120644574E-2</v>
          </cell>
          <cell r="J62">
            <v>6.223697566951561E-2</v>
          </cell>
          <cell r="K62">
            <v>4.9786786906536637E-2</v>
          </cell>
          <cell r="L62">
            <v>3.9721698236883762E-2</v>
          </cell>
          <cell r="M62">
            <v>3.1623687358888722E-2</v>
          </cell>
          <cell r="N62">
            <v>2.5133397537224544E-2</v>
          </cell>
        </row>
        <row r="63">
          <cell r="A63" t="str">
            <v xml:space="preserve">   TDM or others</v>
          </cell>
          <cell r="E63" t="e">
            <v>#DIV/0!</v>
          </cell>
          <cell r="F63">
            <v>0</v>
          </cell>
          <cell r="G63">
            <v>0.82663663419521249</v>
          </cell>
          <cell r="H63">
            <v>0.85800178672930605</v>
          </cell>
          <cell r="I63">
            <v>0.83388906878494229</v>
          </cell>
          <cell r="J63">
            <v>0.98711897297945728</v>
          </cell>
          <cell r="K63">
            <v>1.0002244348352247</v>
          </cell>
          <cell r="L63">
            <v>1.0108192650138066</v>
          </cell>
          <cell r="M63">
            <v>1.0193434869906435</v>
          </cell>
          <cell r="N63">
            <v>1.026175371013448</v>
          </cell>
        </row>
        <row r="65">
          <cell r="A65" t="str">
            <v xml:space="preserve">  Digital</v>
          </cell>
          <cell r="E65" t="e">
            <v>#DIV/0!</v>
          </cell>
          <cell r="F65">
            <v>0.15305425072913315</v>
          </cell>
          <cell r="G65">
            <v>0.32261520810147659</v>
          </cell>
          <cell r="H65">
            <v>0.60341831475889407</v>
          </cell>
          <cell r="I65">
            <v>0.77657928393488973</v>
          </cell>
          <cell r="J65">
            <v>0.86179206859308288</v>
          </cell>
          <cell r="K65">
            <v>0.88826851154413122</v>
          </cell>
          <cell r="L65">
            <v>0.91691807640957534</v>
          </cell>
          <cell r="M65">
            <v>0.93770293751872003</v>
          </cell>
          <cell r="N65">
            <v>0.9533392522179992</v>
          </cell>
        </row>
        <row r="66">
          <cell r="A66" t="str">
            <v xml:space="preserve">    Frame Relay</v>
          </cell>
          <cell r="I66">
            <v>2.0976408833477796E-2</v>
          </cell>
          <cell r="J66">
            <v>2.4337750970298624E-2</v>
          </cell>
          <cell r="K66">
            <v>4.275677459526684E-2</v>
          </cell>
          <cell r="L66">
            <v>4.9146583412028808E-2</v>
          </cell>
          <cell r="M66">
            <v>4.8196288697934034E-2</v>
          </cell>
          <cell r="N66">
            <v>4.4022916990726163E-2</v>
          </cell>
        </row>
        <row r="67">
          <cell r="A67" t="str">
            <v xml:space="preserve">       64 Kbps</v>
          </cell>
          <cell r="B67">
            <v>1</v>
          </cell>
          <cell r="C67">
            <v>1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0.98</v>
          </cell>
          <cell r="K67">
            <v>0.96</v>
          </cell>
          <cell r="L67">
            <v>0.93</v>
          </cell>
          <cell r="M67">
            <v>0.91</v>
          </cell>
          <cell r="N67">
            <v>0.89</v>
          </cell>
        </row>
        <row r="68">
          <cell r="A68" t="str">
            <v xml:space="preserve">       Fr T1/E1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0.02</v>
          </cell>
          <cell r="K68">
            <v>0.04</v>
          </cell>
          <cell r="L68">
            <v>7.0000000000000007E-2</v>
          </cell>
          <cell r="M68">
            <v>0.09</v>
          </cell>
          <cell r="N68">
            <v>0.11</v>
          </cell>
        </row>
        <row r="69">
          <cell r="A69" t="str">
            <v xml:space="preserve">       T1/E1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1">
          <cell r="A71" t="str">
            <v xml:space="preserve">    ATM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3.9042561680013889E-3</v>
          </cell>
          <cell r="M71">
            <v>3.5000000000000001E-3</v>
          </cell>
          <cell r="N71">
            <v>3.7499999999999999E-3</v>
          </cell>
        </row>
        <row r="72">
          <cell r="A72" t="str">
            <v xml:space="preserve">      Speed 1</v>
          </cell>
          <cell r="B72">
            <v>1</v>
          </cell>
          <cell r="C72">
            <v>1</v>
          </cell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</row>
        <row r="73">
          <cell r="A73" t="str">
            <v xml:space="preserve">      Speed 2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 xml:space="preserve">    TDM or others</v>
          </cell>
          <cell r="B74">
            <v>1</v>
          </cell>
          <cell r="C74">
            <v>1</v>
          </cell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0.97902359116652216</v>
          </cell>
          <cell r="J74">
            <v>0.97566224902970133</v>
          </cell>
          <cell r="K74">
            <v>0.95724322540473317</v>
          </cell>
          <cell r="L74">
            <v>0.94694916041996979</v>
          </cell>
          <cell r="M74">
            <v>0.94830371130206592</v>
          </cell>
          <cell r="N74">
            <v>0.95222708300927383</v>
          </cell>
        </row>
        <row r="75">
          <cell r="A75" t="str">
            <v xml:space="preserve">       64 Kbps</v>
          </cell>
          <cell r="B75">
            <v>0.81</v>
          </cell>
          <cell r="C75">
            <v>0.8</v>
          </cell>
          <cell r="D75">
            <v>0.79</v>
          </cell>
          <cell r="E75">
            <v>0.77</v>
          </cell>
          <cell r="F75">
            <v>0.76</v>
          </cell>
          <cell r="G75">
            <v>0.75</v>
          </cell>
          <cell r="H75">
            <v>0.74</v>
          </cell>
          <cell r="I75">
            <v>0.73</v>
          </cell>
          <cell r="J75">
            <v>0.72</v>
          </cell>
          <cell r="K75">
            <v>0.71</v>
          </cell>
          <cell r="L75">
            <v>0.69</v>
          </cell>
          <cell r="M75">
            <v>0.67</v>
          </cell>
          <cell r="N75">
            <v>0.65</v>
          </cell>
        </row>
        <row r="76">
          <cell r="A76" t="str">
            <v xml:space="preserve">       Fr T1/E1</v>
          </cell>
          <cell r="B76">
            <v>0.06</v>
          </cell>
          <cell r="C76">
            <v>0.06</v>
          </cell>
          <cell r="D76">
            <v>0.06</v>
          </cell>
          <cell r="E76">
            <v>7.0000000000000007E-2</v>
          </cell>
          <cell r="F76">
            <v>7.0000000000000007E-2</v>
          </cell>
          <cell r="G76">
            <v>7.0000000000000007E-2</v>
          </cell>
          <cell r="H76">
            <v>7.0000000000000007E-2</v>
          </cell>
          <cell r="I76">
            <v>0.08</v>
          </cell>
          <cell r="J76">
            <v>0.08</v>
          </cell>
          <cell r="K76">
            <v>0.09</v>
          </cell>
          <cell r="L76">
            <v>0.1</v>
          </cell>
          <cell r="M76">
            <v>0.1</v>
          </cell>
          <cell r="N76">
            <v>0.1</v>
          </cell>
        </row>
        <row r="77">
          <cell r="A77" t="str">
            <v xml:space="preserve">       T1/E1</v>
          </cell>
          <cell r="B77">
            <v>0.13</v>
          </cell>
          <cell r="C77">
            <v>0.14000000000000001</v>
          </cell>
          <cell r="D77">
            <v>0.15</v>
          </cell>
          <cell r="E77">
            <v>0.16</v>
          </cell>
          <cell r="F77">
            <v>0.17</v>
          </cell>
          <cell r="G77">
            <v>0.18</v>
          </cell>
          <cell r="H77">
            <v>0.19</v>
          </cell>
          <cell r="I77">
            <v>0.19</v>
          </cell>
          <cell r="J77">
            <v>0.2</v>
          </cell>
          <cell r="K77">
            <v>0.2</v>
          </cell>
          <cell r="L77">
            <v>0.2</v>
          </cell>
          <cell r="M77">
            <v>0.22</v>
          </cell>
          <cell r="N77">
            <v>0.24</v>
          </cell>
        </row>
        <row r="78">
          <cell r="A78" t="str">
            <v xml:space="preserve">       T3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0.01</v>
          </cell>
          <cell r="M78">
            <v>0.01</v>
          </cell>
          <cell r="N78">
            <v>0.01</v>
          </cell>
        </row>
        <row r="79">
          <cell r="A79" t="str">
            <v xml:space="preserve">        &gt;T3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1">
          <cell r="A81" t="str">
            <v>Leased Line Capacity</v>
          </cell>
        </row>
        <row r="82">
          <cell r="A82" t="str">
            <v xml:space="preserve">    X.25 ports</v>
          </cell>
          <cell r="B82">
            <v>1.5</v>
          </cell>
          <cell r="C82">
            <v>1.5</v>
          </cell>
          <cell r="D82">
            <v>1.5</v>
          </cell>
          <cell r="E82">
            <v>1.5</v>
          </cell>
          <cell r="F82">
            <v>1.5</v>
          </cell>
          <cell r="G82">
            <v>1.5</v>
          </cell>
          <cell r="H82">
            <v>1.5</v>
          </cell>
          <cell r="I82">
            <v>1.5</v>
          </cell>
          <cell r="J82">
            <v>1.5</v>
          </cell>
          <cell r="K82">
            <v>1.5</v>
          </cell>
          <cell r="L82">
            <v>1.5</v>
          </cell>
          <cell r="M82">
            <v>1.5</v>
          </cell>
          <cell r="N82">
            <v>1.5</v>
          </cell>
        </row>
        <row r="83">
          <cell r="A83" t="str">
            <v xml:space="preserve">    FR 64 Kbps ports</v>
          </cell>
          <cell r="B83">
            <v>1.5</v>
          </cell>
          <cell r="C83">
            <v>1.5</v>
          </cell>
          <cell r="D83">
            <v>1.5</v>
          </cell>
          <cell r="E83">
            <v>1.5</v>
          </cell>
          <cell r="F83">
            <v>1.5</v>
          </cell>
          <cell r="G83">
            <v>1.5</v>
          </cell>
          <cell r="H83">
            <v>1.5</v>
          </cell>
          <cell r="I83">
            <v>1.5</v>
          </cell>
          <cell r="J83">
            <v>1.5</v>
          </cell>
          <cell r="K83">
            <v>1.5</v>
          </cell>
          <cell r="L83">
            <v>1.5</v>
          </cell>
          <cell r="M83">
            <v>1.5</v>
          </cell>
          <cell r="N83">
            <v>1.5</v>
          </cell>
        </row>
        <row r="84">
          <cell r="A84" t="str">
            <v xml:space="preserve">   ATM ports</v>
          </cell>
          <cell r="B84">
            <v>1.5</v>
          </cell>
          <cell r="C84">
            <v>1.5</v>
          </cell>
          <cell r="D84">
            <v>1.5</v>
          </cell>
          <cell r="E84">
            <v>1.5</v>
          </cell>
          <cell r="F84">
            <v>1.5</v>
          </cell>
          <cell r="G84">
            <v>1.5</v>
          </cell>
          <cell r="H84">
            <v>1.5</v>
          </cell>
          <cell r="I84">
            <v>1.5</v>
          </cell>
          <cell r="J84">
            <v>1.5</v>
          </cell>
          <cell r="K84">
            <v>1.5</v>
          </cell>
          <cell r="L84">
            <v>1.5</v>
          </cell>
          <cell r="M84">
            <v>1.5</v>
          </cell>
          <cell r="N84">
            <v>1.5</v>
          </cell>
        </row>
        <row r="85">
          <cell r="A85" t="str">
            <v xml:space="preserve">   TDM ports</v>
          </cell>
          <cell r="B85">
            <v>1.5</v>
          </cell>
          <cell r="C85">
            <v>1.5</v>
          </cell>
          <cell r="D85">
            <v>1.5</v>
          </cell>
          <cell r="E85">
            <v>1.5</v>
          </cell>
          <cell r="F85">
            <v>1.5</v>
          </cell>
          <cell r="G85">
            <v>1.5</v>
          </cell>
          <cell r="H85">
            <v>1.5</v>
          </cell>
          <cell r="I85">
            <v>1.5</v>
          </cell>
          <cell r="J85">
            <v>1.5</v>
          </cell>
          <cell r="K85">
            <v>1.5</v>
          </cell>
          <cell r="L85">
            <v>1.5</v>
          </cell>
          <cell r="M85">
            <v>1.5</v>
          </cell>
          <cell r="N85">
            <v>1.5</v>
          </cell>
        </row>
        <row r="87">
          <cell r="A87" t="str">
            <v>Internet</v>
          </cell>
        </row>
        <row r="88">
          <cell r="A88" t="str">
            <v>Internet Dial Up Accounts</v>
          </cell>
        </row>
        <row r="89">
          <cell r="A89" t="str">
            <v xml:space="preserve">  PC</v>
          </cell>
          <cell r="B89">
            <v>1</v>
          </cell>
          <cell r="C89">
            <v>1</v>
          </cell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0.995</v>
          </cell>
          <cell r="N89">
            <v>0.97499999999999998</v>
          </cell>
        </row>
        <row r="90">
          <cell r="A90" t="str">
            <v xml:space="preserve">  Internet Access Device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5.0000000000000001E-3</v>
          </cell>
          <cell r="N90">
            <v>2.5000000000000001E-2</v>
          </cell>
        </row>
        <row r="92">
          <cell r="A92" t="str">
            <v>CATV Internet Accounts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A94" t="str">
            <v>Network Infrastructure Investments</v>
          </cell>
        </row>
        <row r="96">
          <cell r="A96" t="str">
            <v>Fixed Telephony</v>
          </cell>
        </row>
        <row r="98">
          <cell r="A98" t="str">
            <v>Fixed Network</v>
          </cell>
        </row>
        <row r="99">
          <cell r="A99" t="str">
            <v>Central Office Switching</v>
          </cell>
        </row>
        <row r="100">
          <cell r="A100" t="str">
            <v>Local</v>
          </cell>
        </row>
        <row r="101">
          <cell r="A101" t="str">
            <v xml:space="preserve">  POTS</v>
          </cell>
          <cell r="B101">
            <v>170</v>
          </cell>
          <cell r="C101">
            <v>160</v>
          </cell>
          <cell r="D101">
            <v>150</v>
          </cell>
          <cell r="E101">
            <v>140</v>
          </cell>
          <cell r="F101">
            <v>126</v>
          </cell>
          <cell r="G101">
            <v>113.4</v>
          </cell>
          <cell r="H101">
            <v>102.06</v>
          </cell>
          <cell r="I101">
            <v>100</v>
          </cell>
          <cell r="J101">
            <v>100</v>
          </cell>
          <cell r="K101">
            <v>100</v>
          </cell>
          <cell r="L101">
            <v>100</v>
          </cell>
          <cell r="M101">
            <v>100</v>
          </cell>
          <cell r="N101">
            <v>100</v>
          </cell>
        </row>
        <row r="102">
          <cell r="A102" t="str">
            <v xml:space="preserve">  ISDN</v>
          </cell>
          <cell r="B102">
            <v>100</v>
          </cell>
          <cell r="C102">
            <v>100</v>
          </cell>
          <cell r="D102">
            <v>100</v>
          </cell>
          <cell r="E102">
            <v>100</v>
          </cell>
          <cell r="F102">
            <v>100</v>
          </cell>
          <cell r="G102">
            <v>100</v>
          </cell>
          <cell r="H102">
            <v>100</v>
          </cell>
          <cell r="I102">
            <v>100</v>
          </cell>
          <cell r="J102">
            <v>200</v>
          </cell>
          <cell r="K102">
            <v>174.11011265922872</v>
          </cell>
          <cell r="L102">
            <v>151.5716566510466</v>
          </cell>
          <cell r="M102">
            <v>131.95079107729831</v>
          </cell>
          <cell r="N102">
            <v>114.8698354997138</v>
          </cell>
        </row>
        <row r="103">
          <cell r="A103" t="str">
            <v xml:space="preserve">  DSL</v>
          </cell>
          <cell r="B103">
            <v>100</v>
          </cell>
          <cell r="C103">
            <v>100</v>
          </cell>
          <cell r="D103">
            <v>100</v>
          </cell>
          <cell r="E103">
            <v>100</v>
          </cell>
          <cell r="F103">
            <v>100</v>
          </cell>
          <cell r="G103">
            <v>100</v>
          </cell>
          <cell r="H103">
            <v>100</v>
          </cell>
          <cell r="I103">
            <v>100</v>
          </cell>
          <cell r="J103">
            <v>350</v>
          </cell>
          <cell r="K103">
            <v>272.42968954291047</v>
          </cell>
          <cell r="L103">
            <v>212.05124498413309</v>
          </cell>
          <cell r="M103">
            <v>165.05444239490009</v>
          </cell>
          <cell r="N103">
            <v>128.47351571234523</v>
          </cell>
        </row>
        <row r="104">
          <cell r="A104" t="str">
            <v>Long Distance</v>
          </cell>
        </row>
        <row r="105">
          <cell r="A105" t="str">
            <v xml:space="preserve">  Circuit</v>
          </cell>
          <cell r="B105">
            <v>325</v>
          </cell>
          <cell r="C105">
            <v>300</v>
          </cell>
          <cell r="D105">
            <v>275</v>
          </cell>
          <cell r="E105">
            <v>260</v>
          </cell>
          <cell r="F105">
            <v>257.39999999999998</v>
          </cell>
          <cell r="G105">
            <v>254.82599999999996</v>
          </cell>
          <cell r="H105">
            <v>252.27773999999997</v>
          </cell>
          <cell r="I105">
            <v>250</v>
          </cell>
          <cell r="J105">
            <v>250</v>
          </cell>
          <cell r="K105">
            <v>250</v>
          </cell>
          <cell r="L105">
            <v>250</v>
          </cell>
          <cell r="M105">
            <v>250</v>
          </cell>
          <cell r="N105">
            <v>250</v>
          </cell>
        </row>
        <row r="106">
          <cell r="A106" t="str">
            <v xml:space="preserve">  Packet</v>
          </cell>
          <cell r="J106">
            <v>125</v>
          </cell>
          <cell r="K106">
            <v>104.06915092551827</v>
          </cell>
          <cell r="L106">
            <v>86.64310539486641</v>
          </cell>
          <cell r="M106">
            <v>72.134995295951512</v>
          </cell>
          <cell r="N106">
            <v>60.056221699727431</v>
          </cell>
        </row>
        <row r="107">
          <cell r="A107" t="str">
            <v>International</v>
          </cell>
        </row>
        <row r="108">
          <cell r="A108" t="str">
            <v xml:space="preserve">  Circuit</v>
          </cell>
          <cell r="B108">
            <v>700</v>
          </cell>
          <cell r="C108">
            <v>650</v>
          </cell>
          <cell r="D108">
            <v>625</v>
          </cell>
          <cell r="E108">
            <v>600</v>
          </cell>
          <cell r="F108">
            <v>540</v>
          </cell>
          <cell r="G108">
            <v>486</v>
          </cell>
          <cell r="H108">
            <v>437.4</v>
          </cell>
          <cell r="I108">
            <v>400</v>
          </cell>
          <cell r="J108">
            <v>400</v>
          </cell>
          <cell r="K108">
            <v>400</v>
          </cell>
          <cell r="L108">
            <v>400</v>
          </cell>
          <cell r="M108">
            <v>400</v>
          </cell>
          <cell r="N108">
            <v>400</v>
          </cell>
        </row>
        <row r="109">
          <cell r="A109" t="str">
            <v xml:space="preserve">  Packet</v>
          </cell>
          <cell r="J109">
            <v>200</v>
          </cell>
          <cell r="K109">
            <v>164.37518295321908</v>
          </cell>
          <cell r="L109">
            <v>135.09600385452123</v>
          </cell>
          <cell r="M109">
            <v>111.0321517491786</v>
          </cell>
          <cell r="N109">
            <v>91.254651287304085</v>
          </cell>
        </row>
        <row r="111">
          <cell r="A111" t="str">
            <v>Other Fixed Network</v>
          </cell>
        </row>
        <row r="112">
          <cell r="A112" t="str">
            <v>Outside Plant</v>
          </cell>
          <cell r="B112">
            <v>850</v>
          </cell>
          <cell r="C112">
            <v>795.44986147394832</v>
          </cell>
          <cell r="D112">
            <v>744.4005671987336</v>
          </cell>
          <cell r="E112">
            <v>696.62744477571903</v>
          </cell>
          <cell r="F112">
            <v>651.92024052446618</v>
          </cell>
          <cell r="G112">
            <v>610.08219413794075</v>
          </cell>
          <cell r="H112">
            <v>570.92917272323223</v>
          </cell>
          <cell r="I112">
            <v>534.28886041662463</v>
          </cell>
          <cell r="J112">
            <v>500</v>
          </cell>
          <cell r="K112">
            <v>479.16226431357978</v>
          </cell>
          <cell r="L112">
            <v>459.19295108423375</v>
          </cell>
          <cell r="M112">
            <v>440.05586839671264</v>
          </cell>
          <cell r="N112">
            <v>421.71633265089503</v>
          </cell>
        </row>
        <row r="113">
          <cell r="A113" t="str">
            <v>Transmission</v>
          </cell>
          <cell r="B113">
            <v>340</v>
          </cell>
          <cell r="C113">
            <v>318.17994458957929</v>
          </cell>
          <cell r="D113">
            <v>297.76022687949336</v>
          </cell>
          <cell r="E113">
            <v>278.65097791028751</v>
          </cell>
          <cell r="F113">
            <v>260.76809620978634</v>
          </cell>
          <cell r="G113">
            <v>244.03287765517615</v>
          </cell>
          <cell r="H113">
            <v>228.37166908929271</v>
          </cell>
          <cell r="I113">
            <v>213.71554416664966</v>
          </cell>
          <cell r="J113">
            <v>200</v>
          </cell>
          <cell r="K113">
            <v>188.77486253644679</v>
          </cell>
          <cell r="L113">
            <v>178.17974362827192</v>
          </cell>
          <cell r="M113">
            <v>168.17928305103183</v>
          </cell>
          <cell r="N113">
            <v>158.74010519718357</v>
          </cell>
        </row>
        <row r="114">
          <cell r="A114" t="str">
            <v>Software</v>
          </cell>
          <cell r="B114">
            <v>340</v>
          </cell>
          <cell r="C114">
            <v>318.17994458957929</v>
          </cell>
          <cell r="D114">
            <v>297.76022687949336</v>
          </cell>
          <cell r="E114">
            <v>278.65097791028751</v>
          </cell>
          <cell r="F114">
            <v>260.76809620978634</v>
          </cell>
          <cell r="G114">
            <v>244.03287765517615</v>
          </cell>
          <cell r="H114">
            <v>228.37166908929271</v>
          </cell>
          <cell r="I114">
            <v>213.71554416664966</v>
          </cell>
          <cell r="J114">
            <v>200</v>
          </cell>
          <cell r="K114">
            <v>188.77486253644679</v>
          </cell>
          <cell r="L114">
            <v>178.17974362827192</v>
          </cell>
          <cell r="M114">
            <v>168.17928305103183</v>
          </cell>
          <cell r="N114">
            <v>158.74010519718357</v>
          </cell>
        </row>
        <row r="116">
          <cell r="A116" t="str">
            <v>Fixed Network CPE</v>
          </cell>
        </row>
        <row r="117">
          <cell r="A117" t="str">
            <v xml:space="preserve">  POTS</v>
          </cell>
          <cell r="B117">
            <v>50</v>
          </cell>
          <cell r="C117">
            <v>46.907135299314476</v>
          </cell>
          <cell r="D117">
            <v>44.005586839763879</v>
          </cell>
          <cell r="E117">
            <v>41.283520316370733</v>
          </cell>
          <cell r="F117">
            <v>38.729833462239995</v>
          </cell>
          <cell r="G117">
            <v>36.334110766664168</v>
          </cell>
          <cell r="H117">
            <v>34.086580994243896</v>
          </cell>
          <cell r="I117">
            <v>31.978077331760794</v>
          </cell>
          <cell r="J117">
            <v>30</v>
          </cell>
          <cell r="K117">
            <v>30</v>
          </cell>
          <cell r="L117">
            <v>30</v>
          </cell>
          <cell r="M117">
            <v>30</v>
          </cell>
          <cell r="N117">
            <v>30</v>
          </cell>
        </row>
        <row r="119">
          <cell r="A119" t="str">
            <v>Mobile Telephony</v>
          </cell>
        </row>
        <row r="121">
          <cell r="A121" t="str">
            <v>Mobile Network</v>
          </cell>
        </row>
        <row r="122">
          <cell r="A122" t="str">
            <v>Mobile Switching Centers</v>
          </cell>
          <cell r="B122">
            <v>400</v>
          </cell>
          <cell r="C122">
            <v>336.35856610148585</v>
          </cell>
          <cell r="D122">
            <v>282.84271247461908</v>
          </cell>
          <cell r="E122">
            <v>237.8414230005443</v>
          </cell>
          <cell r="F122">
            <v>200.00000000000009</v>
          </cell>
          <cell r="G122">
            <v>168.17928305074298</v>
          </cell>
          <cell r="H122">
            <v>141.42135623730957</v>
          </cell>
          <cell r="I122">
            <v>118.92071150027216</v>
          </cell>
          <cell r="J122">
            <v>100</v>
          </cell>
          <cell r="K122">
            <v>94.387431268223395</v>
          </cell>
          <cell r="L122">
            <v>89.089871814135961</v>
          </cell>
          <cell r="M122">
            <v>84.089641525515916</v>
          </cell>
          <cell r="N122">
            <v>79.370052598591784</v>
          </cell>
        </row>
        <row r="123">
          <cell r="A123" t="str">
            <v>Cell Sites/Base Stations</v>
          </cell>
          <cell r="B123">
            <v>1200</v>
          </cell>
          <cell r="C123">
            <v>1009.0756983044575</v>
          </cell>
          <cell r="D123">
            <v>848.52813742385717</v>
          </cell>
          <cell r="E123">
            <v>713.52426900163277</v>
          </cell>
          <cell r="F123">
            <v>600.00000000000011</v>
          </cell>
          <cell r="G123">
            <v>504.53784915222889</v>
          </cell>
          <cell r="H123">
            <v>424.2640687119287</v>
          </cell>
          <cell r="I123">
            <v>356.7621345008165</v>
          </cell>
          <cell r="J123">
            <v>300</v>
          </cell>
          <cell r="K123">
            <v>290.0327117181202</v>
          </cell>
          <cell r="L123">
            <v>280.39657955522074</v>
          </cell>
          <cell r="M123">
            <v>271.08060108295433</v>
          </cell>
          <cell r="N123">
            <v>262.07413942089079</v>
          </cell>
        </row>
        <row r="124">
          <cell r="A124" t="str">
            <v>Transmission</v>
          </cell>
          <cell r="B124">
            <v>200</v>
          </cell>
          <cell r="C124">
            <v>168.17928305074292</v>
          </cell>
          <cell r="D124">
            <v>141.42135623730954</v>
          </cell>
          <cell r="E124">
            <v>118.92071150027215</v>
          </cell>
          <cell r="F124">
            <v>100.00000000000004</v>
          </cell>
          <cell r="G124">
            <v>84.089641525371491</v>
          </cell>
          <cell r="H124">
            <v>70.710678118654783</v>
          </cell>
          <cell r="I124">
            <v>59.460355750136081</v>
          </cell>
          <cell r="J124">
            <v>50</v>
          </cell>
          <cell r="K124">
            <v>50.000000000005819</v>
          </cell>
          <cell r="L124">
            <v>50.000000000011639</v>
          </cell>
          <cell r="M124">
            <v>50.000000000017458</v>
          </cell>
          <cell r="N124">
            <v>50.000000000023277</v>
          </cell>
        </row>
        <row r="125">
          <cell r="A125" t="str">
            <v>Software</v>
          </cell>
          <cell r="B125">
            <v>200</v>
          </cell>
          <cell r="C125">
            <v>168.17928305074292</v>
          </cell>
          <cell r="D125">
            <v>141.42135623730954</v>
          </cell>
          <cell r="E125">
            <v>118.92071150027215</v>
          </cell>
          <cell r="F125">
            <v>100.00000000000004</v>
          </cell>
          <cell r="G125">
            <v>84.089641525371491</v>
          </cell>
          <cell r="H125">
            <v>70.710678118654783</v>
          </cell>
          <cell r="I125">
            <v>59.460355750136081</v>
          </cell>
          <cell r="J125">
            <v>50</v>
          </cell>
          <cell r="K125">
            <v>50.000000000005819</v>
          </cell>
          <cell r="L125">
            <v>50.000000000011639</v>
          </cell>
          <cell r="M125">
            <v>50.000000000017458</v>
          </cell>
          <cell r="N125">
            <v>50.000000000023277</v>
          </cell>
        </row>
        <row r="127">
          <cell r="A127" t="str">
            <v>Mobile CPE</v>
          </cell>
        </row>
        <row r="128">
          <cell r="A128" t="str">
            <v xml:space="preserve"> Terminals</v>
          </cell>
          <cell r="B128">
            <v>525</v>
          </cell>
          <cell r="C128">
            <v>500</v>
          </cell>
          <cell r="D128">
            <v>475</v>
          </cell>
          <cell r="E128">
            <v>450</v>
          </cell>
          <cell r="F128">
            <v>439.23</v>
          </cell>
          <cell r="G128">
            <v>399.3</v>
          </cell>
          <cell r="H128">
            <v>363</v>
          </cell>
          <cell r="I128">
            <v>330</v>
          </cell>
          <cell r="J128">
            <v>300</v>
          </cell>
          <cell r="K128">
            <v>270</v>
          </cell>
          <cell r="L128">
            <v>243</v>
          </cell>
          <cell r="M128">
            <v>218.7</v>
          </cell>
          <cell r="N128">
            <v>196.83</v>
          </cell>
        </row>
        <row r="129">
          <cell r="A129" t="str">
            <v xml:space="preserve">  Non-Phone IAD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300</v>
          </cell>
          <cell r="K129">
            <v>200</v>
          </cell>
          <cell r="L129">
            <v>150</v>
          </cell>
          <cell r="M129">
            <v>100</v>
          </cell>
          <cell r="N129">
            <v>100</v>
          </cell>
        </row>
        <row r="131">
          <cell r="A131" t="str">
            <v>Datacommunications</v>
          </cell>
        </row>
        <row r="133">
          <cell r="A133" t="str">
            <v>Leased Lines Network</v>
          </cell>
        </row>
        <row r="134">
          <cell r="A134" t="str">
            <v xml:space="preserve">  Switching</v>
          </cell>
        </row>
        <row r="135">
          <cell r="A135" t="str">
            <v xml:space="preserve">    X.25 ports</v>
          </cell>
          <cell r="B135">
            <v>500</v>
          </cell>
          <cell r="C135">
            <v>343.82801096681737</v>
          </cell>
          <cell r="D135">
            <v>236.43540225079576</v>
          </cell>
          <cell r="E135">
            <v>162.58622815606097</v>
          </cell>
          <cell r="F135">
            <v>111.8033988749912</v>
          </cell>
          <cell r="G135">
            <v>76.882280509035866</v>
          </cell>
          <cell r="H135">
            <v>52.868563172029425</v>
          </cell>
          <cell r="I135">
            <v>36.355385836224819</v>
          </cell>
          <cell r="J135">
            <v>25</v>
          </cell>
          <cell r="K135">
            <v>23.162121811976728</v>
          </cell>
          <cell r="L135">
            <v>21.459355473313927</v>
          </cell>
          <cell r="M135">
            <v>19.881768219176269</v>
          </cell>
          <cell r="N135">
            <v>18.420157493201938</v>
          </cell>
        </row>
        <row r="136">
          <cell r="A136" t="str">
            <v xml:space="preserve">    FR 64 Kbps ports</v>
          </cell>
          <cell r="B136">
            <v>1000</v>
          </cell>
          <cell r="C136">
            <v>723.4069184752376</v>
          </cell>
          <cell r="D136">
            <v>523.31756969783908</v>
          </cell>
          <cell r="E136">
            <v>378.57155047906417</v>
          </cell>
          <cell r="F136">
            <v>273.86127875445271</v>
          </cell>
          <cell r="G136">
            <v>198.11314375344671</v>
          </cell>
          <cell r="H136">
            <v>143.31641883212265</v>
          </cell>
          <cell r="I136">
            <v>103.67608891425236</v>
          </cell>
          <cell r="J136">
            <v>75</v>
          </cell>
          <cell r="K136">
            <v>68.438606607037201</v>
          </cell>
          <cell r="L136">
            <v>62.45123832417061</v>
          </cell>
          <cell r="M136">
            <v>56.987676423869829</v>
          </cell>
          <cell r="N136">
            <v>52.002095576298075</v>
          </cell>
        </row>
        <row r="137">
          <cell r="A137" t="str">
            <v xml:space="preserve">   ATM ports</v>
          </cell>
          <cell r="B137">
            <v>10000</v>
          </cell>
          <cell r="C137">
            <v>7888.8083846150539</v>
          </cell>
          <cell r="D137">
            <v>6223.3297729172773</v>
          </cell>
          <cell r="E137">
            <v>4909.4656092814312</v>
          </cell>
          <cell r="F137">
            <v>3872.9833462478605</v>
          </cell>
          <cell r="G137">
            <v>3055.3223495354591</v>
          </cell>
          <cell r="H137">
            <v>2410.2852568717094</v>
          </cell>
          <cell r="I137">
            <v>1901.427854372359</v>
          </cell>
          <cell r="J137">
            <v>1500</v>
          </cell>
          <cell r="K137">
            <v>1368.7721321407441</v>
          </cell>
          <cell r="L137">
            <v>1249.0247664834126</v>
          </cell>
          <cell r="M137">
            <v>1139.7535284773971</v>
          </cell>
          <cell r="N137">
            <v>1040.0419115259622</v>
          </cell>
        </row>
        <row r="138">
          <cell r="A138" t="str">
            <v xml:space="preserve">   TDM ports</v>
          </cell>
          <cell r="B138">
            <v>500</v>
          </cell>
          <cell r="C138">
            <v>374.94710466623059</v>
          </cell>
          <cell r="D138">
            <v>281.17066259517856</v>
          </cell>
          <cell r="E138">
            <v>210.84825171429566</v>
          </cell>
          <cell r="F138">
            <v>158.1138830084235</v>
          </cell>
          <cell r="G138">
            <v>118.56868528308701</v>
          </cell>
          <cell r="H138">
            <v>88.913970501949962</v>
          </cell>
          <cell r="I138">
            <v>66.676071608169551</v>
          </cell>
          <cell r="J138">
            <v>50</v>
          </cell>
          <cell r="K138">
            <v>43.72426361105839</v>
          </cell>
          <cell r="L138">
            <v>38.2362245665865</v>
          </cell>
          <cell r="M138">
            <v>33.437015248821098</v>
          </cell>
          <cell r="N138">
            <v>29.240177382128657</v>
          </cell>
        </row>
        <row r="139">
          <cell r="A139" t="str">
            <v xml:space="preserve">  Other Network Elements</v>
          </cell>
        </row>
        <row r="140">
          <cell r="A140" t="str">
            <v xml:space="preserve">    X.25 ports</v>
          </cell>
          <cell r="B140">
            <v>1000</v>
          </cell>
          <cell r="C140">
            <v>917.00404320467135</v>
          </cell>
          <cell r="D140">
            <v>840.89641525371474</v>
          </cell>
          <cell r="E140">
            <v>771.10541270397061</v>
          </cell>
          <cell r="F140">
            <v>707.10678118654778</v>
          </cell>
          <cell r="G140">
            <v>648.41977732550515</v>
          </cell>
          <cell r="H140">
            <v>594.60355750136091</v>
          </cell>
          <cell r="I140">
            <v>545.25386633262929</v>
          </cell>
          <cell r="J140">
            <v>500</v>
          </cell>
          <cell r="K140">
            <v>490.78826494290138</v>
          </cell>
          <cell r="L140">
            <v>481.74624201132713</v>
          </cell>
          <cell r="M140">
            <v>472.87080451900465</v>
          </cell>
          <cell r="N140">
            <v>464.1588833840724</v>
          </cell>
        </row>
        <row r="141">
          <cell r="A141" t="str">
            <v xml:space="preserve">    FR 64 Kbps ports</v>
          </cell>
          <cell r="B141">
            <v>1000</v>
          </cell>
          <cell r="C141">
            <v>917.00404320467135</v>
          </cell>
          <cell r="D141">
            <v>840.89641525371474</v>
          </cell>
          <cell r="E141">
            <v>771.10541270397061</v>
          </cell>
          <cell r="F141">
            <v>707.10678118654778</v>
          </cell>
          <cell r="G141">
            <v>648.41977732550515</v>
          </cell>
          <cell r="H141">
            <v>594.60355750136091</v>
          </cell>
          <cell r="I141">
            <v>545.25386633262929</v>
          </cell>
          <cell r="J141">
            <v>500</v>
          </cell>
          <cell r="K141">
            <v>500.00000000005804</v>
          </cell>
          <cell r="L141">
            <v>500.00000000011607</v>
          </cell>
          <cell r="M141">
            <v>500.00000000017411</v>
          </cell>
          <cell r="N141">
            <v>500.00000000023215</v>
          </cell>
        </row>
        <row r="142">
          <cell r="A142" t="str">
            <v xml:space="preserve">   ATM ports</v>
          </cell>
          <cell r="B142">
            <v>10000</v>
          </cell>
          <cell r="C142">
            <v>9170.0404320467114</v>
          </cell>
          <cell r="D142">
            <v>8408.9641525371444</v>
          </cell>
          <cell r="E142">
            <v>7711.0541270397034</v>
          </cell>
          <cell r="F142">
            <v>7071.0678118654741</v>
          </cell>
          <cell r="G142">
            <v>6484.1977732550477</v>
          </cell>
          <cell r="H142">
            <v>5946.035575013605</v>
          </cell>
          <cell r="I142">
            <v>5452.5386633262879</v>
          </cell>
          <cell r="J142">
            <v>5000</v>
          </cell>
          <cell r="K142">
            <v>4522.6895289198928</v>
          </cell>
          <cell r="L142">
            <v>4090.9441150003281</v>
          </cell>
          <cell r="M142">
            <v>3700.4140224616881</v>
          </cell>
          <cell r="N142">
            <v>3347.1647504111634</v>
          </cell>
        </row>
        <row r="143">
          <cell r="A143" t="str">
            <v xml:space="preserve">   TDM ports</v>
          </cell>
          <cell r="B143">
            <v>1000</v>
          </cell>
          <cell r="C143">
            <v>917.00404320467135</v>
          </cell>
          <cell r="D143">
            <v>840.89641525371474</v>
          </cell>
          <cell r="E143">
            <v>771.10541270397061</v>
          </cell>
          <cell r="F143">
            <v>707.10678118654778</v>
          </cell>
          <cell r="G143">
            <v>648.41977732550515</v>
          </cell>
          <cell r="H143">
            <v>594.60355750136091</v>
          </cell>
          <cell r="I143">
            <v>545.25386633262929</v>
          </cell>
          <cell r="J143">
            <v>500</v>
          </cell>
          <cell r="K143">
            <v>500.00000000005804</v>
          </cell>
          <cell r="L143">
            <v>500.00000000011607</v>
          </cell>
          <cell r="M143">
            <v>500.00000000017411</v>
          </cell>
          <cell r="N143">
            <v>500.00000000023215</v>
          </cell>
        </row>
        <row r="146">
          <cell r="A146" t="str">
            <v>Leased Lines Internet CPE</v>
          </cell>
        </row>
        <row r="147">
          <cell r="A147" t="str">
            <v xml:space="preserve">  PC</v>
          </cell>
          <cell r="B147">
            <v>2000</v>
          </cell>
          <cell r="C147">
            <v>1929.3572599206298</v>
          </cell>
          <cell r="D147">
            <v>1861.2097182042203</v>
          </cell>
          <cell r="E147">
            <v>1795.4692410260709</v>
          </cell>
          <cell r="F147">
            <v>1732.0508075689163</v>
          </cell>
          <cell r="G147">
            <v>1670.8724000672391</v>
          </cell>
          <cell r="H147">
            <v>1611.8548977353673</v>
          </cell>
          <cell r="I147">
            <v>1554.9219744421775</v>
          </cell>
          <cell r="J147">
            <v>1500</v>
          </cell>
          <cell r="K147">
            <v>1368.7721321407441</v>
          </cell>
          <cell r="L147">
            <v>1249.0247664834126</v>
          </cell>
          <cell r="M147">
            <v>1139.7535284773971</v>
          </cell>
          <cell r="N147">
            <v>1040.0419115259622</v>
          </cell>
        </row>
        <row r="148">
          <cell r="A148" t="str">
            <v xml:space="preserve">  Servers</v>
          </cell>
          <cell r="B148">
            <v>50000</v>
          </cell>
          <cell r="C148">
            <v>40888.271697897551</v>
          </cell>
          <cell r="D148">
            <v>33437.015248821801</v>
          </cell>
          <cell r="E148">
            <v>27343.635285211389</v>
          </cell>
          <cell r="F148">
            <v>22360.679774998836</v>
          </cell>
          <cell r="G148">
            <v>18285.790999796704</v>
          </cell>
          <cell r="H148">
            <v>14953.487812213149</v>
          </cell>
          <cell r="I148">
            <v>12228.445449939418</v>
          </cell>
          <cell r="J148">
            <v>10000</v>
          </cell>
          <cell r="K148">
            <v>9438.743126822339</v>
          </cell>
          <cell r="L148">
            <v>8908.987181413595</v>
          </cell>
          <cell r="M148">
            <v>8408.9641525515908</v>
          </cell>
          <cell r="N148">
            <v>7937.0052598591774</v>
          </cell>
        </row>
        <row r="149">
          <cell r="A149" t="str">
            <v xml:space="preserve">  Ethernet Cards</v>
          </cell>
          <cell r="B149">
            <v>200</v>
          </cell>
          <cell r="C149">
            <v>176.92284081335504</v>
          </cell>
          <cell r="D149">
            <v>156.50845800733882</v>
          </cell>
          <cell r="E149">
            <v>138.44960500988034</v>
          </cell>
          <cell r="F149">
            <v>122.47448713917471</v>
          </cell>
          <cell r="G149">
            <v>108.34267095910752</v>
          </cell>
          <cell r="H149">
            <v>95.841465636959413</v>
          </cell>
          <cell r="I149">
            <v>84.782721841032028</v>
          </cell>
          <cell r="J149">
            <v>75</v>
          </cell>
          <cell r="K149">
            <v>68.438606607037201</v>
          </cell>
          <cell r="L149">
            <v>62.45123832417061</v>
          </cell>
          <cell r="M149">
            <v>56.987676423869829</v>
          </cell>
          <cell r="N149">
            <v>52.002095576298075</v>
          </cell>
        </row>
        <row r="150">
          <cell r="A150" t="str">
            <v xml:space="preserve">  Software</v>
          </cell>
          <cell r="B150">
            <v>500</v>
          </cell>
          <cell r="C150">
            <v>486.246236233037</v>
          </cell>
          <cell r="D150">
            <v>472.87080450158885</v>
          </cell>
          <cell r="E150">
            <v>459.86329782677166</v>
          </cell>
          <cell r="F150">
            <v>447.21359549995969</v>
          </cell>
          <cell r="G150">
            <v>434.91185520819846</v>
          </cell>
          <cell r="H150">
            <v>422.94850537622807</v>
          </cell>
          <cell r="I150">
            <v>411.3142377191586</v>
          </cell>
          <cell r="J150">
            <v>400</v>
          </cell>
          <cell r="K150">
            <v>368.60616702002727</v>
          </cell>
          <cell r="L150">
            <v>339.67626591299057</v>
          </cell>
          <cell r="M150">
            <v>313.01691601465751</v>
          </cell>
          <cell r="N150">
            <v>288.44991406148171</v>
          </cell>
        </row>
        <row r="151">
          <cell r="A151" t="str">
            <v xml:space="preserve">  Routers</v>
          </cell>
          <cell r="B151">
            <v>750</v>
          </cell>
          <cell r="C151">
            <v>712.93486871568018</v>
          </cell>
          <cell r="D151">
            <v>677.70150270752561</v>
          </cell>
          <cell r="E151">
            <v>644.20937581494536</v>
          </cell>
          <cell r="F151">
            <v>612.37243569605118</v>
          </cell>
          <cell r="G151">
            <v>582.10888273075409</v>
          </cell>
          <cell r="H151">
            <v>553.34095985050863</v>
          </cell>
          <cell r="I151">
            <v>525.99475275470786</v>
          </cell>
          <cell r="J151">
            <v>500</v>
          </cell>
          <cell r="K151">
            <v>437.24263611058387</v>
          </cell>
          <cell r="L151">
            <v>382.36224566586492</v>
          </cell>
          <cell r="M151">
            <v>334.37015248821092</v>
          </cell>
          <cell r="N151">
            <v>292.4017738212865</v>
          </cell>
        </row>
        <row r="152">
          <cell r="A152" t="str">
            <v xml:space="preserve">  Others</v>
          </cell>
          <cell r="B152">
            <v>1000</v>
          </cell>
          <cell r="C152">
            <v>817.76543395795113</v>
          </cell>
          <cell r="D152">
            <v>668.74030497643605</v>
          </cell>
          <cell r="E152">
            <v>546.87270570422777</v>
          </cell>
          <cell r="F152">
            <v>447.21359549997669</v>
          </cell>
          <cell r="G152">
            <v>365.71581999593405</v>
          </cell>
          <cell r="H152">
            <v>299.06975624426292</v>
          </cell>
          <cell r="I152">
            <v>244.56890899878832</v>
          </cell>
          <cell r="J152">
            <v>200</v>
          </cell>
          <cell r="K152">
            <v>195.26231515547866</v>
          </cell>
          <cell r="L152">
            <v>190.63685859938735</v>
          </cell>
          <cell r="M152">
            <v>186.12097182041995</v>
          </cell>
          <cell r="N152">
            <v>181.71205928321402</v>
          </cell>
        </row>
        <row r="154">
          <cell r="A154" t="str">
            <v>ISDN/DSL CPE</v>
          </cell>
        </row>
        <row r="155">
          <cell r="A155" t="str">
            <v xml:space="preserve">  PC</v>
          </cell>
          <cell r="B155">
            <v>2000</v>
          </cell>
          <cell r="C155">
            <v>1929.3572599206298</v>
          </cell>
          <cell r="D155">
            <v>1861.2097182042203</v>
          </cell>
          <cell r="E155">
            <v>1795.4692410260709</v>
          </cell>
          <cell r="F155">
            <v>1732.0508075689163</v>
          </cell>
          <cell r="G155">
            <v>1670.8724000672391</v>
          </cell>
          <cell r="H155">
            <v>1611.8548977353673</v>
          </cell>
          <cell r="I155">
            <v>1554.9219744421775</v>
          </cell>
          <cell r="J155">
            <v>1500</v>
          </cell>
          <cell r="K155">
            <v>1368.7721321407441</v>
          </cell>
          <cell r="L155">
            <v>1249.0247664834126</v>
          </cell>
          <cell r="M155">
            <v>1139.7535284773971</v>
          </cell>
          <cell r="N155">
            <v>1040.0419115259622</v>
          </cell>
        </row>
        <row r="156">
          <cell r="A156" t="str">
            <v xml:space="preserve">  Modem</v>
          </cell>
          <cell r="B156">
            <v>1000</v>
          </cell>
          <cell r="C156">
            <v>877.01799714354274</v>
          </cell>
          <cell r="D156">
            <v>769.16056731367121</v>
          </cell>
          <cell r="E156">
            <v>674.56766022722707</v>
          </cell>
          <cell r="F156">
            <v>591.60797831028856</v>
          </cell>
          <cell r="G156">
            <v>518.8508442318298</v>
          </cell>
          <cell r="H156">
            <v>455.04152822443564</v>
          </cell>
          <cell r="I156">
            <v>399.07960970053142</v>
          </cell>
          <cell r="J156">
            <v>350</v>
          </cell>
          <cell r="K156">
            <v>307.83463345328846</v>
          </cell>
          <cell r="L156">
            <v>270.74903300948705</v>
          </cell>
          <cell r="M156">
            <v>238.13122666945071</v>
          </cell>
          <cell r="N156">
            <v>209.4429682159209</v>
          </cell>
        </row>
        <row r="157">
          <cell r="A157" t="str">
            <v xml:space="preserve">  Software</v>
          </cell>
          <cell r="B157">
            <v>150</v>
          </cell>
          <cell r="C157">
            <v>142.58697374313604</v>
          </cell>
          <cell r="D157">
            <v>135.54030054150513</v>
          </cell>
          <cell r="E157">
            <v>128.84187516298908</v>
          </cell>
          <cell r="F157">
            <v>122.47448713921024</v>
          </cell>
          <cell r="G157">
            <v>116.42177654615082</v>
          </cell>
          <cell r="H157">
            <v>110.66819197010173</v>
          </cell>
          <cell r="I157">
            <v>105.19895055094156</v>
          </cell>
          <cell r="J157">
            <v>100</v>
          </cell>
          <cell r="K157">
            <v>97.63115757773933</v>
          </cell>
          <cell r="L157">
            <v>95.318429299693676</v>
          </cell>
          <cell r="M157">
            <v>93.060485910209977</v>
          </cell>
          <cell r="N157">
            <v>90.856029641607009</v>
          </cell>
        </row>
        <row r="159">
          <cell r="A159" t="str">
            <v>Internet Dial Up Network</v>
          </cell>
        </row>
        <row r="160">
          <cell r="A160" t="str">
            <v xml:space="preserve">  Servers</v>
          </cell>
          <cell r="B160">
            <v>50000</v>
          </cell>
          <cell r="C160">
            <v>40888.271697897551</v>
          </cell>
          <cell r="D160">
            <v>33437.015248821801</v>
          </cell>
          <cell r="E160">
            <v>27343.635285211389</v>
          </cell>
          <cell r="F160">
            <v>22360.679774998836</v>
          </cell>
          <cell r="G160">
            <v>18285.790999796704</v>
          </cell>
          <cell r="H160">
            <v>14953.487812213149</v>
          </cell>
          <cell r="I160">
            <v>12228.445449939418</v>
          </cell>
          <cell r="J160">
            <v>10000</v>
          </cell>
          <cell r="K160">
            <v>9438.743126822339</v>
          </cell>
          <cell r="L160">
            <v>8908.987181413595</v>
          </cell>
          <cell r="M160">
            <v>8408.9641525515908</v>
          </cell>
          <cell r="N160">
            <v>7937.0052598591774</v>
          </cell>
        </row>
        <row r="161">
          <cell r="A161" t="str">
            <v xml:space="preserve">  Routers</v>
          </cell>
          <cell r="B161">
            <v>750</v>
          </cell>
          <cell r="C161">
            <v>712.93486871568018</v>
          </cell>
          <cell r="D161">
            <v>677.70150270752561</v>
          </cell>
          <cell r="E161">
            <v>644.20937581494536</v>
          </cell>
          <cell r="F161">
            <v>612.37243569605118</v>
          </cell>
          <cell r="G161">
            <v>582.10888273075409</v>
          </cell>
          <cell r="H161">
            <v>553.34095985050863</v>
          </cell>
          <cell r="I161">
            <v>525.99475275470786</v>
          </cell>
          <cell r="J161">
            <v>500</v>
          </cell>
          <cell r="K161">
            <v>437.24263611058387</v>
          </cell>
          <cell r="L161">
            <v>382.36224566586492</v>
          </cell>
          <cell r="M161">
            <v>334.37015248821092</v>
          </cell>
          <cell r="N161">
            <v>292.4017738212865</v>
          </cell>
        </row>
        <row r="163">
          <cell r="A163" t="str">
            <v>Internet Dial Up CPE</v>
          </cell>
        </row>
        <row r="164">
          <cell r="A164" t="str">
            <v xml:space="preserve">  PC</v>
          </cell>
          <cell r="B164">
            <v>2000</v>
          </cell>
          <cell r="C164">
            <v>1929.3572599206298</v>
          </cell>
          <cell r="D164">
            <v>1861.2097182042203</v>
          </cell>
          <cell r="E164">
            <v>1795.4692410260709</v>
          </cell>
          <cell r="F164">
            <v>1732.0508075689163</v>
          </cell>
          <cell r="G164">
            <v>1670.8724000672391</v>
          </cell>
          <cell r="H164">
            <v>1611.8548977353673</v>
          </cell>
          <cell r="I164">
            <v>1554.9219744421775</v>
          </cell>
          <cell r="J164">
            <v>1500</v>
          </cell>
          <cell r="K164">
            <v>1368.7721321407441</v>
          </cell>
          <cell r="L164">
            <v>1249.0247664834126</v>
          </cell>
          <cell r="M164">
            <v>1139.7535284773971</v>
          </cell>
          <cell r="N164">
            <v>1040.0419115259622</v>
          </cell>
        </row>
        <row r="165">
          <cell r="A165" t="str">
            <v xml:space="preserve">  Internet Access Device</v>
          </cell>
          <cell r="B165">
            <v>500</v>
          </cell>
          <cell r="C165">
            <v>445.88976461875166</v>
          </cell>
          <cell r="D165">
            <v>397.63536438353151</v>
          </cell>
          <cell r="E165">
            <v>354.6030780581288</v>
          </cell>
          <cell r="F165">
            <v>316.22776601684774</v>
          </cell>
          <cell r="G165">
            <v>282.00544831033181</v>
          </cell>
          <cell r="H165">
            <v>251.48668593659878</v>
          </cell>
          <cell r="I165">
            <v>224.27067839403989</v>
          </cell>
          <cell r="J165">
            <v>200</v>
          </cell>
          <cell r="K165">
            <v>178.17974362821619</v>
          </cell>
          <cell r="L165">
            <v>158.74010519708423</v>
          </cell>
          <cell r="M165">
            <v>141.42135623766268</v>
          </cell>
          <cell r="N165">
            <v>125.99210498990684</v>
          </cell>
        </row>
        <row r="166">
          <cell r="A166" t="str">
            <v xml:space="preserve">  Modem</v>
          </cell>
          <cell r="B166">
            <v>200</v>
          </cell>
          <cell r="C166">
            <v>176.92284081335504</v>
          </cell>
          <cell r="D166">
            <v>156.50845800733882</v>
          </cell>
          <cell r="E166">
            <v>138.44960500988034</v>
          </cell>
          <cell r="F166">
            <v>122.47448713917471</v>
          </cell>
          <cell r="G166">
            <v>108.34267095910752</v>
          </cell>
          <cell r="H166">
            <v>95.841465636959413</v>
          </cell>
          <cell r="I166">
            <v>84.782721841032028</v>
          </cell>
          <cell r="J166">
            <v>75</v>
          </cell>
          <cell r="K166">
            <v>68.438606607037201</v>
          </cell>
          <cell r="L166">
            <v>62.45123832417061</v>
          </cell>
          <cell r="M166">
            <v>56.987676423869829</v>
          </cell>
          <cell r="N166">
            <v>52.002095576298075</v>
          </cell>
        </row>
        <row r="167">
          <cell r="A167" t="str">
            <v xml:space="preserve">  Software</v>
          </cell>
          <cell r="B167">
            <v>150</v>
          </cell>
          <cell r="C167">
            <v>142.58697374313604</v>
          </cell>
          <cell r="D167">
            <v>135.54030054150513</v>
          </cell>
          <cell r="E167">
            <v>128.84187516298908</v>
          </cell>
          <cell r="F167">
            <v>122.47448713921024</v>
          </cell>
          <cell r="G167">
            <v>116.42177654615082</v>
          </cell>
          <cell r="H167">
            <v>110.66819197010173</v>
          </cell>
          <cell r="I167">
            <v>105.19895055094156</v>
          </cell>
          <cell r="J167">
            <v>100</v>
          </cell>
          <cell r="K167">
            <v>100.00000000001164</v>
          </cell>
          <cell r="L167">
            <v>100.00000000002328</v>
          </cell>
          <cell r="M167">
            <v>100.00000000003492</v>
          </cell>
          <cell r="N167">
            <v>100.00000000004655</v>
          </cell>
        </row>
        <row r="169">
          <cell r="A169" t="str">
            <v>Service Revenues</v>
          </cell>
        </row>
        <row r="171">
          <cell r="A171" t="str">
            <v>Fixed Telephony</v>
          </cell>
        </row>
        <row r="173">
          <cell r="A173" t="str">
            <v>Revenues</v>
          </cell>
        </row>
        <row r="174">
          <cell r="A174" t="str">
            <v xml:space="preserve">Local Call </v>
          </cell>
        </row>
        <row r="175">
          <cell r="A175" t="str">
            <v xml:space="preserve">  Business</v>
          </cell>
        </row>
        <row r="176">
          <cell r="A176" t="str">
            <v xml:space="preserve">    POTS</v>
          </cell>
          <cell r="B176">
            <v>44.337838526820001</v>
          </cell>
          <cell r="C176">
            <v>44.0900413915518</v>
          </cell>
          <cell r="D176">
            <v>45.122964186985563</v>
          </cell>
          <cell r="E176">
            <v>59.347056539492137</v>
          </cell>
          <cell r="F176">
            <v>58.901518891513781</v>
          </cell>
          <cell r="G176">
            <v>32.541536686848985</v>
          </cell>
          <cell r="H176">
            <v>36.163378006155583</v>
          </cell>
          <cell r="I176">
            <v>48.387279893881384</v>
          </cell>
          <cell r="J176">
            <v>52.698643339334609</v>
          </cell>
          <cell r="K176">
            <v>53.288017541059254</v>
          </cell>
          <cell r="L176">
            <v>55.033871300690208</v>
          </cell>
          <cell r="M176">
            <v>55.861561832640433</v>
          </cell>
          <cell r="N176">
            <v>56.702510508578385</v>
          </cell>
        </row>
        <row r="177">
          <cell r="A177" t="str">
            <v xml:space="preserve">    ISDN</v>
          </cell>
          <cell r="B177">
            <v>50</v>
          </cell>
          <cell r="C177">
            <v>50</v>
          </cell>
          <cell r="D177">
            <v>50</v>
          </cell>
          <cell r="E177">
            <v>50</v>
          </cell>
          <cell r="F177">
            <v>50</v>
          </cell>
          <cell r="G177">
            <v>50</v>
          </cell>
          <cell r="H177">
            <v>50</v>
          </cell>
          <cell r="I177">
            <v>50</v>
          </cell>
          <cell r="J177">
            <v>50</v>
          </cell>
          <cell r="K177">
            <v>50</v>
          </cell>
          <cell r="L177">
            <v>50</v>
          </cell>
          <cell r="M177">
            <v>50</v>
          </cell>
          <cell r="N177">
            <v>50</v>
          </cell>
        </row>
        <row r="178">
          <cell r="A178" t="str">
            <v xml:space="preserve">    DSL</v>
          </cell>
          <cell r="B178">
            <v>50</v>
          </cell>
          <cell r="C178">
            <v>50</v>
          </cell>
          <cell r="D178">
            <v>50</v>
          </cell>
          <cell r="E178">
            <v>50</v>
          </cell>
          <cell r="F178">
            <v>50</v>
          </cell>
          <cell r="G178">
            <v>50</v>
          </cell>
          <cell r="H178">
            <v>50</v>
          </cell>
          <cell r="I178">
            <v>50</v>
          </cell>
          <cell r="J178">
            <v>50</v>
          </cell>
          <cell r="K178">
            <v>50</v>
          </cell>
          <cell r="L178">
            <v>50</v>
          </cell>
          <cell r="M178">
            <v>50</v>
          </cell>
          <cell r="N178">
            <v>50</v>
          </cell>
        </row>
        <row r="179">
          <cell r="A179" t="str">
            <v xml:space="preserve">  Residential</v>
          </cell>
        </row>
        <row r="180">
          <cell r="A180" t="str">
            <v xml:space="preserve">    POTS</v>
          </cell>
          <cell r="B180">
            <v>15.037978633139531</v>
          </cell>
          <cell r="C180">
            <v>14.899444865430709</v>
          </cell>
          <cell r="D180">
            <v>15.492965007359892</v>
          </cell>
          <cell r="E180">
            <v>19.781140614565238</v>
          </cell>
          <cell r="F180">
            <v>20.817943465877299</v>
          </cell>
          <cell r="G180">
            <v>11.307329292062533</v>
          </cell>
          <cell r="H180">
            <v>12.369150921710556</v>
          </cell>
          <cell r="I180">
            <v>20.000467715660541</v>
          </cell>
          <cell r="J180">
            <v>22.988702665988288</v>
          </cell>
          <cell r="K180">
            <v>24.026918765746434</v>
          </cell>
          <cell r="L180">
            <v>25.186488338469509</v>
          </cell>
          <cell r="M180">
            <v>25.65150778290554</v>
          </cell>
          <cell r="N180">
            <v>26.123451192268092</v>
          </cell>
        </row>
        <row r="181">
          <cell r="A181" t="str">
            <v xml:space="preserve">    ISDN</v>
          </cell>
          <cell r="B181">
            <v>50</v>
          </cell>
          <cell r="C181">
            <v>50</v>
          </cell>
          <cell r="D181">
            <v>50</v>
          </cell>
          <cell r="E181">
            <v>50</v>
          </cell>
          <cell r="F181">
            <v>50</v>
          </cell>
          <cell r="G181">
            <v>50</v>
          </cell>
          <cell r="H181">
            <v>50</v>
          </cell>
          <cell r="I181">
            <v>50</v>
          </cell>
          <cell r="J181">
            <v>50</v>
          </cell>
          <cell r="K181">
            <v>50</v>
          </cell>
          <cell r="L181">
            <v>50</v>
          </cell>
          <cell r="M181">
            <v>50</v>
          </cell>
          <cell r="N181">
            <v>50</v>
          </cell>
        </row>
        <row r="182">
          <cell r="A182" t="str">
            <v xml:space="preserve">    DSL</v>
          </cell>
          <cell r="B182">
            <v>50</v>
          </cell>
          <cell r="C182">
            <v>50</v>
          </cell>
          <cell r="D182">
            <v>50</v>
          </cell>
          <cell r="E182">
            <v>50</v>
          </cell>
          <cell r="F182">
            <v>50</v>
          </cell>
          <cell r="G182">
            <v>50</v>
          </cell>
          <cell r="H182">
            <v>50</v>
          </cell>
          <cell r="I182">
            <v>50</v>
          </cell>
          <cell r="J182">
            <v>50</v>
          </cell>
          <cell r="K182">
            <v>50</v>
          </cell>
          <cell r="L182">
            <v>50</v>
          </cell>
          <cell r="M182">
            <v>50</v>
          </cell>
          <cell r="N182">
            <v>50</v>
          </cell>
        </row>
        <row r="184">
          <cell r="A184" t="str">
            <v>Long Distance Revenues</v>
          </cell>
        </row>
        <row r="185">
          <cell r="A185" t="str">
            <v xml:space="preserve">  Business</v>
          </cell>
          <cell r="B185">
            <v>87.578658025250391</v>
          </cell>
          <cell r="C185">
            <v>100.70982420507865</v>
          </cell>
          <cell r="D185">
            <v>100.00965831617117</v>
          </cell>
          <cell r="E185">
            <v>84.762881730347388</v>
          </cell>
          <cell r="F185">
            <v>74.710624020816283</v>
          </cell>
          <cell r="G185">
            <v>43.238028822449564</v>
          </cell>
          <cell r="H185">
            <v>56.833817655972148</v>
          </cell>
          <cell r="I185">
            <v>49.960778928909065</v>
          </cell>
          <cell r="J185">
            <v>46.554985551033646</v>
          </cell>
          <cell r="K185">
            <v>44.249183354624684</v>
          </cell>
          <cell r="L185">
            <v>41.372986436574081</v>
          </cell>
          <cell r="M185">
            <v>38.874058055805008</v>
          </cell>
          <cell r="N185">
            <v>37.435717907740226</v>
          </cell>
        </row>
        <row r="186">
          <cell r="A186" t="str">
            <v xml:space="preserve">  Residential</v>
          </cell>
          <cell r="B186">
            <v>10.992600119818121</v>
          </cell>
          <cell r="C186">
            <v>11.18998046723096</v>
          </cell>
          <cell r="D186">
            <v>11.112184257352354</v>
          </cell>
          <cell r="E186">
            <v>10.602393360343449</v>
          </cell>
          <cell r="F186">
            <v>9.0835072202614775</v>
          </cell>
          <cell r="G186">
            <v>4.305085120849955</v>
          </cell>
          <cell r="H186">
            <v>5.716605508266813</v>
          </cell>
          <cell r="I186">
            <v>5.0784684002288358</v>
          </cell>
          <cell r="J186">
            <v>4.6812905862180774</v>
          </cell>
          <cell r="K186">
            <v>4.399736091423379</v>
          </cell>
          <cell r="L186">
            <v>4.2259465158121552</v>
          </cell>
          <cell r="M186">
            <v>4.0442308156322326</v>
          </cell>
          <cell r="N186">
            <v>4.0037885074759103</v>
          </cell>
        </row>
        <row r="188">
          <cell r="A188" t="str">
            <v>International Revenues</v>
          </cell>
        </row>
        <row r="189">
          <cell r="A189" t="str">
            <v xml:space="preserve">  Business</v>
          </cell>
          <cell r="B189">
            <v>0</v>
          </cell>
          <cell r="C189">
            <v>65.646780620668082</v>
          </cell>
          <cell r="D189">
            <v>70.343522743832239</v>
          </cell>
          <cell r="E189">
            <v>52.130743671837095</v>
          </cell>
          <cell r="F189">
            <v>48.168579497160991</v>
          </cell>
          <cell r="G189">
            <v>44.139638216016976</v>
          </cell>
          <cell r="H189">
            <v>30.728184518705643</v>
          </cell>
          <cell r="I189">
            <v>24.098707182883668</v>
          </cell>
          <cell r="J189">
            <v>18.769641591274567</v>
          </cell>
          <cell r="K189">
            <v>18.831174429199191</v>
          </cell>
          <cell r="L189">
            <v>18.407473004542204</v>
          </cell>
          <cell r="M189">
            <v>17.680377820862784</v>
          </cell>
          <cell r="N189">
            <v>16.531153262506706</v>
          </cell>
        </row>
        <row r="190">
          <cell r="A190" t="str">
            <v xml:space="preserve">  Residential</v>
          </cell>
          <cell r="B190">
            <v>3.2176273340135904</v>
          </cell>
          <cell r="C190">
            <v>2.8801372551093092</v>
          </cell>
          <cell r="D190">
            <v>3.0861985705107733</v>
          </cell>
          <cell r="E190">
            <v>2.6291374146773863</v>
          </cell>
          <cell r="F190">
            <v>2.3124763641388686</v>
          </cell>
          <cell r="G190">
            <v>1.9365491384503972</v>
          </cell>
          <cell r="H190">
            <v>1.3619218637729125</v>
          </cell>
          <cell r="I190">
            <v>1.0551985321209338</v>
          </cell>
          <cell r="J190">
            <v>1.1150404088875241</v>
          </cell>
          <cell r="K190">
            <v>1.106200870221451</v>
          </cell>
          <cell r="L190">
            <v>1.1283248876258798</v>
          </cell>
          <cell r="M190">
            <v>1.1508913853783975</v>
          </cell>
          <cell r="N190">
            <v>1.0760834453288017</v>
          </cell>
        </row>
        <row r="192">
          <cell r="A192" t="str">
            <v>Mobile Telephony</v>
          </cell>
        </row>
        <row r="194">
          <cell r="A194" t="str">
            <v>Mobile ARPU</v>
          </cell>
        </row>
        <row r="195">
          <cell r="A195" t="str">
            <v xml:space="preserve">  Voice</v>
          </cell>
          <cell r="B195">
            <v>174.82015282194365</v>
          </cell>
          <cell r="C195">
            <v>152.0175241929945</v>
          </cell>
          <cell r="D195">
            <v>129.21489556404532</v>
          </cell>
          <cell r="E195">
            <v>109.83266122943851</v>
          </cell>
          <cell r="F195">
            <v>93.357762045022739</v>
          </cell>
          <cell r="G195">
            <v>79.354097738269331</v>
          </cell>
          <cell r="H195">
            <v>57.375057055902218</v>
          </cell>
          <cell r="I195">
            <v>41.455561706030288</v>
          </cell>
          <cell r="J195">
            <v>36.828180990185714</v>
          </cell>
          <cell r="K195">
            <v>31.799613214441166</v>
          </cell>
          <cell r="L195">
            <v>28.425507734472198</v>
          </cell>
          <cell r="M195">
            <v>25.397145498459732</v>
          </cell>
          <cell r="N195">
            <v>24.2114698679367</v>
          </cell>
        </row>
        <row r="196">
          <cell r="A196" t="str">
            <v xml:space="preserve">  Enhanced</v>
          </cell>
          <cell r="B196">
            <v>1</v>
          </cell>
          <cell r="C196">
            <v>1.5</v>
          </cell>
          <cell r="D196">
            <v>2</v>
          </cell>
          <cell r="E196">
            <v>2.5</v>
          </cell>
          <cell r="F196">
            <v>2.5</v>
          </cell>
          <cell r="G196">
            <v>2.5</v>
          </cell>
          <cell r="H196">
            <v>2.5</v>
          </cell>
          <cell r="I196">
            <v>2.5</v>
          </cell>
          <cell r="J196">
            <v>2.5</v>
          </cell>
          <cell r="K196">
            <v>2.5</v>
          </cell>
          <cell r="L196">
            <v>2.5</v>
          </cell>
          <cell r="M196">
            <v>2.5</v>
          </cell>
          <cell r="N196">
            <v>2.5</v>
          </cell>
        </row>
        <row r="197">
          <cell r="A197" t="str">
            <v xml:space="preserve">  Internet Access</v>
          </cell>
          <cell r="B197">
            <v>10</v>
          </cell>
          <cell r="C197">
            <v>10</v>
          </cell>
          <cell r="D197">
            <v>10</v>
          </cell>
          <cell r="E197">
            <v>10</v>
          </cell>
          <cell r="F197">
            <v>10</v>
          </cell>
          <cell r="G197">
            <v>10</v>
          </cell>
          <cell r="H197">
            <v>10</v>
          </cell>
          <cell r="I197">
            <v>10</v>
          </cell>
          <cell r="J197">
            <v>10</v>
          </cell>
          <cell r="K197">
            <v>10</v>
          </cell>
          <cell r="L197">
            <v>10</v>
          </cell>
          <cell r="M197">
            <v>10</v>
          </cell>
          <cell r="N197">
            <v>10</v>
          </cell>
        </row>
        <row r="198">
          <cell r="A198" t="str">
            <v xml:space="preserve">  Internet Access Only</v>
          </cell>
          <cell r="B198">
            <v>10</v>
          </cell>
          <cell r="C198">
            <v>10</v>
          </cell>
          <cell r="D198">
            <v>10</v>
          </cell>
          <cell r="E198">
            <v>10</v>
          </cell>
          <cell r="F198">
            <v>10</v>
          </cell>
          <cell r="G198">
            <v>10</v>
          </cell>
          <cell r="H198">
            <v>10</v>
          </cell>
          <cell r="I198">
            <v>10</v>
          </cell>
          <cell r="J198">
            <v>10</v>
          </cell>
          <cell r="K198">
            <v>10</v>
          </cell>
          <cell r="L198">
            <v>10</v>
          </cell>
          <cell r="M198">
            <v>10</v>
          </cell>
          <cell r="N198">
            <v>10</v>
          </cell>
        </row>
        <row r="200">
          <cell r="A200" t="str">
            <v>Mobile Revenues</v>
          </cell>
        </row>
        <row r="201">
          <cell r="A201" t="str">
            <v xml:space="preserve">  Voice</v>
          </cell>
        </row>
        <row r="202">
          <cell r="A202" t="str">
            <v xml:space="preserve">  Enhanced</v>
          </cell>
        </row>
        <row r="203">
          <cell r="A203" t="str">
            <v xml:space="preserve">  Internet Access</v>
          </cell>
        </row>
        <row r="205">
          <cell r="A205" t="str">
            <v>Datacommunications</v>
          </cell>
        </row>
        <row r="207">
          <cell r="A207" t="str">
            <v>Leased Lines</v>
          </cell>
        </row>
        <row r="208">
          <cell r="A208" t="str">
            <v xml:space="preserve">  Analog</v>
          </cell>
        </row>
        <row r="209">
          <cell r="A209" t="str">
            <v xml:space="preserve">    X.25 or less</v>
          </cell>
          <cell r="B209">
            <v>243.89740659375002</v>
          </cell>
          <cell r="C209">
            <v>232.28324437500001</v>
          </cell>
          <cell r="D209">
            <v>221.22213750000003</v>
          </cell>
          <cell r="E209">
            <v>210.68775000000002</v>
          </cell>
          <cell r="F209">
            <v>200.655</v>
          </cell>
          <cell r="G209">
            <v>191.1</v>
          </cell>
          <cell r="H209">
            <v>182</v>
          </cell>
          <cell r="I209">
            <v>109.69810910671593</v>
          </cell>
          <cell r="J209">
            <v>73.547163660073906</v>
          </cell>
          <cell r="K209">
            <v>37.396218213431865</v>
          </cell>
          <cell r="L209">
            <v>37.022256031297545</v>
          </cell>
          <cell r="M209">
            <v>36.65203347098457</v>
          </cell>
          <cell r="N209">
            <v>36.285513136274723</v>
          </cell>
        </row>
        <row r="210">
          <cell r="A210" t="str">
            <v xml:space="preserve">   TDM or others</v>
          </cell>
          <cell r="B210">
            <v>304.87175824218752</v>
          </cell>
          <cell r="C210">
            <v>290.35405546875</v>
          </cell>
          <cell r="D210">
            <v>276.52767187500001</v>
          </cell>
          <cell r="E210">
            <v>263.35968750000001</v>
          </cell>
          <cell r="F210">
            <v>250.81874999999999</v>
          </cell>
          <cell r="G210">
            <v>238.87499999999997</v>
          </cell>
          <cell r="H210">
            <v>227.49999999999997</v>
          </cell>
          <cell r="I210">
            <v>137.12263638339491</v>
          </cell>
          <cell r="J210">
            <v>91.933954575092372</v>
          </cell>
          <cell r="K210">
            <v>46.745272766789832</v>
          </cell>
          <cell r="L210">
            <v>46.277820039121927</v>
          </cell>
          <cell r="M210">
            <v>45.815041838730714</v>
          </cell>
          <cell r="N210">
            <v>45.356891420343402</v>
          </cell>
        </row>
        <row r="212">
          <cell r="A212" t="str">
            <v xml:space="preserve">  Digital</v>
          </cell>
        </row>
        <row r="213">
          <cell r="A213" t="str">
            <v xml:space="preserve">    Frame Relay</v>
          </cell>
        </row>
        <row r="214">
          <cell r="A214" t="str">
            <v xml:space="preserve">      64 Kbps, &lt; E1</v>
          </cell>
          <cell r="B214">
            <v>248.02478824419106</v>
          </cell>
          <cell r="C214">
            <v>225.47708022199186</v>
          </cell>
          <cell r="D214">
            <v>204.9791638381744</v>
          </cell>
          <cell r="E214">
            <v>186.34469439834035</v>
          </cell>
          <cell r="F214">
            <v>169.40426763485485</v>
          </cell>
          <cell r="G214">
            <v>154.00387966804985</v>
          </cell>
          <cell r="H214">
            <v>140.0035269709544</v>
          </cell>
          <cell r="I214">
            <v>127.27593360995854</v>
          </cell>
          <cell r="J214">
            <v>115.70539419087139</v>
          </cell>
          <cell r="K214">
            <v>105.18672199170125</v>
          </cell>
          <cell r="L214">
            <v>104.13485477178423</v>
          </cell>
          <cell r="M214">
            <v>103.09350622406639</v>
          </cell>
          <cell r="N214">
            <v>102.06257116182573</v>
          </cell>
        </row>
        <row r="215">
          <cell r="A215" t="str">
            <v xml:space="preserve">      E1</v>
          </cell>
          <cell r="B215">
            <v>2385.0352164023443</v>
          </cell>
          <cell r="C215">
            <v>2271.4621108593756</v>
          </cell>
          <cell r="D215">
            <v>2163.2972484375005</v>
          </cell>
          <cell r="E215">
            <v>2060.2830937500003</v>
          </cell>
          <cell r="F215">
            <v>1962.1743750000003</v>
          </cell>
          <cell r="G215">
            <v>1868.7375000000002</v>
          </cell>
          <cell r="H215">
            <v>1779.75</v>
          </cell>
          <cell r="I215">
            <v>1695</v>
          </cell>
          <cell r="J215">
            <v>1664.4087136929461</v>
          </cell>
          <cell r="K215">
            <v>1633.817427385892</v>
          </cell>
          <cell r="L215">
            <v>1552.1265560165973</v>
          </cell>
          <cell r="M215">
            <v>1474.5202282157675</v>
          </cell>
          <cell r="N215">
            <v>1400.794216804979</v>
          </cell>
        </row>
        <row r="216">
          <cell r="A216" t="str">
            <v xml:space="preserve">      &gt; E1</v>
          </cell>
          <cell r="B216">
            <v>2500</v>
          </cell>
          <cell r="C216">
            <v>2500</v>
          </cell>
          <cell r="D216">
            <v>2500</v>
          </cell>
          <cell r="E216">
            <v>2500</v>
          </cell>
          <cell r="F216">
            <v>2500</v>
          </cell>
          <cell r="G216">
            <v>2500</v>
          </cell>
          <cell r="H216">
            <v>2500</v>
          </cell>
          <cell r="I216">
            <v>2500</v>
          </cell>
          <cell r="J216">
            <v>2500</v>
          </cell>
          <cell r="K216">
            <v>2500</v>
          </cell>
          <cell r="L216">
            <v>2500</v>
          </cell>
          <cell r="M216">
            <v>2500</v>
          </cell>
          <cell r="N216">
            <v>2500</v>
          </cell>
        </row>
        <row r="218">
          <cell r="A218" t="str">
            <v xml:space="preserve">    ATM</v>
          </cell>
        </row>
        <row r="219">
          <cell r="A219" t="str">
            <v xml:space="preserve">      Speed 1</v>
          </cell>
          <cell r="B219">
            <v>10211.528781562502</v>
          </cell>
          <cell r="C219">
            <v>9725.2655062500016</v>
          </cell>
          <cell r="D219">
            <v>9262.1576250000016</v>
          </cell>
          <cell r="E219">
            <v>8821.1025000000009</v>
          </cell>
          <cell r="F219">
            <v>8401.0500000000011</v>
          </cell>
          <cell r="G219">
            <v>8001</v>
          </cell>
          <cell r="H219">
            <v>7620</v>
          </cell>
          <cell r="I219">
            <v>4593.9600086937626</v>
          </cell>
          <cell r="J219">
            <v>3080.9400130406434</v>
          </cell>
          <cell r="K219">
            <v>1567.9200173875245</v>
          </cell>
          <cell r="L219">
            <v>1552.2408172136493</v>
          </cell>
          <cell r="M219">
            <v>1536.7184090415128</v>
          </cell>
          <cell r="N219">
            <v>1521.3512249510977</v>
          </cell>
        </row>
        <row r="220">
          <cell r="A220" t="str">
            <v xml:space="preserve">      Speed 2</v>
          </cell>
          <cell r="B220">
            <v>20423.057563125003</v>
          </cell>
          <cell r="C220">
            <v>19450.531012500003</v>
          </cell>
          <cell r="D220">
            <v>18524.315250000003</v>
          </cell>
          <cell r="E220">
            <v>17642.205000000002</v>
          </cell>
          <cell r="F220">
            <v>16802.100000000002</v>
          </cell>
          <cell r="G220">
            <v>16002</v>
          </cell>
          <cell r="H220">
            <v>15240</v>
          </cell>
          <cell r="I220">
            <v>9187.9200173875251</v>
          </cell>
          <cell r="J220">
            <v>6161.8800260812868</v>
          </cell>
          <cell r="K220">
            <v>3135.8400347750489</v>
          </cell>
          <cell r="L220">
            <v>3104.4816344272986</v>
          </cell>
          <cell r="M220">
            <v>3073.4368180830256</v>
          </cell>
          <cell r="N220">
            <v>3042.7024499021954</v>
          </cell>
        </row>
        <row r="222">
          <cell r="A222" t="str">
            <v xml:space="preserve">    TDM or others</v>
          </cell>
        </row>
        <row r="223">
          <cell r="A223" t="str">
            <v xml:space="preserve">       64 Kbps</v>
          </cell>
          <cell r="B223">
            <v>871.06216640625018</v>
          </cell>
          <cell r="C223">
            <v>829.58301562500014</v>
          </cell>
          <cell r="D223">
            <v>790.07906250000008</v>
          </cell>
          <cell r="E223">
            <v>752.45625000000007</v>
          </cell>
          <cell r="F223">
            <v>716.625</v>
          </cell>
          <cell r="G223">
            <v>682.5</v>
          </cell>
          <cell r="H223">
            <v>650</v>
          </cell>
          <cell r="I223">
            <v>391.77896109541405</v>
          </cell>
          <cell r="J223">
            <v>262.66844164312107</v>
          </cell>
          <cell r="K223">
            <v>133.55792219082809</v>
          </cell>
          <cell r="L223">
            <v>132.2223429689198</v>
          </cell>
          <cell r="M223">
            <v>130.90011953923062</v>
          </cell>
          <cell r="N223">
            <v>129.5911183438383</v>
          </cell>
        </row>
        <row r="224">
          <cell r="A224" t="str">
            <v xml:space="preserve">       Fr T1/E1</v>
          </cell>
          <cell r="B224">
            <v>800</v>
          </cell>
          <cell r="C224">
            <v>800</v>
          </cell>
          <cell r="D224">
            <v>2710.5789375000004</v>
          </cell>
          <cell r="E224">
            <v>2581.5037500000003</v>
          </cell>
          <cell r="F224">
            <v>2458.5750000000003</v>
          </cell>
          <cell r="G224">
            <v>2341.5</v>
          </cell>
          <cell r="H224">
            <v>2230</v>
          </cell>
          <cell r="I224">
            <v>1344.3794827211477</v>
          </cell>
          <cell r="J224">
            <v>901.56922408172136</v>
          </cell>
          <cell r="K224">
            <v>458.75896544229516</v>
          </cell>
          <cell r="L224">
            <v>454.17137578787219</v>
          </cell>
          <cell r="M224">
            <v>449.62966202999348</v>
          </cell>
          <cell r="N224">
            <v>445.13336540969357</v>
          </cell>
        </row>
        <row r="225">
          <cell r="A225" t="str">
            <v xml:space="preserve">       T1/E1</v>
          </cell>
          <cell r="B225">
            <v>5105.7643907812508</v>
          </cell>
          <cell r="C225">
            <v>4862.6327531250008</v>
          </cell>
          <cell r="D225">
            <v>4631.0788125000008</v>
          </cell>
          <cell r="E225">
            <v>4410.5512500000004</v>
          </cell>
          <cell r="F225">
            <v>4200.5250000000005</v>
          </cell>
          <cell r="G225">
            <v>4000.5</v>
          </cell>
          <cell r="H225">
            <v>3810</v>
          </cell>
          <cell r="I225">
            <v>2296.9800043468813</v>
          </cell>
          <cell r="J225">
            <v>1540.4700065203217</v>
          </cell>
          <cell r="K225">
            <v>783.96000869376223</v>
          </cell>
          <cell r="L225">
            <v>776.12040860682464</v>
          </cell>
          <cell r="M225">
            <v>768.35920452075641</v>
          </cell>
          <cell r="N225">
            <v>760.67561247554886</v>
          </cell>
        </row>
        <row r="226">
          <cell r="A226" t="str">
            <v xml:space="preserve">       T3</v>
          </cell>
          <cell r="L226">
            <v>1032.2401434470769</v>
          </cell>
          <cell r="M226">
            <v>1021.917742012606</v>
          </cell>
          <cell r="N226">
            <v>1011.69856459248</v>
          </cell>
        </row>
        <row r="227">
          <cell r="A227" t="str">
            <v xml:space="preserve">        &gt;T3</v>
          </cell>
          <cell r="L227">
            <v>1372.8793907846123</v>
          </cell>
          <cell r="M227">
            <v>1359.150596876766</v>
          </cell>
          <cell r="N227">
            <v>1345.5590909079986</v>
          </cell>
        </row>
        <row r="229">
          <cell r="A229" t="str">
            <v>Internet</v>
          </cell>
        </row>
        <row r="231">
          <cell r="A231" t="str">
            <v>Internet ARPU</v>
          </cell>
        </row>
        <row r="232">
          <cell r="A232" t="str">
            <v xml:space="preserve">  Dial Up Accounts</v>
          </cell>
          <cell r="B232">
            <v>0</v>
          </cell>
          <cell r="C232" t="e">
            <v>#REF!</v>
          </cell>
          <cell r="D232">
            <v>0</v>
          </cell>
          <cell r="E232">
            <v>0</v>
          </cell>
          <cell r="F232">
            <v>0</v>
          </cell>
          <cell r="G232">
            <v>35.232369728021268</v>
          </cell>
          <cell r="H232">
            <v>32.413780149779569</v>
          </cell>
          <cell r="I232">
            <v>29.172402134801612</v>
          </cell>
          <cell r="J232">
            <v>26.255161921321452</v>
          </cell>
          <cell r="K232">
            <v>22.748677823661524</v>
          </cell>
          <cell r="L232">
            <v>21.300138312586444</v>
          </cell>
          <cell r="M232">
            <v>19.1701244813278</v>
          </cell>
          <cell r="N232">
            <v>18.21161825726141</v>
          </cell>
        </row>
        <row r="233">
          <cell r="A233" t="str">
            <v xml:space="preserve">  Dedicated Internet Accounts</v>
          </cell>
        </row>
        <row r="234">
          <cell r="A234" t="str">
            <v xml:space="preserve">    ISDN</v>
          </cell>
          <cell r="B234">
            <v>50</v>
          </cell>
          <cell r="C234">
            <v>50</v>
          </cell>
          <cell r="D234">
            <v>50</v>
          </cell>
          <cell r="E234">
            <v>50</v>
          </cell>
          <cell r="F234">
            <v>50</v>
          </cell>
          <cell r="G234">
            <v>50</v>
          </cell>
          <cell r="H234">
            <v>50</v>
          </cell>
          <cell r="I234">
            <v>50</v>
          </cell>
          <cell r="J234">
            <v>50</v>
          </cell>
          <cell r="K234">
            <v>50</v>
          </cell>
          <cell r="L234">
            <v>50</v>
          </cell>
          <cell r="M234">
            <v>50</v>
          </cell>
          <cell r="N234">
            <v>50</v>
          </cell>
        </row>
        <row r="235">
          <cell r="A235" t="str">
            <v xml:space="preserve">    DSL</v>
          </cell>
          <cell r="B235">
            <v>40</v>
          </cell>
          <cell r="C235">
            <v>40</v>
          </cell>
          <cell r="D235">
            <v>40</v>
          </cell>
          <cell r="E235">
            <v>40</v>
          </cell>
          <cell r="F235">
            <v>40</v>
          </cell>
          <cell r="G235">
            <v>40</v>
          </cell>
          <cell r="H235">
            <v>40</v>
          </cell>
          <cell r="I235">
            <v>40</v>
          </cell>
          <cell r="J235">
            <v>40</v>
          </cell>
          <cell r="K235">
            <v>40</v>
          </cell>
          <cell r="L235">
            <v>40</v>
          </cell>
          <cell r="M235">
            <v>40</v>
          </cell>
          <cell r="N235">
            <v>40</v>
          </cell>
        </row>
        <row r="236">
          <cell r="A236" t="str">
            <v xml:space="preserve">    CATV Internet</v>
          </cell>
          <cell r="B236">
            <v>40</v>
          </cell>
          <cell r="C236">
            <v>40</v>
          </cell>
          <cell r="D236">
            <v>40</v>
          </cell>
          <cell r="E236">
            <v>40</v>
          </cell>
          <cell r="F236">
            <v>40</v>
          </cell>
          <cell r="G236">
            <v>40</v>
          </cell>
          <cell r="H236">
            <v>40</v>
          </cell>
          <cell r="I236">
            <v>40</v>
          </cell>
          <cell r="J236">
            <v>40</v>
          </cell>
          <cell r="K236">
            <v>40</v>
          </cell>
          <cell r="L236">
            <v>38</v>
          </cell>
          <cell r="M236">
            <v>36.1</v>
          </cell>
          <cell r="N236">
            <v>34.295000000000002</v>
          </cell>
        </row>
        <row r="237">
          <cell r="A237" t="str">
            <v xml:space="preserve">    Leased Line Users</v>
          </cell>
          <cell r="B237">
            <v>10</v>
          </cell>
          <cell r="C237">
            <v>10</v>
          </cell>
          <cell r="D237">
            <v>10</v>
          </cell>
          <cell r="E237">
            <v>10</v>
          </cell>
          <cell r="F237">
            <v>10</v>
          </cell>
          <cell r="G237">
            <v>10</v>
          </cell>
          <cell r="H237">
            <v>10</v>
          </cell>
          <cell r="I237">
            <v>10</v>
          </cell>
          <cell r="J237">
            <v>10</v>
          </cell>
          <cell r="K237">
            <v>10</v>
          </cell>
          <cell r="L237">
            <v>10</v>
          </cell>
          <cell r="M237">
            <v>10</v>
          </cell>
          <cell r="N237">
            <v>10</v>
          </cell>
        </row>
        <row r="239">
          <cell r="A239" t="str">
            <v>Internet Revenues</v>
          </cell>
        </row>
        <row r="240">
          <cell r="A240" t="str">
            <v xml:space="preserve">  Dial Up Accounts</v>
          </cell>
        </row>
        <row r="243">
          <cell r="A243" t="str">
            <v>Traffic and Usage</v>
          </cell>
        </row>
        <row r="245">
          <cell r="A245" t="str">
            <v>Fixed Telephony</v>
          </cell>
        </row>
        <row r="247">
          <cell r="A247" t="str">
            <v>Local Monthly MOU</v>
          </cell>
        </row>
        <row r="248">
          <cell r="A248" t="str">
            <v xml:space="preserve">  Business</v>
          </cell>
          <cell r="B248">
            <v>869.46363252000015</v>
          </cell>
          <cell r="C248">
            <v>860.76899619480014</v>
          </cell>
          <cell r="D248">
            <v>852.1613062328521</v>
          </cell>
          <cell r="E248">
            <v>843.63969317052351</v>
          </cell>
          <cell r="F248">
            <v>835.20329623881833</v>
          </cell>
          <cell r="G248">
            <v>833.02092557658648</v>
          </cell>
          <cell r="H248">
            <v>836.14425092616921</v>
          </cell>
          <cell r="I248">
            <v>819.42136590764585</v>
          </cell>
          <cell r="J248">
            <v>805.13566530710114</v>
          </cell>
          <cell r="K248">
            <v>789.52186885942183</v>
          </cell>
          <cell r="L248">
            <v>805.31230623661031</v>
          </cell>
          <cell r="M248">
            <v>821.41855236134256</v>
          </cell>
          <cell r="N248">
            <v>837.84692340856941</v>
          </cell>
        </row>
        <row r="249">
          <cell r="A249" t="str">
            <v xml:space="preserve">  Residential</v>
          </cell>
          <cell r="B249">
            <v>405.74969517599999</v>
          </cell>
          <cell r="C249">
            <v>401.69219822423997</v>
          </cell>
          <cell r="D249">
            <v>397.67527624199755</v>
          </cell>
          <cell r="E249">
            <v>393.69852347957755</v>
          </cell>
          <cell r="F249">
            <v>389.76153824478178</v>
          </cell>
          <cell r="G249">
            <v>370.27346133254269</v>
          </cell>
          <cell r="H249">
            <v>362.86799210589186</v>
          </cell>
          <cell r="I249">
            <v>370.12535194800972</v>
          </cell>
          <cell r="J249">
            <v>377.52785898696993</v>
          </cell>
          <cell r="K249">
            <v>385.07841616670936</v>
          </cell>
          <cell r="L249">
            <v>392.77998449004355</v>
          </cell>
          <cell r="M249">
            <v>400.63558417984444</v>
          </cell>
          <cell r="N249">
            <v>408.64829586344132</v>
          </cell>
        </row>
        <row r="250">
          <cell r="A250" t="str">
            <v>Long Distance Monthly MOU</v>
          </cell>
        </row>
        <row r="251">
          <cell r="A251" t="str">
            <v xml:space="preserve">  Business</v>
          </cell>
          <cell r="B251">
            <v>176.02026669381104</v>
          </cell>
          <cell r="C251">
            <v>206.46022587325854</v>
          </cell>
          <cell r="D251">
            <v>209.12534744858897</v>
          </cell>
          <cell r="E251">
            <v>187.82003369974873</v>
          </cell>
          <cell r="F251">
            <v>194.92865546195347</v>
          </cell>
          <cell r="G251">
            <v>216.19014411224779</v>
          </cell>
          <cell r="H251">
            <v>227.33527062388859</v>
          </cell>
          <cell r="I251">
            <v>255.09329065888983</v>
          </cell>
          <cell r="J251">
            <v>310.36657034022431</v>
          </cell>
          <cell r="K251">
            <v>353.99346683699747</v>
          </cell>
          <cell r="L251">
            <v>389.39281352069725</v>
          </cell>
          <cell r="M251">
            <v>420.54423860235306</v>
          </cell>
          <cell r="N251">
            <v>449.98233530451779</v>
          </cell>
        </row>
        <row r="252">
          <cell r="A252" t="str">
            <v xml:space="preserve">  Residential</v>
          </cell>
          <cell r="B252">
            <v>22.093515114046792</v>
          </cell>
          <cell r="C252">
            <v>22.940025097028727</v>
          </cell>
          <cell r="D252">
            <v>23.236149716509889</v>
          </cell>
          <cell r="E252">
            <v>23.493088455542029</v>
          </cell>
          <cell r="F252">
            <v>23.699920493652577</v>
          </cell>
          <cell r="G252">
            <v>21.525425604249772</v>
          </cell>
          <cell r="H252">
            <v>22.866422033067252</v>
          </cell>
          <cell r="I252">
            <v>25.930004365323246</v>
          </cell>
          <cell r="J252">
            <v>31.208603908120516</v>
          </cell>
          <cell r="K252">
            <v>35.197888731387032</v>
          </cell>
          <cell r="L252">
            <v>39.773614266467341</v>
          </cell>
          <cell r="M252">
            <v>43.750975693114079</v>
          </cell>
          <cell r="N252">
            <v>48.126073262425493</v>
          </cell>
        </row>
        <row r="253">
          <cell r="A253" t="str">
            <v>International Monthly MOU</v>
          </cell>
        </row>
        <row r="254">
          <cell r="A254" t="str">
            <v xml:space="preserve">  Business</v>
          </cell>
          <cell r="B254">
            <v>23.293202746233689</v>
          </cell>
          <cell r="C254">
            <v>24.786303609920463</v>
          </cell>
          <cell r="D254">
            <v>30.16675325485884</v>
          </cell>
          <cell r="E254">
            <v>24.930428793199745</v>
          </cell>
          <cell r="F254">
            <v>27.642728800102713</v>
          </cell>
          <cell r="G254">
            <v>31.082929105694429</v>
          </cell>
          <cell r="H254">
            <v>34.154951576195799</v>
          </cell>
          <cell r="I254">
            <v>37.379181496080406</v>
          </cell>
          <cell r="J254">
            <v>38.305391002601162</v>
          </cell>
          <cell r="K254">
            <v>45.267246224036512</v>
          </cell>
          <cell r="L254">
            <v>52.057333157641985</v>
          </cell>
          <cell r="M254">
            <v>58.824786468135436</v>
          </cell>
          <cell r="N254">
            <v>64.707265114948981</v>
          </cell>
        </row>
        <row r="255">
          <cell r="A255" t="str">
            <v xml:space="preserve">  Residential</v>
          </cell>
          <cell r="B255">
            <v>1.3701883968372759</v>
          </cell>
          <cell r="C255">
            <v>1.4580178594070863</v>
          </cell>
          <cell r="D255">
            <v>1.7745148973446376</v>
          </cell>
          <cell r="E255">
            <v>1.6857782253489335</v>
          </cell>
          <cell r="F255">
            <v>1.7792857594448983</v>
          </cell>
          <cell r="G255">
            <v>1.828407594452613</v>
          </cell>
          <cell r="H255">
            <v>2.0296459678131358</v>
          </cell>
          <cell r="I255">
            <v>2.2447530146805477</v>
          </cell>
          <cell r="J255">
            <v>2.2755926711990289</v>
          </cell>
          <cell r="K255">
            <v>2.6591367072631034</v>
          </cell>
          <cell r="L255">
            <v>3.190964048715724</v>
          </cell>
          <cell r="M255">
            <v>3.8291568584588687</v>
          </cell>
          <cell r="N255">
            <v>4.212072544304756</v>
          </cell>
        </row>
        <row r="257">
          <cell r="A257" t="str">
            <v>Mobile Telephony</v>
          </cell>
        </row>
        <row r="259">
          <cell r="A259" t="str">
            <v>Cellular/PCS Monthly MOU</v>
          </cell>
          <cell r="B259">
            <v>0</v>
          </cell>
          <cell r="C259">
            <v>0</v>
          </cell>
          <cell r="D259">
            <v>250</v>
          </cell>
          <cell r="E259">
            <v>0</v>
          </cell>
          <cell r="F259">
            <v>180.52</v>
          </cell>
          <cell r="G259">
            <v>139.47999999999999</v>
          </cell>
          <cell r="H259">
            <v>115.48</v>
          </cell>
          <cell r="I259">
            <v>100.23</v>
          </cell>
          <cell r="J259">
            <v>93.93</v>
          </cell>
          <cell r="K259">
            <v>80.240000000000009</v>
          </cell>
          <cell r="L259">
            <v>72.216000000000008</v>
          </cell>
          <cell r="M259">
            <v>64.994400000000013</v>
          </cell>
          <cell r="N259">
            <v>61.74468000000001</v>
          </cell>
        </row>
        <row r="260">
          <cell r="A260" t="str">
            <v>Cellular/PCS Data Monthly MOU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10</v>
          </cell>
        </row>
        <row r="262">
          <cell r="A262" t="str">
            <v>Internet</v>
          </cell>
        </row>
        <row r="264">
          <cell r="A264" t="str">
            <v>Internet Usage</v>
          </cell>
        </row>
        <row r="265">
          <cell r="A265" t="str">
            <v xml:space="preserve">  Dial Up Accounts (hrs/mo)</v>
          </cell>
          <cell r="B265">
            <v>14.338343675363397</v>
          </cell>
          <cell r="C265">
            <v>14.410395653631555</v>
          </cell>
          <cell r="D265">
            <v>14.482809702142267</v>
          </cell>
          <cell r="E265">
            <v>14.555587640343987</v>
          </cell>
          <cell r="F265">
            <v>14.628731296828127</v>
          </cell>
          <cell r="G265">
            <v>14.702242509375001</v>
          </cell>
          <cell r="H265">
            <v>14.776123125000002</v>
          </cell>
          <cell r="I265">
            <v>14.850375000000001</v>
          </cell>
          <cell r="J265">
            <v>14.925000000000001</v>
          </cell>
          <cell r="K265">
            <v>15</v>
          </cell>
          <cell r="L265">
            <v>15.75</v>
          </cell>
          <cell r="M265">
            <v>16.537500000000001</v>
          </cell>
          <cell r="N265">
            <v>17.364375000000003</v>
          </cell>
        </row>
        <row r="266">
          <cell r="A266" t="str">
            <v xml:space="preserve">  Dedicated Internet Accounts</v>
          </cell>
        </row>
        <row r="267">
          <cell r="A267" t="str">
            <v xml:space="preserve">    ISDN (hrs/mo)</v>
          </cell>
          <cell r="B267">
            <v>15</v>
          </cell>
          <cell r="C267">
            <v>15</v>
          </cell>
          <cell r="D267">
            <v>15</v>
          </cell>
          <cell r="E267">
            <v>15</v>
          </cell>
          <cell r="F267">
            <v>15</v>
          </cell>
          <cell r="G267">
            <v>15</v>
          </cell>
          <cell r="H267">
            <v>15</v>
          </cell>
          <cell r="I267">
            <v>15</v>
          </cell>
          <cell r="J267">
            <v>15</v>
          </cell>
          <cell r="K267">
            <v>15</v>
          </cell>
          <cell r="L267">
            <v>15.75</v>
          </cell>
          <cell r="M267">
            <v>16.537500000000001</v>
          </cell>
          <cell r="N267">
            <v>17.364375000000003</v>
          </cell>
        </row>
        <row r="268">
          <cell r="A268" t="str">
            <v xml:space="preserve">    DSL (hrs/mo)</v>
          </cell>
          <cell r="B268">
            <v>20</v>
          </cell>
          <cell r="C268">
            <v>20</v>
          </cell>
          <cell r="D268">
            <v>20</v>
          </cell>
          <cell r="E268">
            <v>20</v>
          </cell>
          <cell r="F268">
            <v>20</v>
          </cell>
          <cell r="G268">
            <v>20</v>
          </cell>
          <cell r="H268">
            <v>20</v>
          </cell>
          <cell r="I268">
            <v>20</v>
          </cell>
          <cell r="J268">
            <v>20</v>
          </cell>
          <cell r="K268">
            <v>20</v>
          </cell>
          <cell r="L268">
            <v>21</v>
          </cell>
          <cell r="M268">
            <v>22.05</v>
          </cell>
          <cell r="N268">
            <v>23.152500000000003</v>
          </cell>
        </row>
        <row r="269">
          <cell r="A269" t="str">
            <v xml:space="preserve">    CATV Internet (hrs/mo)</v>
          </cell>
          <cell r="B269">
            <v>15</v>
          </cell>
          <cell r="C269">
            <v>15</v>
          </cell>
          <cell r="D269">
            <v>15</v>
          </cell>
          <cell r="E269">
            <v>15</v>
          </cell>
          <cell r="F269">
            <v>15</v>
          </cell>
          <cell r="G269">
            <v>15</v>
          </cell>
          <cell r="H269">
            <v>15</v>
          </cell>
          <cell r="I269">
            <v>15</v>
          </cell>
          <cell r="J269">
            <v>15</v>
          </cell>
          <cell r="K269">
            <v>15</v>
          </cell>
          <cell r="L269">
            <v>15.75</v>
          </cell>
          <cell r="M269">
            <v>16.537500000000001</v>
          </cell>
          <cell r="N269">
            <v>17.364375000000003</v>
          </cell>
        </row>
        <row r="270">
          <cell r="A270" t="str">
            <v xml:space="preserve">    Leased Lines Users (hrs/mo)</v>
          </cell>
          <cell r="B270">
            <v>20</v>
          </cell>
          <cell r="C270">
            <v>20</v>
          </cell>
          <cell r="D270">
            <v>20</v>
          </cell>
          <cell r="E270">
            <v>20</v>
          </cell>
          <cell r="F270">
            <v>20</v>
          </cell>
          <cell r="G270">
            <v>20</v>
          </cell>
          <cell r="H270">
            <v>20</v>
          </cell>
          <cell r="I270">
            <v>20</v>
          </cell>
          <cell r="J270">
            <v>20</v>
          </cell>
          <cell r="K270">
            <v>20</v>
          </cell>
          <cell r="L270">
            <v>21</v>
          </cell>
          <cell r="M270">
            <v>22.05</v>
          </cell>
          <cell r="N270">
            <v>23.152500000000003</v>
          </cell>
        </row>
      </sheetData>
      <sheetData sheetId="7" refreshError="1">
        <row r="2">
          <cell r="A2" t="str">
            <v>Mexico</v>
          </cell>
        </row>
        <row r="3"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</row>
        <row r="4">
          <cell r="A4" t="str">
            <v>Population</v>
          </cell>
          <cell r="B4">
            <v>81250</v>
          </cell>
          <cell r="C4">
            <v>83118.75</v>
          </cell>
          <cell r="D4">
            <v>85072.040624999994</v>
          </cell>
          <cell r="E4">
            <v>87071.233579687498</v>
          </cell>
          <cell r="F4">
            <v>87985.616789843742</v>
          </cell>
          <cell r="G4">
            <v>88900</v>
          </cell>
          <cell r="H4">
            <v>90600</v>
          </cell>
          <cell r="I4">
            <v>92200</v>
          </cell>
          <cell r="J4">
            <v>93900</v>
          </cell>
          <cell r="K4">
            <v>95600</v>
          </cell>
          <cell r="L4">
            <v>97400</v>
          </cell>
          <cell r="M4">
            <v>98800</v>
          </cell>
          <cell r="N4">
            <v>100300</v>
          </cell>
        </row>
        <row r="5">
          <cell r="A5" t="str">
            <v xml:space="preserve">  Main Line Penetration</v>
          </cell>
          <cell r="B5">
            <v>6.5907692307692303</v>
          </cell>
          <cell r="C5">
            <v>7.2484246935859833</v>
          </cell>
          <cell r="D5">
            <v>7.9387445632934703</v>
          </cell>
          <cell r="E5">
            <v>8.7524658681048546</v>
          </cell>
          <cell r="F5">
            <v>9.6521696498242875</v>
          </cell>
          <cell r="G5">
            <v>9.8999212598425199</v>
          </cell>
          <cell r="H5">
            <v>9.7418852097130237</v>
          </cell>
          <cell r="I5">
            <v>10.036567245119306</v>
          </cell>
          <cell r="J5">
            <v>10.571756123535678</v>
          </cell>
          <cell r="K5">
            <v>11.432100418410043</v>
          </cell>
          <cell r="L5">
            <v>12.099999999999998</v>
          </cell>
          <cell r="M5">
            <v>13.200000000000001</v>
          </cell>
          <cell r="N5">
            <v>14.200000000000001</v>
          </cell>
        </row>
        <row r="6">
          <cell r="A6" t="str">
            <v xml:space="preserve">  Mobile Penetration</v>
          </cell>
          <cell r="B6">
            <v>3.4768E-2</v>
          </cell>
          <cell r="C6">
            <v>0.1963311527182495</v>
          </cell>
          <cell r="D6">
            <v>0.36317690010742004</v>
          </cell>
          <cell r="E6">
            <v>0.43593502055143646</v>
          </cell>
          <cell r="F6">
            <v>0.64698188268620427</v>
          </cell>
          <cell r="G6">
            <v>0.76894600674915625</v>
          </cell>
          <cell r="H6">
            <v>1.1279249448123618</v>
          </cell>
          <cell r="I6">
            <v>1.8947635574837312</v>
          </cell>
          <cell r="J6">
            <v>3.5878652202875401</v>
          </cell>
          <cell r="K6">
            <v>8.1268188767782448</v>
          </cell>
          <cell r="L6">
            <v>14.604380000000001</v>
          </cell>
          <cell r="M6">
            <v>20.730360000000005</v>
          </cell>
          <cell r="N6">
            <v>26.226199999999999</v>
          </cell>
        </row>
        <row r="7">
          <cell r="A7" t="str">
            <v xml:space="preserve">  Internet Penetration</v>
          </cell>
          <cell r="B7">
            <v>0</v>
          </cell>
          <cell r="C7" t="e">
            <v>#REF!</v>
          </cell>
          <cell r="D7">
            <v>0</v>
          </cell>
          <cell r="E7">
            <v>6.1110642427148641E-3</v>
          </cell>
          <cell r="F7">
            <v>1.826822346350189E-2</v>
          </cell>
          <cell r="G7">
            <v>0.12233407733998289</v>
          </cell>
          <cell r="H7">
            <v>0.20485625027872548</v>
          </cell>
          <cell r="I7">
            <v>0.42845932767858785</v>
          </cell>
          <cell r="J7">
            <v>0.79770311530366811</v>
          </cell>
          <cell r="K7">
            <v>1.1756836483504407</v>
          </cell>
          <cell r="L7">
            <v>2.1923254267214083</v>
          </cell>
          <cell r="M7">
            <v>3.3065818404912268</v>
          </cell>
          <cell r="N7">
            <v>4.604273644379691</v>
          </cell>
        </row>
        <row r="9">
          <cell r="A9" t="str">
            <v>Market Data</v>
          </cell>
        </row>
        <row r="11">
          <cell r="A11" t="str">
            <v>Fixed Telephony</v>
          </cell>
        </row>
        <row r="13">
          <cell r="A13" t="str">
            <v>Main Lines in Service</v>
          </cell>
          <cell r="B13">
            <v>5355</v>
          </cell>
          <cell r="C13">
            <v>6024.8</v>
          </cell>
          <cell r="D13">
            <v>6753.652</v>
          </cell>
          <cell r="E13">
            <v>7620.88</v>
          </cell>
          <cell r="F13">
            <v>8492.5210000000006</v>
          </cell>
          <cell r="G13">
            <v>8801.0300000000007</v>
          </cell>
          <cell r="H13">
            <v>8826.1479999999992</v>
          </cell>
          <cell r="I13">
            <v>9253.7150000000001</v>
          </cell>
          <cell r="J13">
            <v>9926.8790000000008</v>
          </cell>
          <cell r="K13">
            <v>10929.088</v>
          </cell>
          <cell r="L13">
            <v>11785.399999999998</v>
          </cell>
          <cell r="M13">
            <v>13041.6</v>
          </cell>
          <cell r="N13">
            <v>14242.600000000002</v>
          </cell>
        </row>
        <row r="14">
          <cell r="A14" t="str">
            <v xml:space="preserve">  Business</v>
          </cell>
          <cell r="B14">
            <v>1338.75</v>
          </cell>
          <cell r="C14">
            <v>1506.1999999999998</v>
          </cell>
          <cell r="D14">
            <v>1688.4130000000005</v>
          </cell>
          <cell r="E14">
            <v>2210.0552000000007</v>
          </cell>
          <cell r="F14">
            <v>2123.1302500000002</v>
          </cell>
          <cell r="G14">
            <v>2200.2574999999997</v>
          </cell>
          <cell r="H14">
            <v>2237.637999999999</v>
          </cell>
          <cell r="I14">
            <v>2352.3339999999998</v>
          </cell>
          <cell r="J14">
            <v>2481.7197500000002</v>
          </cell>
          <cell r="K14">
            <v>2727.3127499999996</v>
          </cell>
          <cell r="L14">
            <v>2979.9383899999998</v>
          </cell>
          <cell r="M14">
            <v>3334.7371200000002</v>
          </cell>
          <cell r="N14">
            <v>3672.8104750000002</v>
          </cell>
        </row>
        <row r="15">
          <cell r="A15" t="str">
            <v xml:space="preserve">    POTS</v>
          </cell>
          <cell r="B15">
            <v>1338.75</v>
          </cell>
          <cell r="C15">
            <v>1506.1999999999998</v>
          </cell>
          <cell r="D15">
            <v>1688.4130000000005</v>
          </cell>
          <cell r="E15">
            <v>2210.0552000000007</v>
          </cell>
          <cell r="F15">
            <v>2123.1302500000002</v>
          </cell>
          <cell r="G15">
            <v>2200.2574999999997</v>
          </cell>
          <cell r="H15">
            <v>2237.637999999999</v>
          </cell>
          <cell r="I15">
            <v>2352.3339999999998</v>
          </cell>
          <cell r="J15">
            <v>2481.7197500000002</v>
          </cell>
          <cell r="K15">
            <v>2727.3127499999996</v>
          </cell>
          <cell r="L15">
            <v>2979.9383899999998</v>
          </cell>
          <cell r="M15">
            <v>3334.7371200000002</v>
          </cell>
          <cell r="N15">
            <v>3672.8104750000002</v>
          </cell>
        </row>
        <row r="16">
          <cell r="A16" t="str">
            <v xml:space="preserve">    ISDN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1.3636563749999999</v>
          </cell>
          <cell r="L16">
            <v>2.3839507119999999</v>
          </cell>
          <cell r="M16">
            <v>4.0016845439999997</v>
          </cell>
          <cell r="N16">
            <v>3.6728104750000004</v>
          </cell>
        </row>
        <row r="17">
          <cell r="A17" t="str">
            <v xml:space="preserve">    DSL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2.97993839</v>
          </cell>
          <cell r="M17">
            <v>4.6686319680000006</v>
          </cell>
          <cell r="N17">
            <v>8.623660416554511</v>
          </cell>
        </row>
        <row r="19">
          <cell r="A19" t="str">
            <v xml:space="preserve">  Residential</v>
          </cell>
          <cell r="B19">
            <v>4016.25</v>
          </cell>
          <cell r="C19">
            <v>4518.6000000000004</v>
          </cell>
          <cell r="D19">
            <v>5065.2389999999996</v>
          </cell>
          <cell r="E19">
            <v>5410.8247999999994</v>
          </cell>
          <cell r="F19">
            <v>6369.3907500000005</v>
          </cell>
          <cell r="G19">
            <v>6600.7725000000009</v>
          </cell>
          <cell r="H19">
            <v>6588.51</v>
          </cell>
          <cell r="I19">
            <v>6901.3810000000003</v>
          </cell>
          <cell r="J19">
            <v>7445.1592500000006</v>
          </cell>
          <cell r="K19">
            <v>8201.7752500000006</v>
          </cell>
          <cell r="L19">
            <v>8805.4616099999985</v>
          </cell>
          <cell r="M19">
            <v>9706.8628800000006</v>
          </cell>
          <cell r="N19">
            <v>10569.789525000002</v>
          </cell>
        </row>
        <row r="20">
          <cell r="A20" t="str">
            <v xml:space="preserve">    POTS</v>
          </cell>
          <cell r="B20">
            <v>4016.25</v>
          </cell>
          <cell r="C20">
            <v>4518.6000000000004</v>
          </cell>
          <cell r="D20">
            <v>5065.2389999999996</v>
          </cell>
          <cell r="E20">
            <v>5410.8247999999994</v>
          </cell>
          <cell r="F20">
            <v>6369.3907500000005</v>
          </cell>
          <cell r="G20">
            <v>6600.7725000000009</v>
          </cell>
          <cell r="H20">
            <v>6588.51</v>
          </cell>
          <cell r="I20">
            <v>6901.3810000000003</v>
          </cell>
          <cell r="J20">
            <v>7445.1592500000006</v>
          </cell>
          <cell r="K20">
            <v>8201.7752500000006</v>
          </cell>
          <cell r="L20">
            <v>8805.4616099999985</v>
          </cell>
          <cell r="M20">
            <v>9706.8628800000006</v>
          </cell>
          <cell r="N20">
            <v>10569.789525000002</v>
          </cell>
        </row>
        <row r="21">
          <cell r="A21" t="str">
            <v xml:space="preserve">    ISDN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  DSL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10.569789525000003</v>
          </cell>
        </row>
        <row r="24">
          <cell r="A24" t="str">
            <v>CATV Accounts</v>
          </cell>
          <cell r="B24" t="e">
            <v>#REF!</v>
          </cell>
          <cell r="C24" t="e">
            <v>#REF!</v>
          </cell>
          <cell r="D24">
            <v>0</v>
          </cell>
          <cell r="E24">
            <v>1061.1310000000001</v>
          </cell>
          <cell r="F24">
            <v>1559.7328775510205</v>
          </cell>
          <cell r="G24">
            <v>1596.4142857142856</v>
          </cell>
          <cell r="H24">
            <v>1772.2295918367347</v>
          </cell>
          <cell r="I24">
            <v>1807.7898571428573</v>
          </cell>
          <cell r="J24">
            <v>2100.9098775510201</v>
          </cell>
          <cell r="K24">
            <v>2594.7368421052633</v>
          </cell>
          <cell r="L24">
            <v>3087.58</v>
          </cell>
          <cell r="M24">
            <v>3803.8</v>
          </cell>
          <cell r="N24">
            <v>4513.5</v>
          </cell>
        </row>
        <row r="25">
          <cell r="A25" t="str">
            <v xml:space="preserve">  CATV Telephony</v>
          </cell>
          <cell r="B25" t="e">
            <v>#REF!</v>
          </cell>
          <cell r="C25" t="e">
            <v>#REF!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0.44648952638630507</v>
          </cell>
          <cell r="M25">
            <v>1.9647504926620458</v>
          </cell>
          <cell r="N25">
            <v>2.8709115901964783</v>
          </cell>
        </row>
        <row r="27">
          <cell r="A27" t="str">
            <v>Web Sites</v>
          </cell>
          <cell r="B27" t="str">
            <v>NA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>
            <v>7.2510000000000003</v>
          </cell>
          <cell r="J27">
            <v>12.576000000000001</v>
          </cell>
          <cell r="K27">
            <v>28.13</v>
          </cell>
          <cell r="L27">
            <v>109.575</v>
          </cell>
          <cell r="M27">
            <v>155.61000000000001</v>
          </cell>
          <cell r="N27">
            <v>200.0985</v>
          </cell>
        </row>
        <row r="28">
          <cell r="A28" t="str">
            <v xml:space="preserve">  Local Language</v>
          </cell>
          <cell r="B28" t="str">
            <v>NA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>
            <v>6.6709200000000006</v>
          </cell>
          <cell r="J28">
            <v>11.695680000000001</v>
          </cell>
          <cell r="K28">
            <v>26.442199999999996</v>
          </cell>
          <cell r="L28">
            <v>104.09625</v>
          </cell>
          <cell r="M28">
            <v>149.38560000000001</v>
          </cell>
          <cell r="N28">
            <v>194.09554499999999</v>
          </cell>
        </row>
        <row r="31">
          <cell r="A31" t="str">
            <v>Local Exchange Capacity</v>
          </cell>
          <cell r="B31">
            <v>5557.165</v>
          </cell>
          <cell r="C31">
            <v>7109.2640000000001</v>
          </cell>
          <cell r="D31">
            <v>7901.7728399999996</v>
          </cell>
          <cell r="E31">
            <v>8840.2207999999991</v>
          </cell>
          <cell r="F31">
            <v>9766.3991499999993</v>
          </cell>
          <cell r="G31">
            <v>10385.215400000001</v>
          </cell>
          <cell r="H31">
            <v>10591.377599999998</v>
          </cell>
          <cell r="I31">
            <v>10919.3837</v>
          </cell>
          <cell r="J31">
            <v>11558.768792968614</v>
          </cell>
          <cell r="K31">
            <v>12315.865154568979</v>
          </cell>
          <cell r="L31">
            <v>12943.778342697724</v>
          </cell>
          <cell r="M31">
            <v>14229.083781824804</v>
          </cell>
          <cell r="N31">
            <v>15637.557379638443</v>
          </cell>
        </row>
        <row r="32">
          <cell r="A32" t="str">
            <v xml:space="preserve">  Circuit</v>
          </cell>
          <cell r="B32">
            <v>5557.165</v>
          </cell>
          <cell r="C32">
            <v>7109.2640000000001</v>
          </cell>
          <cell r="D32">
            <v>7901.7728399999996</v>
          </cell>
          <cell r="E32">
            <v>8840.2207999999991</v>
          </cell>
          <cell r="F32">
            <v>9766.3991499999993</v>
          </cell>
          <cell r="G32">
            <v>10385.215400000001</v>
          </cell>
          <cell r="H32">
            <v>10591.377599999998</v>
          </cell>
          <cell r="I32">
            <v>10919.3837</v>
          </cell>
          <cell r="J32">
            <v>11558.768792968614</v>
          </cell>
          <cell r="K32">
            <v>12315.865154568979</v>
          </cell>
          <cell r="L32">
            <v>12943.778342697724</v>
          </cell>
          <cell r="M32">
            <v>14088.201764182973</v>
          </cell>
          <cell r="N32">
            <v>15330.93860748867</v>
          </cell>
        </row>
        <row r="33">
          <cell r="A33" t="str">
            <v xml:space="preserve">    Digital</v>
          </cell>
          <cell r="B33">
            <v>1774.258</v>
          </cell>
          <cell r="C33">
            <v>2914.7982400000001</v>
          </cell>
          <cell r="D33">
            <v>4504.0105187999998</v>
          </cell>
          <cell r="E33">
            <v>5834.5457280000001</v>
          </cell>
          <cell r="F33">
            <v>8076.8120970499986</v>
          </cell>
          <cell r="G33">
            <v>9097.4486904000005</v>
          </cell>
          <cell r="H33">
            <v>9511.0570847999988</v>
          </cell>
          <cell r="I33">
            <v>9858.0196043600008</v>
          </cell>
          <cell r="J33">
            <v>10646.475804087686</v>
          </cell>
          <cell r="K33">
            <v>11576.91324529484</v>
          </cell>
          <cell r="L33">
            <v>12555.464992416792</v>
          </cell>
          <cell r="M33">
            <v>14088.201764182973</v>
          </cell>
          <cell r="N33">
            <v>15330.93860748867</v>
          </cell>
        </row>
        <row r="34">
          <cell r="A34" t="str">
            <v xml:space="preserve">    Analog</v>
          </cell>
          <cell r="B34">
            <v>3782.9070000000002</v>
          </cell>
          <cell r="C34">
            <v>4194.46576</v>
          </cell>
          <cell r="D34">
            <v>3397.7623211999999</v>
          </cell>
          <cell r="E34">
            <v>3005.6750719999991</v>
          </cell>
          <cell r="F34">
            <v>1689.5870529500007</v>
          </cell>
          <cell r="G34">
            <v>1287.7667096000005</v>
          </cell>
          <cell r="H34">
            <v>1080.3205151999991</v>
          </cell>
          <cell r="I34">
            <v>1061.3640956399995</v>
          </cell>
          <cell r="J34">
            <v>912.29298888092853</v>
          </cell>
          <cell r="K34">
            <v>738.95190927413933</v>
          </cell>
          <cell r="L34">
            <v>388.31335028093235</v>
          </cell>
          <cell r="M34">
            <v>0</v>
          </cell>
          <cell r="N34">
            <v>0</v>
          </cell>
        </row>
        <row r="35">
          <cell r="A35" t="str">
            <v xml:space="preserve">  Packet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140.88201764182975</v>
          </cell>
          <cell r="N35">
            <v>306.61877214977341</v>
          </cell>
        </row>
        <row r="37">
          <cell r="A37" t="str">
            <v>LD Exchange Capacity</v>
          </cell>
          <cell r="B37">
            <v>326.13</v>
          </cell>
          <cell r="C37">
            <v>406.89146617892067</v>
          </cell>
          <cell r="D37">
            <v>464.74528873206901</v>
          </cell>
          <cell r="E37">
            <v>540.74064841688335</v>
          </cell>
          <cell r="F37">
            <v>596.19840263416245</v>
          </cell>
          <cell r="G37">
            <v>695</v>
          </cell>
          <cell r="H37">
            <v>741.39643199999989</v>
          </cell>
          <cell r="I37">
            <v>873.55069600000002</v>
          </cell>
          <cell r="J37">
            <v>924.70150343748912</v>
          </cell>
          <cell r="K37">
            <v>985.26921236551834</v>
          </cell>
          <cell r="L37">
            <v>1035.5022674158179</v>
          </cell>
          <cell r="M37">
            <v>1129.3102534169072</v>
          </cell>
          <cell r="N37">
            <v>1231.38098895349</v>
          </cell>
        </row>
        <row r="38">
          <cell r="A38" t="str">
            <v xml:space="preserve">  Circuit</v>
          </cell>
          <cell r="B38">
            <v>326.13</v>
          </cell>
          <cell r="C38">
            <v>406.89146617892067</v>
          </cell>
          <cell r="D38">
            <v>464.74528873206901</v>
          </cell>
          <cell r="E38">
            <v>540.74064841688335</v>
          </cell>
          <cell r="F38">
            <v>596.19840263416245</v>
          </cell>
          <cell r="G38">
            <v>695</v>
          </cell>
          <cell r="H38">
            <v>741.39643199999989</v>
          </cell>
          <cell r="I38">
            <v>873.55069600000002</v>
          </cell>
          <cell r="J38">
            <v>924.70150343748912</v>
          </cell>
          <cell r="K38">
            <v>985.26921236551834</v>
          </cell>
          <cell r="L38">
            <v>1035.5022674158179</v>
          </cell>
          <cell r="M38">
            <v>1127.056141134638</v>
          </cell>
          <cell r="N38">
            <v>1226.4750885990936</v>
          </cell>
        </row>
        <row r="39">
          <cell r="A39" t="str">
            <v xml:space="preserve">    Digital</v>
          </cell>
          <cell r="B39">
            <v>163.065</v>
          </cell>
          <cell r="C39">
            <v>210.89146617892069</v>
          </cell>
          <cell r="D39">
            <v>272.74528873206901</v>
          </cell>
          <cell r="E39">
            <v>352.74064841688335</v>
          </cell>
          <cell r="F39">
            <v>456.19840263416245</v>
          </cell>
          <cell r="G39">
            <v>590</v>
          </cell>
          <cell r="H39">
            <v>682.08471743999996</v>
          </cell>
          <cell r="I39">
            <v>873.55069600000002</v>
          </cell>
          <cell r="J39">
            <v>924.70150343748912</v>
          </cell>
          <cell r="K39">
            <v>985.26921236551834</v>
          </cell>
          <cell r="L39">
            <v>1035.5022674158179</v>
          </cell>
          <cell r="M39">
            <v>1127.056141134638</v>
          </cell>
          <cell r="N39">
            <v>1226.4750885990936</v>
          </cell>
        </row>
        <row r="40">
          <cell r="A40" t="str">
            <v xml:space="preserve">    Analog</v>
          </cell>
          <cell r="B40">
            <v>163.065</v>
          </cell>
          <cell r="C40">
            <v>195.99999999999997</v>
          </cell>
          <cell r="D40">
            <v>192</v>
          </cell>
          <cell r="E40">
            <v>188</v>
          </cell>
          <cell r="F40">
            <v>140</v>
          </cell>
          <cell r="G40">
            <v>105</v>
          </cell>
          <cell r="H40">
            <v>59.311714559999928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 xml:space="preserve">  Packet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2.2541122822692761</v>
          </cell>
          <cell r="N41">
            <v>4.9059003543963744</v>
          </cell>
        </row>
        <row r="43">
          <cell r="A43" t="str">
            <v>Intl Exchange Capacity</v>
          </cell>
          <cell r="B43">
            <v>79.941000000000003</v>
          </cell>
          <cell r="C43">
            <v>79.941000000000003</v>
          </cell>
          <cell r="D43">
            <v>79.941000000000003</v>
          </cell>
          <cell r="E43">
            <v>87.935100000000006</v>
          </cell>
          <cell r="F43">
            <v>96.728610000000018</v>
          </cell>
          <cell r="G43">
            <v>106.40147100000003</v>
          </cell>
          <cell r="H43">
            <v>117.04161810000004</v>
          </cell>
          <cell r="I43">
            <v>127.17807250524066</v>
          </cell>
          <cell r="J43">
            <v>136.42967578024079</v>
          </cell>
          <cell r="K43">
            <v>129.39731517316915</v>
          </cell>
          <cell r="L43">
            <v>143.56422417873853</v>
          </cell>
          <cell r="M43">
            <v>166.56503567884877</v>
          </cell>
          <cell r="N43">
            <v>185.40512552697643</v>
          </cell>
        </row>
        <row r="44">
          <cell r="A44" t="str">
            <v xml:space="preserve">  Circuit</v>
          </cell>
          <cell r="B44">
            <v>79.941000000000003</v>
          </cell>
          <cell r="C44">
            <v>79.941000000000003</v>
          </cell>
          <cell r="D44">
            <v>79.941000000000003</v>
          </cell>
          <cell r="E44">
            <v>87.935100000000006</v>
          </cell>
          <cell r="F44">
            <v>96.728610000000018</v>
          </cell>
          <cell r="G44">
            <v>106.40147100000003</v>
          </cell>
          <cell r="H44">
            <v>117.04161810000004</v>
          </cell>
          <cell r="I44">
            <v>127.17807250524066</v>
          </cell>
          <cell r="J44">
            <v>136.42967578024079</v>
          </cell>
          <cell r="K44">
            <v>129.39731517316915</v>
          </cell>
          <cell r="L44">
            <v>143.42080337536316</v>
          </cell>
          <cell r="M44">
            <v>165.90142995901272</v>
          </cell>
          <cell r="N44">
            <v>183.93365627676235</v>
          </cell>
        </row>
        <row r="45">
          <cell r="A45" t="str">
            <v xml:space="preserve">    Digital</v>
          </cell>
          <cell r="B45">
            <v>36.772860000000001</v>
          </cell>
          <cell r="C45">
            <v>39.17109</v>
          </cell>
          <cell r="D45">
            <v>40.769910000000003</v>
          </cell>
          <cell r="E45">
            <v>50.123007000000001</v>
          </cell>
          <cell r="F45">
            <v>59.488095150000007</v>
          </cell>
          <cell r="G45">
            <v>69.160956150000018</v>
          </cell>
          <cell r="H45">
            <v>86.610797394000031</v>
          </cell>
          <cell r="I45">
            <v>105.55780017934974</v>
          </cell>
          <cell r="J45">
            <v>120.05811468661189</v>
          </cell>
          <cell r="K45">
            <v>128.10334202143744</v>
          </cell>
          <cell r="L45">
            <v>133.38134713908775</v>
          </cell>
          <cell r="M45">
            <v>157.60635846106209</v>
          </cell>
          <cell r="N45">
            <v>178.41564658845948</v>
          </cell>
        </row>
        <row r="46">
          <cell r="A46" t="str">
            <v xml:space="preserve">    Analog</v>
          </cell>
          <cell r="B46">
            <v>43.168140000000001</v>
          </cell>
          <cell r="C46">
            <v>40.769910000000003</v>
          </cell>
          <cell r="D46">
            <v>39.17109</v>
          </cell>
          <cell r="E46">
            <v>37.812093000000004</v>
          </cell>
          <cell r="F46">
            <v>37.240514850000011</v>
          </cell>
          <cell r="G46">
            <v>37.240514850000011</v>
          </cell>
          <cell r="H46">
            <v>30.430820706000006</v>
          </cell>
          <cell r="I46">
            <v>21.620272325890923</v>
          </cell>
          <cell r="J46">
            <v>16.371561093628898</v>
          </cell>
          <cell r="K46">
            <v>1.2939731517317057</v>
          </cell>
          <cell r="L46">
            <v>10.039456236275413</v>
          </cell>
          <cell r="M46">
            <v>8.2950714979506301</v>
          </cell>
          <cell r="N46">
            <v>5.5180096883028682</v>
          </cell>
        </row>
        <row r="47">
          <cell r="A47" t="str">
            <v xml:space="preserve">  Packet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0.14342080337536317</v>
          </cell>
          <cell r="M47">
            <v>0.66360571983605088</v>
          </cell>
          <cell r="N47">
            <v>1.4714692502140989</v>
          </cell>
        </row>
        <row r="49">
          <cell r="A49" t="str">
            <v>Mobile Telephony</v>
          </cell>
        </row>
        <row r="51">
          <cell r="A51" t="str">
            <v>Cellular/PCS Subscribers</v>
          </cell>
          <cell r="B51">
            <v>28.248999999999999</v>
          </cell>
          <cell r="C51">
            <v>163.18799999999999</v>
          </cell>
          <cell r="D51">
            <v>308.96199999999999</v>
          </cell>
          <cell r="E51">
            <v>379.57399999999996</v>
          </cell>
          <cell r="F51">
            <v>569.25100000000009</v>
          </cell>
          <cell r="G51">
            <v>683.59299999999996</v>
          </cell>
          <cell r="H51">
            <v>1021.8999999999999</v>
          </cell>
          <cell r="I51">
            <v>1746.972</v>
          </cell>
          <cell r="J51">
            <v>3368.837</v>
          </cell>
          <cell r="K51">
            <v>7768.4620000000014</v>
          </cell>
          <cell r="L51">
            <v>14220.4</v>
          </cell>
          <cell r="M51">
            <v>20471.36</v>
          </cell>
          <cell r="N51">
            <v>26278.6</v>
          </cell>
        </row>
        <row r="52">
          <cell r="A52" t="str">
            <v xml:space="preserve">  Voice</v>
          </cell>
          <cell r="B52">
            <v>28.248999999999999</v>
          </cell>
          <cell r="C52">
            <v>163.18799999999999</v>
          </cell>
          <cell r="D52">
            <v>308.96199999999999</v>
          </cell>
          <cell r="E52">
            <v>379.57399999999996</v>
          </cell>
          <cell r="F52">
            <v>569.25100000000009</v>
          </cell>
          <cell r="G52">
            <v>683.59299999999996</v>
          </cell>
          <cell r="H52">
            <v>1021.8999999999999</v>
          </cell>
          <cell r="I52">
            <v>1746.972</v>
          </cell>
          <cell r="J52">
            <v>3368.837</v>
          </cell>
          <cell r="K52">
            <v>7768.4620000000014</v>
          </cell>
          <cell r="L52">
            <v>14220.4</v>
          </cell>
          <cell r="M52">
            <v>20471.36</v>
          </cell>
          <cell r="N52">
            <v>26278.6</v>
          </cell>
        </row>
        <row r="53">
          <cell r="A53" t="str">
            <v xml:space="preserve">  Value Added Services</v>
          </cell>
          <cell r="B53">
            <v>8.4746999999999986</v>
          </cell>
          <cell r="C53">
            <v>48.956399999999995</v>
          </cell>
          <cell r="D53">
            <v>92.688599999999994</v>
          </cell>
          <cell r="E53">
            <v>113.87219999999998</v>
          </cell>
          <cell r="F53">
            <v>170.77530000000002</v>
          </cell>
          <cell r="G53">
            <v>205.07789999999997</v>
          </cell>
          <cell r="H53">
            <v>255.47499999999997</v>
          </cell>
          <cell r="I53">
            <v>436.74299999999999</v>
          </cell>
          <cell r="J53">
            <v>842.20925</v>
          </cell>
          <cell r="K53">
            <v>1553.6924000000004</v>
          </cell>
          <cell r="L53">
            <v>2844.08</v>
          </cell>
          <cell r="M53">
            <v>4094.2720000000004</v>
          </cell>
          <cell r="N53">
            <v>5255.72</v>
          </cell>
        </row>
        <row r="54">
          <cell r="A54" t="str">
            <v xml:space="preserve">  Packet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6">
          <cell r="A56" t="str">
            <v>Other Mobile Subscribers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0.16844185</v>
          </cell>
          <cell r="K56">
            <v>0.77684620000000015</v>
          </cell>
          <cell r="L56">
            <v>4.2661199999999999</v>
          </cell>
          <cell r="M56">
            <v>10.23568</v>
          </cell>
          <cell r="N56">
            <v>26.278600000000001</v>
          </cell>
        </row>
        <row r="57">
          <cell r="A57" t="str">
            <v xml:space="preserve">  Voice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0.16844185</v>
          </cell>
          <cell r="K57">
            <v>0.77684620000000015</v>
          </cell>
          <cell r="L57">
            <v>4.2661199999999999</v>
          </cell>
          <cell r="M57">
            <v>10.23568</v>
          </cell>
          <cell r="N57">
            <v>26.278600000000001</v>
          </cell>
        </row>
        <row r="58">
          <cell r="A58" t="str">
            <v xml:space="preserve">  Value Added Services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0.16844185</v>
          </cell>
          <cell r="K58">
            <v>0.77684620000000015</v>
          </cell>
          <cell r="L58">
            <v>4.2661199999999999</v>
          </cell>
          <cell r="M58">
            <v>10.23568</v>
          </cell>
          <cell r="N58">
            <v>26.278600000000001</v>
          </cell>
        </row>
        <row r="59">
          <cell r="A59" t="str">
            <v xml:space="preserve">  Packet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0.16844185</v>
          </cell>
          <cell r="K59">
            <v>0.77684620000000015</v>
          </cell>
          <cell r="L59">
            <v>4.2661199999999999</v>
          </cell>
          <cell r="M59">
            <v>10.23568</v>
          </cell>
          <cell r="N59">
            <v>26.278600000000001</v>
          </cell>
        </row>
        <row r="61">
          <cell r="A61" t="str">
            <v>Packet Only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3">
          <cell r="A63" t="str">
            <v>Datacommunications</v>
          </cell>
        </row>
        <row r="65">
          <cell r="A65" t="str">
            <v>Leased Lines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13.885153846153846</v>
          </cell>
          <cell r="G65">
            <v>17.19966671334425</v>
          </cell>
          <cell r="H65">
            <v>28.953056433717187</v>
          </cell>
          <cell r="I65">
            <v>55.249146003736527</v>
          </cell>
          <cell r="J65">
            <v>83.963280787737716</v>
          </cell>
          <cell r="K65">
            <v>97.373869176311899</v>
          </cell>
          <cell r="L65">
            <v>123.10027497525274</v>
          </cell>
          <cell r="M65">
            <v>154.65877320261623</v>
          </cell>
          <cell r="N65">
            <v>194.85565120142959</v>
          </cell>
        </row>
        <row r="66">
          <cell r="A66" t="str">
            <v xml:space="preserve">  Analog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11.759972027972028</v>
          </cell>
          <cell r="G66">
            <v>11.650792657342656</v>
          </cell>
          <cell r="H66">
            <v>11.48225191336441</v>
          </cell>
          <cell r="I66">
            <v>12.343803762140634</v>
          </cell>
          <cell r="J66">
            <v>11.60439135181138</v>
          </cell>
          <cell r="K66">
            <v>10.879727339776366</v>
          </cell>
          <cell r="L66">
            <v>10.227407639454215</v>
          </cell>
          <cell r="M66">
            <v>9.6347872574815039</v>
          </cell>
          <cell r="N66">
            <v>9.0921103946074275</v>
          </cell>
        </row>
        <row r="67">
          <cell r="A67" t="str">
            <v xml:space="preserve">    X.25 or less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2.129</v>
          </cell>
          <cell r="G67">
            <v>1.7989999999999999</v>
          </cell>
          <cell r="H67">
            <v>1.1888888888888889</v>
          </cell>
          <cell r="I67">
            <v>0.88888888888888895</v>
          </cell>
          <cell r="J67">
            <v>0.72222222222222221</v>
          </cell>
          <cell r="K67">
            <v>0.54166666666666663</v>
          </cell>
          <cell r="L67">
            <v>0.40625</v>
          </cell>
          <cell r="M67">
            <v>0.3046875</v>
          </cell>
          <cell r="N67">
            <v>0.228515625</v>
          </cell>
        </row>
        <row r="68">
          <cell r="A68" t="str">
            <v xml:space="preserve">   TDM or others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9.6309720279720281</v>
          </cell>
          <cell r="H68">
            <v>9.8517926573426564</v>
          </cell>
          <cell r="I68">
            <v>10.293363024475521</v>
          </cell>
          <cell r="J68">
            <v>11.454914873251745</v>
          </cell>
          <cell r="K68">
            <v>10.882169129589158</v>
          </cell>
          <cell r="L68">
            <v>10.3380606731097</v>
          </cell>
          <cell r="M68">
            <v>9.8211576394542153</v>
          </cell>
          <cell r="N68">
            <v>9.3300997574815039</v>
          </cell>
        </row>
        <row r="70">
          <cell r="A70" t="str">
            <v xml:space="preserve">  Digital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2.1251818181818183</v>
          </cell>
          <cell r="G70">
            <v>5.548874056001595</v>
          </cell>
          <cell r="H70">
            <v>17.470804520352779</v>
          </cell>
          <cell r="I70">
            <v>42.905342241595889</v>
          </cell>
          <cell r="J70">
            <v>72.358889435926343</v>
          </cell>
          <cell r="K70">
            <v>86.494141836535533</v>
          </cell>
          <cell r="L70">
            <v>112.87286733579853</v>
          </cell>
          <cell r="M70">
            <v>145.02398594513474</v>
          </cell>
          <cell r="N70">
            <v>185.76354080682216</v>
          </cell>
        </row>
        <row r="71">
          <cell r="A71" t="str">
            <v xml:space="preserve">    Frame Relay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0.05</v>
          </cell>
          <cell r="G71">
            <v>0.1</v>
          </cell>
          <cell r="H71">
            <v>0.32500000000000001</v>
          </cell>
          <cell r="I71">
            <v>0.9</v>
          </cell>
          <cell r="J71">
            <v>1.7610526315789472</v>
          </cell>
          <cell r="K71">
            <v>3.6982105263157892</v>
          </cell>
          <cell r="L71">
            <v>5.547315789473684</v>
          </cell>
          <cell r="M71">
            <v>6.9896178947368419</v>
          </cell>
          <cell r="N71">
            <v>8.177852936842104</v>
          </cell>
        </row>
        <row r="72">
          <cell r="A72" t="str">
            <v xml:space="preserve">       64 Kbps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0.05</v>
          </cell>
          <cell r="G72">
            <v>0.1</v>
          </cell>
          <cell r="H72">
            <v>0.32500000000000001</v>
          </cell>
          <cell r="I72">
            <v>0.9</v>
          </cell>
          <cell r="J72">
            <v>1.7258315789473682</v>
          </cell>
          <cell r="K72">
            <v>3.5502821052631575</v>
          </cell>
          <cell r="L72">
            <v>5.1590036842105267</v>
          </cell>
          <cell r="M72">
            <v>6.3605522842105264</v>
          </cell>
          <cell r="N72">
            <v>7.278289113789473</v>
          </cell>
        </row>
        <row r="73">
          <cell r="A73" t="str">
            <v xml:space="preserve">       Fr T1/E1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3.5221052631578945E-2</v>
          </cell>
          <cell r="K73">
            <v>0.14792842105263157</v>
          </cell>
          <cell r="L73">
            <v>0.3883121052631579</v>
          </cell>
          <cell r="M73">
            <v>0.62906561052631571</v>
          </cell>
          <cell r="N73">
            <v>0.89956382305263149</v>
          </cell>
        </row>
        <row r="74">
          <cell r="A74" t="str">
            <v xml:space="preserve">       T1/E1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6">
          <cell r="A76" t="str">
            <v xml:space="preserve">    ATM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0.44068458849579389</v>
          </cell>
          <cell r="M76">
            <v>0.50758395080797158</v>
          </cell>
          <cell r="N76">
            <v>0.69661327802558304</v>
          </cell>
        </row>
        <row r="77">
          <cell r="A77" t="str">
            <v xml:space="preserve">      2 to 10 Mbps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0.44068458849579389</v>
          </cell>
          <cell r="M77">
            <v>0.50758395080797158</v>
          </cell>
          <cell r="N77">
            <v>0.69661327802558304</v>
          </cell>
        </row>
        <row r="78">
          <cell r="A78" t="str">
            <v xml:space="preserve">      34 Mbps and greater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A80" t="str">
            <v xml:space="preserve">    TDM or others</v>
          </cell>
          <cell r="B80">
            <v>0</v>
          </cell>
          <cell r="C80">
            <v>0</v>
          </cell>
          <cell r="D80">
            <v>0</v>
          </cell>
          <cell r="E80">
            <v>1.0641958041958042</v>
          </cell>
          <cell r="F80">
            <v>2.0751818181818185</v>
          </cell>
          <cell r="G80">
            <v>5.3662073426573436</v>
          </cell>
          <cell r="H80">
            <v>16.774470308857811</v>
          </cell>
          <cell r="I80">
            <v>40.718964415049243</v>
          </cell>
          <cell r="J80">
            <v>66.78242485914221</v>
          </cell>
          <cell r="K80">
            <v>76.072869796341536</v>
          </cell>
          <cell r="L80">
            <v>94.330358547463504</v>
          </cell>
          <cell r="M80">
            <v>112.25312667148157</v>
          </cell>
          <cell r="N80">
            <v>127.968564405489</v>
          </cell>
        </row>
        <row r="81">
          <cell r="A81" t="str">
            <v xml:space="preserve">       64 Kbps</v>
          </cell>
          <cell r="B81">
            <v>0</v>
          </cell>
          <cell r="C81">
            <v>0</v>
          </cell>
          <cell r="D81">
            <v>0</v>
          </cell>
          <cell r="E81">
            <v>0.81943076923076918</v>
          </cell>
          <cell r="F81">
            <v>1.577138181818182</v>
          </cell>
          <cell r="G81">
            <v>4.0246555069930077</v>
          </cell>
          <cell r="H81">
            <v>12.413108028554781</v>
          </cell>
          <cell r="I81">
            <v>29.724844022985945</v>
          </cell>
          <cell r="J81">
            <v>48.083345898582387</v>
          </cell>
          <cell r="K81">
            <v>54.01173755540249</v>
          </cell>
          <cell r="L81">
            <v>65.087947397749815</v>
          </cell>
          <cell r="M81">
            <v>75.209594869892655</v>
          </cell>
          <cell r="N81">
            <v>83.179566863567857</v>
          </cell>
        </row>
        <row r="82">
          <cell r="A82" t="str">
            <v xml:space="preserve">       Fr T1/E1</v>
          </cell>
          <cell r="B82">
            <v>0</v>
          </cell>
          <cell r="C82">
            <v>0</v>
          </cell>
          <cell r="D82">
            <v>0</v>
          </cell>
          <cell r="E82">
            <v>7.4493706293706302E-2</v>
          </cell>
          <cell r="F82">
            <v>0.14526272727272729</v>
          </cell>
          <cell r="G82">
            <v>0.37563451398601411</v>
          </cell>
          <cell r="H82">
            <v>1.174212921620047</v>
          </cell>
          <cell r="I82">
            <v>3.2575171532039393</v>
          </cell>
          <cell r="J82">
            <v>5.3425939887313767</v>
          </cell>
          <cell r="K82">
            <v>6.8465582816707382</v>
          </cell>
          <cell r="L82">
            <v>9.4330358547463504</v>
          </cell>
          <cell r="M82">
            <v>11.225312667148158</v>
          </cell>
          <cell r="N82">
            <v>12.7968564405489</v>
          </cell>
        </row>
        <row r="83">
          <cell r="A83" t="str">
            <v xml:space="preserve">       T1/E1</v>
          </cell>
          <cell r="B83">
            <v>0</v>
          </cell>
          <cell r="C83">
            <v>0</v>
          </cell>
          <cell r="D83">
            <v>0</v>
          </cell>
          <cell r="E83">
            <v>0.17027132867132866</v>
          </cell>
          <cell r="F83">
            <v>0.35278090909090914</v>
          </cell>
          <cell r="G83">
            <v>0.96591732167832178</v>
          </cell>
          <cell r="H83">
            <v>3.187149358682984</v>
          </cell>
          <cell r="I83">
            <v>7.736603238859356</v>
          </cell>
          <cell r="J83">
            <v>13.356484971828444</v>
          </cell>
          <cell r="K83">
            <v>15.214573959268307</v>
          </cell>
          <cell r="L83">
            <v>18.866071709492701</v>
          </cell>
          <cell r="M83">
            <v>24.695687867725944</v>
          </cell>
          <cell r="N83">
            <v>30.712455457317361</v>
          </cell>
        </row>
        <row r="84">
          <cell r="A84" t="str">
            <v xml:space="preserve">       T3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0.94330358547463511</v>
          </cell>
          <cell r="M84">
            <v>1.1225312667148157</v>
          </cell>
          <cell r="N84">
            <v>1.27968564405489</v>
          </cell>
        </row>
        <row r="85">
          <cell r="A85" t="str">
            <v xml:space="preserve">        &gt;T3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7">
          <cell r="A87" t="str">
            <v>Leased Line Capacity</v>
          </cell>
        </row>
        <row r="88">
          <cell r="A88" t="str">
            <v xml:space="preserve">    X.25 ports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3.1935000000000002</v>
          </cell>
          <cell r="G88">
            <v>2.6985000000000001</v>
          </cell>
          <cell r="H88">
            <v>1.7833333333333332</v>
          </cell>
          <cell r="I88">
            <v>1.3333333333333335</v>
          </cell>
          <cell r="J88">
            <v>1.0833333333333333</v>
          </cell>
          <cell r="K88">
            <v>0.8125</v>
          </cell>
          <cell r="L88">
            <v>0.609375</v>
          </cell>
          <cell r="M88">
            <v>0.45703125</v>
          </cell>
          <cell r="N88">
            <v>0.3427734375</v>
          </cell>
        </row>
        <row r="89">
          <cell r="A89" t="str">
            <v xml:space="preserve">    FR 64 Kbps ports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7.5000000000000011E-2</v>
          </cell>
          <cell r="G89">
            <v>0.15000000000000002</v>
          </cell>
          <cell r="H89">
            <v>0.48750000000000004</v>
          </cell>
          <cell r="I89">
            <v>1.35</v>
          </cell>
          <cell r="J89">
            <v>3.6453789473684202</v>
          </cell>
          <cell r="K89">
            <v>9.763275789473683</v>
          </cell>
          <cell r="L89">
            <v>19.387868684210527</v>
          </cell>
          <cell r="M89">
            <v>28.412796742105261</v>
          </cell>
          <cell r="N89">
            <v>37.90434836226315</v>
          </cell>
        </row>
        <row r="90">
          <cell r="A90" t="str">
            <v xml:space="preserve">   ATM Speed 1 ports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0.66102688274369081</v>
          </cell>
          <cell r="M90">
            <v>0.76137592621195738</v>
          </cell>
          <cell r="N90">
            <v>1.0449199170383745</v>
          </cell>
        </row>
        <row r="91">
          <cell r="A91" t="str">
            <v xml:space="preserve">   TDM ports</v>
          </cell>
          <cell r="B91">
            <v>0</v>
          </cell>
          <cell r="C91">
            <v>0</v>
          </cell>
          <cell r="D91">
            <v>0</v>
          </cell>
          <cell r="E91">
            <v>1.5962937062937064</v>
          </cell>
          <cell r="F91">
            <v>3.1127727272727279</v>
          </cell>
          <cell r="G91">
            <v>22.495769055944059</v>
          </cell>
          <cell r="H91">
            <v>39.9393944493007</v>
          </cell>
          <cell r="I91">
            <v>76.518491159287152</v>
          </cell>
          <cell r="J91">
            <v>117.35600959859094</v>
          </cell>
          <cell r="K91">
            <v>130.43255838889604</v>
          </cell>
          <cell r="L91">
            <v>157.00262883085981</v>
          </cell>
          <cell r="M91">
            <v>183.11142646640366</v>
          </cell>
          <cell r="N91">
            <v>205.94799624445577</v>
          </cell>
        </row>
        <row r="93">
          <cell r="A93" t="str">
            <v>Internet</v>
          </cell>
        </row>
        <row r="95">
          <cell r="A95" t="str">
            <v>Internet Dial Up Accounts (000)</v>
          </cell>
          <cell r="B95">
            <v>0</v>
          </cell>
          <cell r="C95" t="e">
            <v>#REF!</v>
          </cell>
          <cell r="D95">
            <v>0</v>
          </cell>
          <cell r="E95">
            <v>0</v>
          </cell>
          <cell r="F95">
            <v>0</v>
          </cell>
          <cell r="G95">
            <v>62.230000000000011</v>
          </cell>
          <cell r="H95">
            <v>81.540000000000006</v>
          </cell>
          <cell r="I95">
            <v>166.83241128547624</v>
          </cell>
          <cell r="J95">
            <v>381.53904153005271</v>
          </cell>
          <cell r="K95">
            <v>669.2</v>
          </cell>
          <cell r="L95">
            <v>1451.608964035222</v>
          </cell>
          <cell r="M95">
            <v>2378.5003346871977</v>
          </cell>
          <cell r="N95">
            <v>3514.7064582825315</v>
          </cell>
        </row>
        <row r="96">
          <cell r="A96" t="str">
            <v xml:space="preserve">  PC</v>
          </cell>
          <cell r="B96">
            <v>0</v>
          </cell>
          <cell r="C96" t="e">
            <v>#REF!</v>
          </cell>
          <cell r="D96">
            <v>0</v>
          </cell>
          <cell r="E96">
            <v>0</v>
          </cell>
          <cell r="F96">
            <v>0</v>
          </cell>
          <cell r="G96">
            <v>62.230000000000011</v>
          </cell>
          <cell r="H96">
            <v>81.540000000000006</v>
          </cell>
          <cell r="I96">
            <v>166.83241128547624</v>
          </cell>
          <cell r="J96">
            <v>381.53904153005271</v>
          </cell>
          <cell r="K96">
            <v>669.2</v>
          </cell>
          <cell r="L96">
            <v>1451.608964035222</v>
          </cell>
          <cell r="M96">
            <v>2366.6078330137616</v>
          </cell>
          <cell r="N96">
            <v>3426.8387968254683</v>
          </cell>
        </row>
        <row r="97">
          <cell r="A97" t="str">
            <v xml:space="preserve">  Internet Access Device</v>
          </cell>
          <cell r="B97">
            <v>0</v>
          </cell>
          <cell r="C97" t="e">
            <v>#REF!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11.892501673435989</v>
          </cell>
          <cell r="N97">
            <v>87.867661457063292</v>
          </cell>
        </row>
        <row r="99">
          <cell r="A99" t="str">
            <v>Internet Dedicated Accounts (000)</v>
          </cell>
          <cell r="B99">
            <v>0</v>
          </cell>
          <cell r="C99">
            <v>0</v>
          </cell>
          <cell r="D99">
            <v>0</v>
          </cell>
          <cell r="E99">
            <v>5.3209790209790206</v>
          </cell>
          <cell r="F99">
            <v>16.073409090909092</v>
          </cell>
          <cell r="G99">
            <v>46.524994755244762</v>
          </cell>
          <cell r="H99">
            <v>104.05976275252527</v>
          </cell>
          <cell r="I99">
            <v>228.20708883418172</v>
          </cell>
          <cell r="J99">
            <v>367.50418374009161</v>
          </cell>
          <cell r="K99">
            <v>454.75356782302129</v>
          </cell>
          <cell r="L99">
            <v>683.71600159142974</v>
          </cell>
          <cell r="M99">
            <v>888.40252371813449</v>
          </cell>
          <cell r="N99">
            <v>1103.3800070302984</v>
          </cell>
        </row>
        <row r="100">
          <cell r="A100" t="str">
            <v xml:space="preserve">  ISDN Accounts (000)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1.3636563749999999</v>
          </cell>
          <cell r="L100">
            <v>2.3839507119999999</v>
          </cell>
          <cell r="M100">
            <v>4.0016845439999997</v>
          </cell>
          <cell r="N100">
            <v>3.6728104750000004</v>
          </cell>
        </row>
        <row r="101">
          <cell r="A101" t="str">
            <v xml:space="preserve">  DSL Accounts (000)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2.97993839</v>
          </cell>
          <cell r="M101">
            <v>4.6686319680000006</v>
          </cell>
          <cell r="N101">
            <v>19.193449941554512</v>
          </cell>
        </row>
        <row r="102">
          <cell r="A102" t="str">
            <v xml:space="preserve">  CATV Internet Accounts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0.2</v>
          </cell>
          <cell r="J102">
            <v>1</v>
          </cell>
          <cell r="K102">
            <v>25.947368421052634</v>
          </cell>
          <cell r="L102">
            <v>111.15287999999998</v>
          </cell>
          <cell r="M102">
            <v>205.40520000000001</v>
          </cell>
          <cell r="N102">
            <v>302.40450000000004</v>
          </cell>
        </row>
        <row r="103">
          <cell r="A103" t="str">
            <v xml:space="preserve">  Leased Line Users (000)</v>
          </cell>
          <cell r="B103">
            <v>0</v>
          </cell>
          <cell r="C103">
            <v>0</v>
          </cell>
          <cell r="D103">
            <v>0</v>
          </cell>
          <cell r="E103">
            <v>5.3209790209790206</v>
          </cell>
          <cell r="F103">
            <v>16.073409090909092</v>
          </cell>
          <cell r="G103">
            <v>46.524994755244762</v>
          </cell>
          <cell r="H103">
            <v>104.05976275252527</v>
          </cell>
          <cell r="I103">
            <v>228.00708883418173</v>
          </cell>
          <cell r="J103">
            <v>366.50418374009161</v>
          </cell>
          <cell r="K103">
            <v>427.44254302696862</v>
          </cell>
          <cell r="L103">
            <v>567.19923248942973</v>
          </cell>
          <cell r="M103">
            <v>674.32700720613445</v>
          </cell>
          <cell r="N103">
            <v>778.10924661374384</v>
          </cell>
        </row>
        <row r="105">
          <cell r="A105" t="str">
            <v>Internet Hosts (000)</v>
          </cell>
          <cell r="B105" t="str">
            <v>NA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>
            <v>13.787000000000001</v>
          </cell>
          <cell r="H105">
            <v>29.84</v>
          </cell>
          <cell r="I105">
            <v>41.658999999999999</v>
          </cell>
          <cell r="J105">
            <v>112.62</v>
          </cell>
          <cell r="K105">
            <v>404.87299999999999</v>
          </cell>
          <cell r="L105">
            <v>730.5</v>
          </cell>
          <cell r="M105">
            <v>1037.4000000000001</v>
          </cell>
          <cell r="N105">
            <v>1333.99</v>
          </cell>
        </row>
        <row r="107">
          <cell r="A107" t="str">
            <v>Investment Financing</v>
          </cell>
        </row>
        <row r="109">
          <cell r="A109" t="str">
            <v>% public</v>
          </cell>
          <cell r="B109">
            <v>0</v>
          </cell>
          <cell r="C109">
            <v>0.05</v>
          </cell>
          <cell r="D109">
            <v>0.02</v>
          </cell>
          <cell r="E109">
            <v>0.01</v>
          </cell>
          <cell r="F109">
            <v>0.01</v>
          </cell>
          <cell r="G109">
            <v>0.01</v>
          </cell>
          <cell r="H109">
            <v>0.01</v>
          </cell>
          <cell r="I109">
            <v>0.01</v>
          </cell>
          <cell r="J109">
            <v>0.01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% company</v>
          </cell>
          <cell r="B110">
            <v>0.7</v>
          </cell>
          <cell r="C110">
            <v>4.9999999999999975E-2</v>
          </cell>
          <cell r="D110">
            <v>0.13000000000000003</v>
          </cell>
          <cell r="E110">
            <v>0.18999999999999995</v>
          </cell>
          <cell r="F110">
            <v>0.24</v>
          </cell>
          <cell r="G110">
            <v>0.29000000000000004</v>
          </cell>
          <cell r="H110">
            <v>0.14000000000000001</v>
          </cell>
          <cell r="I110">
            <v>0.14000000000000001</v>
          </cell>
          <cell r="J110">
            <v>0.18999999999999995</v>
          </cell>
          <cell r="K110">
            <v>0.19999999999999996</v>
          </cell>
          <cell r="L110">
            <v>0.19999999999999996</v>
          </cell>
          <cell r="M110">
            <v>0.19999999999999996</v>
          </cell>
          <cell r="N110">
            <v>0.19999999999999996</v>
          </cell>
        </row>
        <row r="111">
          <cell r="A111" t="str">
            <v>% private</v>
          </cell>
          <cell r="B111">
            <v>0.3</v>
          </cell>
          <cell r="C111">
            <v>0.9</v>
          </cell>
          <cell r="D111">
            <v>0.85</v>
          </cell>
          <cell r="E111">
            <v>0.8</v>
          </cell>
          <cell r="F111">
            <v>0.75</v>
          </cell>
          <cell r="G111">
            <v>0.7</v>
          </cell>
          <cell r="H111">
            <v>0.85</v>
          </cell>
          <cell r="I111">
            <v>0.85</v>
          </cell>
          <cell r="J111">
            <v>0.8</v>
          </cell>
          <cell r="K111">
            <v>0.8</v>
          </cell>
          <cell r="L111">
            <v>0.8</v>
          </cell>
          <cell r="M111">
            <v>0.8</v>
          </cell>
          <cell r="N111">
            <v>0.8</v>
          </cell>
        </row>
        <row r="113">
          <cell r="A113" t="str">
            <v>% foreign</v>
          </cell>
          <cell r="B113">
            <v>0.15</v>
          </cell>
          <cell r="C113">
            <v>0.45</v>
          </cell>
          <cell r="D113">
            <v>0.42499999999999999</v>
          </cell>
          <cell r="E113">
            <v>0.4</v>
          </cell>
          <cell r="F113">
            <v>0.375</v>
          </cell>
          <cell r="G113">
            <v>0.35</v>
          </cell>
          <cell r="H113">
            <v>0.56666666666666665</v>
          </cell>
          <cell r="I113">
            <v>0.56666666666666665</v>
          </cell>
          <cell r="J113">
            <v>0.53333333333333333</v>
          </cell>
          <cell r="K113">
            <v>0.53333333333333333</v>
          </cell>
          <cell r="L113">
            <v>0.53333333333333333</v>
          </cell>
          <cell r="M113">
            <v>0.53333333333333333</v>
          </cell>
          <cell r="N113">
            <v>0.53333333333333333</v>
          </cell>
        </row>
        <row r="115">
          <cell r="A115" t="str">
            <v>Public</v>
          </cell>
        </row>
        <row r="116">
          <cell r="A116" t="str">
            <v>Company</v>
          </cell>
        </row>
        <row r="117">
          <cell r="A117" t="str">
            <v>Private</v>
          </cell>
        </row>
        <row r="119">
          <cell r="A119" t="str">
            <v>Foreign</v>
          </cell>
        </row>
      </sheetData>
      <sheetData sheetId="8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  <cell r="M2">
            <v>2001</v>
          </cell>
          <cell r="N2">
            <v>2002</v>
          </cell>
        </row>
        <row r="3">
          <cell r="A3" t="str">
            <v>Information Infrastructure:  Subscribers, Hosts, Web Sites</v>
          </cell>
        </row>
        <row r="5">
          <cell r="A5" t="str">
            <v>TOTAL PSTN SUBSSCRIBERS</v>
          </cell>
        </row>
        <row r="6">
          <cell r="A6" t="str">
            <v xml:space="preserve">  POTS</v>
          </cell>
          <cell r="B6">
            <v>5355</v>
          </cell>
          <cell r="C6">
            <v>6024.8</v>
          </cell>
          <cell r="D6">
            <v>6753.652</v>
          </cell>
          <cell r="E6">
            <v>7620.88</v>
          </cell>
          <cell r="F6">
            <v>8492.5210000000006</v>
          </cell>
          <cell r="G6">
            <v>8801.0300000000007</v>
          </cell>
          <cell r="H6">
            <v>8826.1479999999992</v>
          </cell>
          <cell r="I6">
            <v>9253.7150000000001</v>
          </cell>
          <cell r="J6">
            <v>9926.8790000000008</v>
          </cell>
          <cell r="K6">
            <v>10929.088</v>
          </cell>
          <cell r="L6">
            <v>11785.399999999998</v>
          </cell>
          <cell r="M6">
            <v>13041.6</v>
          </cell>
          <cell r="N6">
            <v>14242.600000000002</v>
          </cell>
        </row>
        <row r="7">
          <cell r="A7" t="str">
            <v>Dial-up Internet Accounts</v>
          </cell>
          <cell r="B7">
            <v>0</v>
          </cell>
          <cell r="C7" t="e">
            <v>#REF!</v>
          </cell>
          <cell r="D7">
            <v>0</v>
          </cell>
          <cell r="E7">
            <v>0</v>
          </cell>
          <cell r="F7">
            <v>0</v>
          </cell>
          <cell r="G7">
            <v>62.230000000000011</v>
          </cell>
          <cell r="H7">
            <v>81.540000000000006</v>
          </cell>
          <cell r="I7">
            <v>166.83241128547624</v>
          </cell>
          <cell r="J7">
            <v>381.53904153005271</v>
          </cell>
          <cell r="K7">
            <v>669.2</v>
          </cell>
          <cell r="L7">
            <v>1451.608964035222</v>
          </cell>
          <cell r="M7">
            <v>2378.5003346871977</v>
          </cell>
          <cell r="N7">
            <v>3514.7064582825315</v>
          </cell>
        </row>
        <row r="8">
          <cell r="A8" t="str">
            <v xml:space="preserve">   residential</v>
          </cell>
          <cell r="B8">
            <v>4016.25</v>
          </cell>
          <cell r="C8">
            <v>4518.6000000000004</v>
          </cell>
          <cell r="D8">
            <v>5065.2389999999996</v>
          </cell>
          <cell r="E8">
            <v>5410.8247999999994</v>
          </cell>
          <cell r="F8">
            <v>6369.3907500000005</v>
          </cell>
          <cell r="G8">
            <v>6600.7725000000009</v>
          </cell>
          <cell r="H8">
            <v>6588.51</v>
          </cell>
          <cell r="I8">
            <v>6901.3810000000003</v>
          </cell>
          <cell r="J8">
            <v>7445.1592500000006</v>
          </cell>
          <cell r="K8">
            <v>8201.7752500000006</v>
          </cell>
          <cell r="L8">
            <v>8805.4616099999985</v>
          </cell>
          <cell r="M8">
            <v>9706.8628800000006</v>
          </cell>
          <cell r="N8">
            <v>10569.789525000002</v>
          </cell>
        </row>
        <row r="9">
          <cell r="A9" t="str">
            <v xml:space="preserve">   business</v>
          </cell>
          <cell r="B9">
            <v>1338.75</v>
          </cell>
          <cell r="C9">
            <v>1506.1999999999998</v>
          </cell>
          <cell r="D9">
            <v>1688.4130000000005</v>
          </cell>
          <cell r="E9">
            <v>2210.0552000000007</v>
          </cell>
          <cell r="F9">
            <v>2123.1302500000002</v>
          </cell>
          <cell r="G9">
            <v>2200.2574999999997</v>
          </cell>
          <cell r="H9">
            <v>2237.637999999999</v>
          </cell>
          <cell r="I9">
            <v>2352.3339999999998</v>
          </cell>
          <cell r="J9">
            <v>2481.7197500000002</v>
          </cell>
          <cell r="K9">
            <v>2727.3127499999996</v>
          </cell>
          <cell r="L9">
            <v>2979.9383899999998</v>
          </cell>
          <cell r="M9">
            <v>3334.7371200000002</v>
          </cell>
          <cell r="N9">
            <v>3672.8104750000002</v>
          </cell>
        </row>
        <row r="10">
          <cell r="A10" t="str">
            <v xml:space="preserve">  ISDN subscribers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1.3636563749999999</v>
          </cell>
          <cell r="L10">
            <v>2.3839507119999999</v>
          </cell>
          <cell r="M10">
            <v>4.0016845439999997</v>
          </cell>
          <cell r="N10">
            <v>3.6728104750000004</v>
          </cell>
        </row>
        <row r="11">
          <cell r="A11" t="str">
            <v>internet subscribers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1.3636563749999999</v>
          </cell>
          <cell r="L11">
            <v>2.3839507119999999</v>
          </cell>
          <cell r="M11">
            <v>4.0016845439999997</v>
          </cell>
          <cell r="N11">
            <v>3.6728104750000004</v>
          </cell>
        </row>
        <row r="12">
          <cell r="A12" t="str">
            <v xml:space="preserve">  DSL subscribers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2.97993839</v>
          </cell>
          <cell r="M12">
            <v>4.6686319680000006</v>
          </cell>
          <cell r="N12">
            <v>19.193449941554512</v>
          </cell>
        </row>
        <row r="13">
          <cell r="A13" t="str">
            <v>internet subscribers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2.97993839</v>
          </cell>
          <cell r="M13">
            <v>4.6686319680000006</v>
          </cell>
          <cell r="N13">
            <v>19.193449941554512</v>
          </cell>
        </row>
        <row r="14">
          <cell r="A14" t="str">
            <v xml:space="preserve">TOTAL MOBILE SUBSCRIBERS </v>
          </cell>
        </row>
        <row r="15">
          <cell r="A15" t="str">
            <v>Mobile subscribers</v>
          </cell>
          <cell r="B15">
            <v>28.248999999999999</v>
          </cell>
          <cell r="C15">
            <v>163.18799999999999</v>
          </cell>
          <cell r="D15">
            <v>308.96199999999999</v>
          </cell>
          <cell r="E15">
            <v>379.57399999999996</v>
          </cell>
          <cell r="F15">
            <v>569.25100000000009</v>
          </cell>
          <cell r="G15">
            <v>683.59299999999996</v>
          </cell>
          <cell r="H15">
            <v>1021.8999999999999</v>
          </cell>
          <cell r="I15">
            <v>1746.972</v>
          </cell>
          <cell r="J15">
            <v>3369.0054418499999</v>
          </cell>
          <cell r="K15">
            <v>7769.2388462000017</v>
          </cell>
          <cell r="L15">
            <v>14224.66612</v>
          </cell>
          <cell r="M15">
            <v>20481.595680000002</v>
          </cell>
          <cell r="N15">
            <v>26304.8786</v>
          </cell>
        </row>
        <row r="16">
          <cell r="A16" t="str">
            <v>voice with packet subscribers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0.16844185</v>
          </cell>
          <cell r="K16">
            <v>0.77684620000000015</v>
          </cell>
          <cell r="L16">
            <v>4.2661199999999999</v>
          </cell>
          <cell r="M16">
            <v>10.23568</v>
          </cell>
          <cell r="N16">
            <v>26.278600000000001</v>
          </cell>
        </row>
        <row r="17">
          <cell r="A17" t="str">
            <v>packet only subscribers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9">
          <cell r="A19" t="str">
            <v>TOTAL LEASED LINES</v>
          </cell>
          <cell r="B19">
            <v>0</v>
          </cell>
          <cell r="C19">
            <v>0</v>
          </cell>
          <cell r="D19">
            <v>0</v>
          </cell>
          <cell r="E19">
            <v>1.0641958041958042</v>
          </cell>
          <cell r="F19">
            <v>13.885153846153846</v>
          </cell>
          <cell r="G19">
            <v>17.117000000000001</v>
          </cell>
          <cell r="H19">
            <v>28.581722222222222</v>
          </cell>
          <cell r="I19">
            <v>53.962768177189872</v>
          </cell>
          <cell r="J19">
            <v>80.147868842532546</v>
          </cell>
          <cell r="K19">
            <v>90.650807662433678</v>
          </cell>
          <cell r="L19">
            <v>110.5457665648872</v>
          </cell>
          <cell r="M19">
            <v>129.38511577450788</v>
          </cell>
          <cell r="N19">
            <v>145.93514101496413</v>
          </cell>
        </row>
        <row r="20">
          <cell r="A20" t="str">
            <v xml:space="preserve">  Analog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11.759972027972028</v>
          </cell>
          <cell r="G20">
            <v>11.650792657342656</v>
          </cell>
          <cell r="H20">
            <v>11.48225191336441</v>
          </cell>
          <cell r="I20">
            <v>12.343803762140634</v>
          </cell>
          <cell r="J20">
            <v>11.60439135181138</v>
          </cell>
          <cell r="K20">
            <v>10.879727339776366</v>
          </cell>
          <cell r="L20">
            <v>10.227407639454215</v>
          </cell>
          <cell r="M20">
            <v>9.6347872574815039</v>
          </cell>
          <cell r="N20">
            <v>9.0921103946074275</v>
          </cell>
        </row>
        <row r="22">
          <cell r="A22" t="str">
            <v xml:space="preserve">  &gt; 56/64kbps</v>
          </cell>
          <cell r="B22">
            <v>0</v>
          </cell>
          <cell r="C22">
            <v>0</v>
          </cell>
          <cell r="D22">
            <v>0</v>
          </cell>
          <cell r="E22">
            <v>0.81943076923076918</v>
          </cell>
          <cell r="F22">
            <v>1.627138181818182</v>
          </cell>
          <cell r="G22">
            <v>4.1246555069930073</v>
          </cell>
          <cell r="H22">
            <v>12.73810802855478</v>
          </cell>
          <cell r="I22">
            <v>30.624844022985943</v>
          </cell>
          <cell r="J22">
            <v>49.809177477529758</v>
          </cell>
          <cell r="K22">
            <v>57.562019660665648</v>
          </cell>
          <cell r="L22">
            <v>70.246951081960347</v>
          </cell>
          <cell r="M22">
            <v>81.570147154103182</v>
          </cell>
          <cell r="N22">
            <v>90.457855977357326</v>
          </cell>
        </row>
        <row r="24">
          <cell r="A24" t="str">
            <v xml:space="preserve">  Fractional E1/T1</v>
          </cell>
          <cell r="B24">
            <v>0</v>
          </cell>
          <cell r="C24">
            <v>0</v>
          </cell>
          <cell r="D24">
            <v>0</v>
          </cell>
          <cell r="E24">
            <v>7.4493706293706302E-2</v>
          </cell>
          <cell r="F24">
            <v>0.14526272727272729</v>
          </cell>
          <cell r="G24">
            <v>0.37563451398601411</v>
          </cell>
          <cell r="H24">
            <v>1.174212921620047</v>
          </cell>
          <cell r="I24">
            <v>3.2575171532039393</v>
          </cell>
          <cell r="J24">
            <v>5.3778150413629557</v>
          </cell>
          <cell r="K24">
            <v>6.9944867027233695</v>
          </cell>
          <cell r="L24">
            <v>9.8213479600095077</v>
          </cell>
          <cell r="M24">
            <v>11.854378277674474</v>
          </cell>
          <cell r="N24">
            <v>13.696420263601532</v>
          </cell>
        </row>
        <row r="26">
          <cell r="A26" t="str">
            <v xml:space="preserve">  2 Mbps or E1</v>
          </cell>
          <cell r="B26">
            <v>0</v>
          </cell>
          <cell r="C26">
            <v>0</v>
          </cell>
          <cell r="D26">
            <v>0</v>
          </cell>
          <cell r="E26">
            <v>0.17027132867132866</v>
          </cell>
          <cell r="F26">
            <v>0.35278090909090914</v>
          </cell>
          <cell r="G26">
            <v>0.96591732167832178</v>
          </cell>
          <cell r="H26">
            <v>3.187149358682984</v>
          </cell>
          <cell r="I26">
            <v>7.736603238859356</v>
          </cell>
          <cell r="J26">
            <v>13.356484971828444</v>
          </cell>
          <cell r="K26">
            <v>15.214573959268307</v>
          </cell>
          <cell r="L26">
            <v>19.306756297988496</v>
          </cell>
          <cell r="M26">
            <v>25.203271818533917</v>
          </cell>
          <cell r="N26">
            <v>31.409068735342945</v>
          </cell>
        </row>
        <row r="28">
          <cell r="A28" t="str">
            <v xml:space="preserve">  E3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0.94330358547463511</v>
          </cell>
          <cell r="M28">
            <v>1.1225312667148157</v>
          </cell>
          <cell r="N28">
            <v>1.27968564405489</v>
          </cell>
        </row>
        <row r="30">
          <cell r="A30" t="str">
            <v xml:space="preserve"> &gt;E3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TOTAL CATV SUBSCRIBERS</v>
          </cell>
          <cell r="B32" t="e">
            <v>#REF!</v>
          </cell>
          <cell r="C32" t="e">
            <v>#REF!</v>
          </cell>
          <cell r="D32">
            <v>0</v>
          </cell>
          <cell r="E32">
            <v>1061.1310000000001</v>
          </cell>
          <cell r="F32">
            <v>1559.7328775510205</v>
          </cell>
          <cell r="G32">
            <v>1596.4142857142856</v>
          </cell>
          <cell r="H32">
            <v>1772.2295918367347</v>
          </cell>
          <cell r="I32">
            <v>1807.7898571428573</v>
          </cell>
          <cell r="J32">
            <v>2100.9098775510201</v>
          </cell>
          <cell r="K32">
            <v>2594.7368421052633</v>
          </cell>
          <cell r="L32">
            <v>3087.58</v>
          </cell>
          <cell r="M32">
            <v>3803.8</v>
          </cell>
          <cell r="N32">
            <v>4513.5</v>
          </cell>
        </row>
        <row r="33">
          <cell r="A33" t="str">
            <v xml:space="preserve">   CATV telephony</v>
          </cell>
          <cell r="B33" t="e">
            <v>#REF!</v>
          </cell>
          <cell r="C33" t="e">
            <v>#REF!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0.44648952638630507</v>
          </cell>
          <cell r="M33">
            <v>1.9647504926620458</v>
          </cell>
          <cell r="N33">
            <v>2.8709115901964783</v>
          </cell>
        </row>
        <row r="34">
          <cell r="A34" t="str">
            <v>% telephony</v>
          </cell>
          <cell r="B34" t="e">
            <v>#REF!</v>
          </cell>
          <cell r="C34" t="e">
            <v>#REF!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1.4460824541754548E-4</v>
          </cell>
          <cell r="M34">
            <v>5.1652308025186544E-4</v>
          </cell>
          <cell r="N34">
            <v>6.3607213696609689E-4</v>
          </cell>
        </row>
        <row r="35">
          <cell r="A35" t="str">
            <v xml:space="preserve">  CATV internet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</v>
          </cell>
          <cell r="J35">
            <v>1</v>
          </cell>
          <cell r="K35">
            <v>25.947368421052634</v>
          </cell>
          <cell r="L35">
            <v>111.15287999999998</v>
          </cell>
          <cell r="M35">
            <v>205.40520000000001</v>
          </cell>
          <cell r="N35">
            <v>302.40450000000004</v>
          </cell>
        </row>
        <row r="36">
          <cell r="A36" t="str">
            <v>% internet</v>
          </cell>
          <cell r="B36" t="e">
            <v>#REF!</v>
          </cell>
          <cell r="C36" t="e">
            <v>#REF!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1.1063232776186296E-4</v>
          </cell>
          <cell r="J36">
            <v>4.7598424410554718E-4</v>
          </cell>
          <cell r="K36">
            <v>0.01</v>
          </cell>
          <cell r="L36">
            <v>3.5999999999999997E-2</v>
          </cell>
          <cell r="M36">
            <v>5.3999999999999999E-2</v>
          </cell>
          <cell r="N36">
            <v>6.7000000000000004E-2</v>
          </cell>
        </row>
        <row r="37">
          <cell r="A37" t="str">
            <v>TOTAL INTERNET SUBSCRIBERS</v>
          </cell>
          <cell r="B37">
            <v>0</v>
          </cell>
          <cell r="C37" t="e">
            <v>#REF!</v>
          </cell>
          <cell r="D37">
            <v>0</v>
          </cell>
          <cell r="E37">
            <v>0.66512237762237758</v>
          </cell>
          <cell r="F37">
            <v>10.413865384615384</v>
          </cell>
          <cell r="G37">
            <v>77.207375000000013</v>
          </cell>
          <cell r="H37">
            <v>110.12172222222223</v>
          </cell>
          <cell r="I37">
            <v>227.74052548481484</v>
          </cell>
          <cell r="J37">
            <v>482.72387758321838</v>
          </cell>
          <cell r="K37">
            <v>832.48723628970311</v>
          </cell>
          <cell r="L37">
            <v>1761.5808246257745</v>
          </cell>
          <cell r="M37">
            <v>2851.3460827482131</v>
          </cell>
          <cell r="N37">
            <v>4168.3312859827547</v>
          </cell>
        </row>
        <row r="38">
          <cell r="A38" t="str">
            <v xml:space="preserve">  Analog Dialup Accounts</v>
          </cell>
          <cell r="B38">
            <v>0</v>
          </cell>
          <cell r="C38" t="e">
            <v>#REF!</v>
          </cell>
          <cell r="D38">
            <v>0</v>
          </cell>
          <cell r="E38">
            <v>0</v>
          </cell>
          <cell r="F38">
            <v>0</v>
          </cell>
          <cell r="G38">
            <v>62.230000000000011</v>
          </cell>
          <cell r="H38">
            <v>81.540000000000006</v>
          </cell>
          <cell r="I38">
            <v>166.83241128547624</v>
          </cell>
          <cell r="J38">
            <v>381.53904153005271</v>
          </cell>
          <cell r="K38">
            <v>669.2</v>
          </cell>
          <cell r="L38">
            <v>1451.608964035222</v>
          </cell>
          <cell r="M38">
            <v>2378.5003346871977</v>
          </cell>
          <cell r="N38">
            <v>3514.7064582825315</v>
          </cell>
        </row>
        <row r="39">
          <cell r="A39" t="str">
            <v xml:space="preserve">  ISDN, DSL and CATV Accounts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0.2</v>
          </cell>
          <cell r="J39">
            <v>1</v>
          </cell>
          <cell r="K39">
            <v>27.311024796052635</v>
          </cell>
          <cell r="L39">
            <v>116.51676910199998</v>
          </cell>
          <cell r="M39">
            <v>214.07551651200001</v>
          </cell>
          <cell r="N39">
            <v>325.27076041655454</v>
          </cell>
        </row>
        <row r="40">
          <cell r="A40" t="str">
            <v xml:space="preserve">  Leased Line Internet Accounts</v>
          </cell>
          <cell r="B40">
            <v>0</v>
          </cell>
          <cell r="C40">
            <v>0</v>
          </cell>
          <cell r="D40">
            <v>0</v>
          </cell>
          <cell r="E40">
            <v>0.66512237762237758</v>
          </cell>
          <cell r="F40">
            <v>10.413865384615384</v>
          </cell>
          <cell r="G40">
            <v>14.977374999999999</v>
          </cell>
          <cell r="H40">
            <v>28.581722222222226</v>
          </cell>
          <cell r="I40">
            <v>60.70811419933861</v>
          </cell>
          <cell r="J40">
            <v>100.18483605316568</v>
          </cell>
          <cell r="K40">
            <v>135.97621149365051</v>
          </cell>
          <cell r="L40">
            <v>193.4550914885526</v>
          </cell>
          <cell r="M40">
            <v>258.77023154901576</v>
          </cell>
          <cell r="N40">
            <v>328.35406728366934</v>
          </cell>
        </row>
        <row r="42">
          <cell r="A42" t="str">
            <v>Leased Line Subscribers</v>
          </cell>
          <cell r="B42">
            <v>0</v>
          </cell>
          <cell r="C42">
            <v>0</v>
          </cell>
          <cell r="D42">
            <v>0</v>
          </cell>
          <cell r="E42">
            <v>7.6821634615384617</v>
          </cell>
          <cell r="F42">
            <v>97.369641346153841</v>
          </cell>
          <cell r="G42">
            <v>116.50258125000001</v>
          </cell>
          <cell r="H42">
            <v>188.63936666666669</v>
          </cell>
          <cell r="I42">
            <v>345.02444903290774</v>
          </cell>
          <cell r="J42">
            <v>495.91493846317007</v>
          </cell>
          <cell r="K42">
            <v>523.50841425055444</v>
          </cell>
          <cell r="L42">
            <v>592.80167320420765</v>
          </cell>
          <cell r="M42">
            <v>640.45632308381403</v>
          </cell>
          <cell r="N42">
            <v>662.18070235539972</v>
          </cell>
        </row>
        <row r="43">
          <cell r="A43" t="str">
            <v xml:space="preserve">  Voice and Others</v>
          </cell>
          <cell r="B43">
            <v>0</v>
          </cell>
          <cell r="C43">
            <v>0</v>
          </cell>
          <cell r="D43">
            <v>0</v>
          </cell>
          <cell r="E43">
            <v>6.0526136363636365</v>
          </cell>
          <cell r="F43">
            <v>76.715474999999998</v>
          </cell>
          <cell r="G43">
            <v>91.789912500000014</v>
          </cell>
          <cell r="H43">
            <v>148.62495555555557</v>
          </cell>
          <cell r="I43">
            <v>271.83744469259398</v>
          </cell>
          <cell r="J43">
            <v>390.72086060734614</v>
          </cell>
          <cell r="K43">
            <v>412.4611748640732</v>
          </cell>
          <cell r="L43">
            <v>467.05586373664846</v>
          </cell>
          <cell r="M43">
            <v>504.60195152058077</v>
          </cell>
          <cell r="N43">
            <v>521.71812912849668</v>
          </cell>
        </row>
        <row r="44">
          <cell r="A44" t="str">
            <v xml:space="preserve">  Enterprise (non Internet connected)</v>
          </cell>
          <cell r="B44">
            <v>0</v>
          </cell>
          <cell r="C44">
            <v>0</v>
          </cell>
          <cell r="D44">
            <v>0</v>
          </cell>
          <cell r="E44">
            <v>1.6295498251748251</v>
          </cell>
          <cell r="F44">
            <v>20.654166346153847</v>
          </cell>
          <cell r="G44">
            <v>24.712668749999995</v>
          </cell>
          <cell r="H44">
            <v>40.014411111111116</v>
          </cell>
          <cell r="I44">
            <v>73.187004340313763</v>
          </cell>
          <cell r="J44">
            <v>105.19407785582396</v>
          </cell>
          <cell r="K44">
            <v>111.04723938648127</v>
          </cell>
          <cell r="L44">
            <v>125.74580946755918</v>
          </cell>
          <cell r="M44">
            <v>135.85437156323326</v>
          </cell>
          <cell r="N44">
            <v>140.46257322690298</v>
          </cell>
        </row>
        <row r="46">
          <cell r="A46" t="str">
            <v>INTERNET HOSTS (000)</v>
          </cell>
          <cell r="B46" t="str">
            <v>NA</v>
          </cell>
          <cell r="C46" t="str">
            <v>NA</v>
          </cell>
          <cell r="D46" t="str">
            <v>NA</v>
          </cell>
          <cell r="E46" t="str">
            <v>NA</v>
          </cell>
          <cell r="F46" t="str">
            <v>NA</v>
          </cell>
          <cell r="G46" t="str">
            <v>NA</v>
          </cell>
          <cell r="H46" t="str">
            <v>NA</v>
          </cell>
          <cell r="I46">
            <v>41.658999999999999</v>
          </cell>
          <cell r="J46">
            <v>112.62</v>
          </cell>
          <cell r="K46">
            <v>404.87299999999999</v>
          </cell>
          <cell r="L46">
            <v>730.5</v>
          </cell>
          <cell r="M46">
            <v>1037.4000000000001</v>
          </cell>
          <cell r="N46">
            <v>1333.99</v>
          </cell>
        </row>
        <row r="47">
          <cell r="A47" t="str">
            <v>% of internet subscribers</v>
          </cell>
          <cell r="I47">
            <v>0.1829230871901967</v>
          </cell>
          <cell r="J47">
            <v>0.23330107589423121</v>
          </cell>
          <cell r="K47">
            <v>0.48634139041515034</v>
          </cell>
          <cell r="L47">
            <v>0.41468435043574309</v>
          </cell>
          <cell r="M47">
            <v>0.36382816041752558</v>
          </cell>
          <cell r="N47">
            <v>0.32002974535299905</v>
          </cell>
        </row>
        <row r="48">
          <cell r="A48" t="str">
            <v>WEB SITES</v>
          </cell>
          <cell r="B48" t="str">
            <v>NA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>
            <v>7.2510000000000003</v>
          </cell>
          <cell r="J48">
            <v>12.576000000000001</v>
          </cell>
          <cell r="K48">
            <v>28.13</v>
          </cell>
          <cell r="L48">
            <v>109.575</v>
          </cell>
          <cell r="M48">
            <v>155.61000000000001</v>
          </cell>
          <cell r="N48">
            <v>200.0985</v>
          </cell>
        </row>
        <row r="49">
          <cell r="A49" t="str">
            <v>in local language</v>
          </cell>
          <cell r="B49" t="str">
            <v>NA</v>
          </cell>
          <cell r="C49" t="str">
            <v>NA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str">
            <v>NA</v>
          </cell>
          <cell r="I49">
            <v>6.6709200000000006</v>
          </cell>
          <cell r="J49">
            <v>11.695680000000001</v>
          </cell>
          <cell r="K49">
            <v>26.442199999999996</v>
          </cell>
          <cell r="L49">
            <v>104.09625</v>
          </cell>
          <cell r="M49">
            <v>149.38560000000001</v>
          </cell>
          <cell r="N49">
            <v>194.09554499999999</v>
          </cell>
        </row>
        <row r="51">
          <cell r="A51" t="str">
            <v>INTERNATIONAL INTERNET GATEWAY (Mbps)</v>
          </cell>
          <cell r="B51">
            <v>0</v>
          </cell>
          <cell r="C51" t="e">
            <v>#REF!</v>
          </cell>
          <cell r="D51">
            <v>0</v>
          </cell>
          <cell r="E51">
            <v>0</v>
          </cell>
          <cell r="F51">
            <v>0</v>
          </cell>
          <cell r="G51">
            <v>31.115000000000006</v>
          </cell>
          <cell r="H51">
            <v>40.770000000000003</v>
          </cell>
          <cell r="I51">
            <v>83.516205642738115</v>
          </cell>
          <cell r="J51">
            <v>191.26952076502636</v>
          </cell>
          <cell r="K51">
            <v>417.90661487763157</v>
          </cell>
          <cell r="L51">
            <v>940.87543988233313</v>
          </cell>
          <cell r="M51">
            <v>1555.5455107195185</v>
          </cell>
          <cell r="N51">
            <v>2687.9840530893598</v>
          </cell>
        </row>
        <row r="52">
          <cell r="A52" t="str">
            <v>INTERNATIONAL CIRCUIT SWITCH CAPACITY</v>
          </cell>
          <cell r="B52">
            <v>79.941000000000003</v>
          </cell>
          <cell r="C52">
            <v>79.941000000000003</v>
          </cell>
          <cell r="D52">
            <v>79.941000000000003</v>
          </cell>
          <cell r="E52">
            <v>87.935100000000006</v>
          </cell>
          <cell r="F52">
            <v>96.728610000000018</v>
          </cell>
          <cell r="G52">
            <v>106.40147100000003</v>
          </cell>
          <cell r="H52">
            <v>117.04161810000004</v>
          </cell>
          <cell r="I52">
            <v>127.17807250524066</v>
          </cell>
          <cell r="J52">
            <v>136.42967578024079</v>
          </cell>
          <cell r="K52">
            <v>129.39731517316915</v>
          </cell>
          <cell r="L52">
            <v>143.42080337536316</v>
          </cell>
          <cell r="M52">
            <v>165.90142995901272</v>
          </cell>
          <cell r="N52">
            <v>183.93365627676235</v>
          </cell>
        </row>
        <row r="55">
          <cell r="A55" t="str">
            <v>Information Infrastructure (US$Millions)</v>
          </cell>
          <cell r="C55" t="e">
            <v>#REF!</v>
          </cell>
          <cell r="D55" t="e">
            <v>#REF!</v>
          </cell>
          <cell r="E55">
            <v>1667.88562805832</v>
          </cell>
          <cell r="F55">
            <v>1556.7371688208693</v>
          </cell>
          <cell r="G55">
            <v>568.19568925384192</v>
          </cell>
          <cell r="H55">
            <v>689.39939842992021</v>
          </cell>
          <cell r="I55">
            <v>1478.5823558900436</v>
          </cell>
          <cell r="J55">
            <v>2469.1654059433135</v>
          </cell>
          <cell r="K55">
            <v>4966.4961765514718</v>
          </cell>
          <cell r="L55">
            <v>6166.7268189049573</v>
          </cell>
          <cell r="M55">
            <v>6162.7530007955411</v>
          </cell>
          <cell r="N55">
            <v>5595.658187437838</v>
          </cell>
        </row>
        <row r="57">
          <cell r="A57" t="str">
            <v>Access</v>
          </cell>
          <cell r="C57" t="e">
            <v>#REF!</v>
          </cell>
          <cell r="D57" t="e">
            <v>#REF!</v>
          </cell>
          <cell r="E57">
            <v>1270.915396223776</v>
          </cell>
          <cell r="F57">
            <v>1094.166313111175</v>
          </cell>
          <cell r="G57">
            <v>347.23323100470935</v>
          </cell>
          <cell r="H57">
            <v>456.65013472789025</v>
          </cell>
          <cell r="I57">
            <v>1024.8785948215393</v>
          </cell>
          <cell r="J57">
            <v>1895.4910856275544</v>
          </cell>
          <cell r="K57">
            <v>4148.1631293015362</v>
          </cell>
          <cell r="L57">
            <v>5156.6491304350684</v>
          </cell>
          <cell r="M57">
            <v>5101.1759787688134</v>
          </cell>
          <cell r="N57">
            <v>4615.0357286096496</v>
          </cell>
        </row>
        <row r="58">
          <cell r="A58" t="str">
            <v xml:space="preserve">  Wired</v>
          </cell>
        </row>
        <row r="59">
          <cell r="A59" t="str">
            <v>PSTN</v>
          </cell>
          <cell r="C59">
            <v>569.33000000000015</v>
          </cell>
          <cell r="D59">
            <v>583.08159999999987</v>
          </cell>
          <cell r="E59">
            <v>650.42100000000005</v>
          </cell>
          <cell r="F59">
            <v>610.14870000000042</v>
          </cell>
          <cell r="G59">
            <v>200.53085000000002</v>
          </cell>
          <cell r="H59">
            <v>15.070799999999144</v>
          </cell>
          <cell r="I59">
            <v>235.1618500000005</v>
          </cell>
          <cell r="J59">
            <v>336.58200000000033</v>
          </cell>
          <cell r="K59">
            <v>450.9940499999995</v>
          </cell>
          <cell r="L59">
            <v>342.52479999999923</v>
          </cell>
          <cell r="M59">
            <v>502.48000000000104</v>
          </cell>
          <cell r="N59">
            <v>480.40000000000072</v>
          </cell>
        </row>
        <row r="60">
          <cell r="A60" t="str">
            <v>ISDN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0.54546254999999999</v>
          </cell>
          <cell r="L60">
            <v>0.40811773480000002</v>
          </cell>
          <cell r="M60">
            <v>0.64709353279999993</v>
          </cell>
          <cell r="N60">
            <v>0</v>
          </cell>
        </row>
        <row r="61">
          <cell r="A61" t="str">
            <v>DSL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1.3409722755</v>
          </cell>
          <cell r="M61">
            <v>0.67547743120000014</v>
          </cell>
          <cell r="N61">
            <v>5.8099271894218045</v>
          </cell>
        </row>
        <row r="62">
          <cell r="A62" t="str">
            <v>CATV</v>
          </cell>
          <cell r="C62" t="e">
            <v>#REF!</v>
          </cell>
          <cell r="D62" t="e">
            <v>#REF!</v>
          </cell>
          <cell r="E62">
            <v>530.56550000000004</v>
          </cell>
          <cell r="F62">
            <v>249.30093877551019</v>
          </cell>
          <cell r="G62">
            <v>18.34070408163257</v>
          </cell>
          <cell r="H62">
            <v>87.907653061224551</v>
          </cell>
          <cell r="I62">
            <v>17.875132653061286</v>
          </cell>
          <cell r="J62">
            <v>146.94001020408143</v>
          </cell>
          <cell r="K62">
            <v>258.13979806659529</v>
          </cell>
          <cell r="L62">
            <v>282.63392136842089</v>
          </cell>
          <cell r="M62">
            <v>395.8109280000001</v>
          </cell>
          <cell r="N62">
            <v>393.64971999999989</v>
          </cell>
        </row>
        <row r="64">
          <cell r="A64" t="str">
            <v>Leased Lines</v>
          </cell>
          <cell r="C64">
            <v>0</v>
          </cell>
          <cell r="D64">
            <v>0</v>
          </cell>
          <cell r="E64">
            <v>0.95777622377622373</v>
          </cell>
          <cell r="F64">
            <v>10.897814335664336</v>
          </cell>
          <cell r="G64">
            <v>2.5854769230769232</v>
          </cell>
          <cell r="H64">
            <v>8.5985416666666659</v>
          </cell>
          <cell r="I64">
            <v>17.766732168477358</v>
          </cell>
          <cell r="J64">
            <v>17.020315432472735</v>
          </cell>
          <cell r="K64">
            <v>6.3017632919406799</v>
          </cell>
          <cell r="L64">
            <v>10.942227396349439</v>
          </cell>
          <cell r="M64">
            <v>9.4196746048103392</v>
          </cell>
          <cell r="N64">
            <v>8.2750126202281251</v>
          </cell>
        </row>
        <row r="67">
          <cell r="A67" t="str">
            <v xml:space="preserve">  Wireless</v>
          </cell>
        </row>
        <row r="68">
          <cell r="A68" t="str">
            <v>Mobile Systems</v>
          </cell>
          <cell r="C68">
            <v>128.19204999999999</v>
          </cell>
          <cell r="D68">
            <v>131.19660000000002</v>
          </cell>
          <cell r="E68">
            <v>60.020199999999967</v>
          </cell>
          <cell r="F68">
            <v>151.74160000000009</v>
          </cell>
          <cell r="G68">
            <v>85.756499999999903</v>
          </cell>
          <cell r="H68">
            <v>236.81489999999994</v>
          </cell>
          <cell r="I68">
            <v>543.80400000000009</v>
          </cell>
          <cell r="J68">
            <v>973.22006510999995</v>
          </cell>
          <cell r="K68">
            <v>2420.1283723925008</v>
          </cell>
          <cell r="L68">
            <v>3227.7136368999991</v>
          </cell>
          <cell r="M68">
            <v>3128.4647800000012</v>
          </cell>
          <cell r="N68">
            <v>2911.6414599999989</v>
          </cell>
        </row>
        <row r="69">
          <cell r="A69" t="str">
            <v>Mobile Handsets</v>
          </cell>
          <cell r="C69">
            <v>63.421329999999998</v>
          </cell>
          <cell r="D69">
            <v>64.140559999999994</v>
          </cell>
          <cell r="E69">
            <v>28.950919999999986</v>
          </cell>
          <cell r="F69">
            <v>72.077260000000052</v>
          </cell>
          <cell r="G69">
            <v>40.019699999999951</v>
          </cell>
          <cell r="H69">
            <v>108.25823999999996</v>
          </cell>
          <cell r="I69">
            <v>210.27088000000003</v>
          </cell>
          <cell r="J69">
            <v>421.72869488099997</v>
          </cell>
          <cell r="K69">
            <v>1012.0536830005003</v>
          </cell>
          <cell r="L69">
            <v>1291.0854547599997</v>
          </cell>
          <cell r="M69">
            <v>1063.6780252000005</v>
          </cell>
          <cell r="N69">
            <v>815.25960879999968</v>
          </cell>
        </row>
        <row r="72">
          <cell r="A72" t="str">
            <v>Switching</v>
          </cell>
          <cell r="C72">
            <v>290.10430650814919</v>
          </cell>
          <cell r="D72">
            <v>144.15756116594443</v>
          </cell>
          <cell r="E72">
            <v>167.43758229450765</v>
          </cell>
          <cell r="F72">
            <v>150.76439072347551</v>
          </cell>
          <cell r="G72">
            <v>112.94792351308578</v>
          </cell>
          <cell r="H72">
            <v>47.195713408008714</v>
          </cell>
          <cell r="I72">
            <v>83.367577844862268</v>
          </cell>
          <cell r="J72">
            <v>89.727266306920995</v>
          </cell>
          <cell r="K72">
            <v>92.984393315956808</v>
          </cell>
          <cell r="L72">
            <v>84.967297854287793</v>
          </cell>
          <cell r="M72">
            <v>147.70605216431539</v>
          </cell>
          <cell r="N72">
            <v>155.77656437597773</v>
          </cell>
        </row>
        <row r="73">
          <cell r="A73" t="str">
            <v xml:space="preserve">  Circuit</v>
          </cell>
        </row>
        <row r="74">
          <cell r="A74" t="str">
            <v>Local</v>
          </cell>
          <cell r="C74">
            <v>263.85683</v>
          </cell>
          <cell r="D74">
            <v>126.80141439999993</v>
          </cell>
          <cell r="E74">
            <v>140.76719399999993</v>
          </cell>
          <cell r="F74">
            <v>129.66496900000001</v>
          </cell>
          <cell r="G74">
            <v>80.446112500000226</v>
          </cell>
          <cell r="H74">
            <v>24.739463999999643</v>
          </cell>
          <cell r="I74">
            <v>36.080671000000258</v>
          </cell>
          <cell r="J74">
            <v>63.938509296861412</v>
          </cell>
          <cell r="K74">
            <v>75.709636160036467</v>
          </cell>
          <cell r="L74">
            <v>62.791318812874486</v>
          </cell>
          <cell r="M74">
            <v>114.44234214852494</v>
          </cell>
          <cell r="N74">
            <v>124.27368433056964</v>
          </cell>
        </row>
        <row r="75">
          <cell r="A75" t="str">
            <v>Toll</v>
          </cell>
          <cell r="C75">
            <v>26.247476508149219</v>
          </cell>
          <cell r="D75">
            <v>17.356146765944505</v>
          </cell>
          <cell r="E75">
            <v>20.898723913323941</v>
          </cell>
          <cell r="F75">
            <v>14.419016096492568</v>
          </cell>
          <cell r="G75">
            <v>25.441411321703171</v>
          </cell>
          <cell r="H75">
            <v>11.831090159999972</v>
          </cell>
          <cell r="I75">
            <v>33.368951660000036</v>
          </cell>
          <cell r="J75">
            <v>12.787701859372277</v>
          </cell>
          <cell r="K75">
            <v>14.536250142727013</v>
          </cell>
          <cell r="L75">
            <v>11.553602661568892</v>
          </cell>
          <cell r="M75">
            <v>20.141852218140425</v>
          </cell>
          <cell r="N75">
            <v>20.877978967535686</v>
          </cell>
        </row>
        <row r="76">
          <cell r="A76" t="str">
            <v>International</v>
          </cell>
          <cell r="C76">
            <v>0</v>
          </cell>
          <cell r="D76">
            <v>0</v>
          </cell>
          <cell r="E76">
            <v>4.9963125000000019</v>
          </cell>
          <cell r="F76">
            <v>5.2761060000000066</v>
          </cell>
          <cell r="G76">
            <v>5.2233449400000067</v>
          </cell>
          <cell r="H76">
            <v>5.1604713435000029</v>
          </cell>
          <cell r="I76">
            <v>4.4600399383058758</v>
          </cell>
          <cell r="J76">
            <v>3.7006413100000488</v>
          </cell>
          <cell r="K76">
            <v>0</v>
          </cell>
          <cell r="L76">
            <v>5.0484557527898462</v>
          </cell>
          <cell r="M76">
            <v>7.6434130384408485</v>
          </cell>
          <cell r="N76">
            <v>5.7703124216798827</v>
          </cell>
        </row>
        <row r="77">
          <cell r="A77" t="str">
            <v xml:space="preserve">  Packet</v>
          </cell>
        </row>
        <row r="78">
          <cell r="A78" t="str">
            <v>Edge (FR/IP)</v>
          </cell>
          <cell r="C78">
            <v>0</v>
          </cell>
          <cell r="D78">
            <v>0</v>
          </cell>
          <cell r="E78">
            <v>0.64612656765314669</v>
          </cell>
          <cell r="F78">
            <v>1.1702496891524476</v>
          </cell>
          <cell r="G78">
            <v>1.5308789594853147</v>
          </cell>
          <cell r="H78">
            <v>4.5539065870909088</v>
          </cell>
          <cell r="I78">
            <v>7.881596038796741</v>
          </cell>
          <cell r="J78">
            <v>7.7503448672393702</v>
          </cell>
          <cell r="K78">
            <v>2.2820891776611072</v>
          </cell>
          <cell r="L78">
            <v>4.6377628157100288</v>
          </cell>
          <cell r="M78">
            <v>4.4266557727378046</v>
          </cell>
          <cell r="N78">
            <v>3.8725079667018445</v>
          </cell>
        </row>
        <row r="79">
          <cell r="A79" t="str">
            <v>Core(FR/ATM)</v>
          </cell>
          <cell r="C79">
            <v>0</v>
          </cell>
          <cell r="D79">
            <v>0</v>
          </cell>
          <cell r="E79">
            <v>0.12922531353062935</v>
          </cell>
          <cell r="F79">
            <v>0.23404993783048955</v>
          </cell>
          <cell r="G79">
            <v>0.30617579189706295</v>
          </cell>
          <cell r="H79">
            <v>0.9107813174181818</v>
          </cell>
          <cell r="I79">
            <v>1.5763192077593482</v>
          </cell>
          <cell r="J79">
            <v>1.5500689734478741</v>
          </cell>
          <cell r="K79">
            <v>0.45641783553222148</v>
          </cell>
          <cell r="L79">
            <v>0.92755256314200585</v>
          </cell>
          <cell r="M79">
            <v>0.88533115454756095</v>
          </cell>
          <cell r="N79">
            <v>0.77450159334036894</v>
          </cell>
        </row>
        <row r="80">
          <cell r="A80" t="str">
            <v>Public Voice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>
            <v>0</v>
          </cell>
          <cell r="K80">
            <v>0</v>
          </cell>
          <cell r="L80">
            <v>8.6052482025217904E-3</v>
          </cell>
          <cell r="M80">
            <v>0.16645783192379784</v>
          </cell>
          <cell r="N80">
            <v>0.20757909615030878</v>
          </cell>
        </row>
        <row r="81">
          <cell r="A81" t="str">
            <v>Transmission</v>
          </cell>
          <cell r="C81" t="e">
            <v>#REF!</v>
          </cell>
          <cell r="D81" t="e">
            <v>#REF!</v>
          </cell>
          <cell r="E81">
            <v>215.75294677774255</v>
          </cell>
          <cell r="F81">
            <v>186.73960557519757</v>
          </cell>
          <cell r="G81">
            <v>69.027173177669269</v>
          </cell>
          <cell r="H81">
            <v>75.576877220384844</v>
          </cell>
          <cell r="I81">
            <v>166.23692589996026</v>
          </cell>
          <cell r="J81">
            <v>297.78275279017129</v>
          </cell>
          <cell r="K81">
            <v>636.1721283926239</v>
          </cell>
          <cell r="L81">
            <v>786.24246424340333</v>
          </cell>
          <cell r="M81">
            <v>787.33230463996927</v>
          </cell>
          <cell r="N81">
            <v>715.62184394784401</v>
          </cell>
        </row>
        <row r="82">
          <cell r="A82" t="str">
            <v>Customer Premise Equipment (Telco Capex)</v>
          </cell>
        </row>
        <row r="83">
          <cell r="A83" t="str">
            <v>Leased Lines</v>
          </cell>
          <cell r="C83">
            <v>0</v>
          </cell>
          <cell r="D83">
            <v>0</v>
          </cell>
          <cell r="E83">
            <v>4.1839343315244752</v>
          </cell>
          <cell r="F83">
            <v>15.68205582948252</v>
          </cell>
          <cell r="G83">
            <v>9.1896880199160833</v>
          </cell>
          <cell r="H83">
            <v>26.727135073636365</v>
          </cell>
          <cell r="I83">
            <v>47.381692828516123</v>
          </cell>
          <cell r="J83">
            <v>43.196710479992419</v>
          </cell>
          <cell r="K83">
            <v>14.216358993299345</v>
          </cell>
          <cell r="L83">
            <v>21.940457249110743</v>
          </cell>
          <cell r="M83">
            <v>16.570907478795821</v>
          </cell>
          <cell r="N83">
            <v>11.86925903028637</v>
          </cell>
        </row>
        <row r="84">
          <cell r="A84" t="str">
            <v>analog</v>
          </cell>
          <cell r="C84">
            <v>0</v>
          </cell>
          <cell r="D84">
            <v>0</v>
          </cell>
          <cell r="E84">
            <v>0</v>
          </cell>
          <cell r="F84">
            <v>12.192738998601399</v>
          </cell>
          <cell r="G84">
            <v>0</v>
          </cell>
          <cell r="H84">
            <v>0</v>
          </cell>
          <cell r="I84">
            <v>0.51693110926573493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&gt; 56/64Kbps</v>
          </cell>
          <cell r="C85">
            <v>0</v>
          </cell>
          <cell r="D85">
            <v>0</v>
          </cell>
          <cell r="E85">
            <v>3.336555226405594</v>
          </cell>
          <cell r="F85">
            <v>2.7324130989650359</v>
          </cell>
          <cell r="G85">
            <v>7.0706885780139856</v>
          </cell>
          <cell r="H85">
            <v>20.329986807062937</v>
          </cell>
          <cell r="I85">
            <v>35.946072406827099</v>
          </cell>
          <cell r="J85">
            <v>31.956947014054247</v>
          </cell>
          <cell r="K85">
            <v>11.243416613395564</v>
          </cell>
          <cell r="L85">
            <v>14.891320971437604</v>
          </cell>
          <cell r="M85">
            <v>10.257581867372391</v>
          </cell>
          <cell r="N85">
            <v>6.5923588971609313</v>
          </cell>
        </row>
        <row r="86">
          <cell r="A86" t="str">
            <v>E1/T1</v>
          </cell>
          <cell r="C86">
            <v>0</v>
          </cell>
          <cell r="D86">
            <v>0</v>
          </cell>
          <cell r="E86">
            <v>0.84737910511888093</v>
          </cell>
          <cell r="F86">
            <v>0.75690373191608418</v>
          </cell>
          <cell r="G86">
            <v>2.1189994419020977</v>
          </cell>
          <cell r="H86">
            <v>6.3971482665734269</v>
          </cell>
          <cell r="I86">
            <v>10.918689312423293</v>
          </cell>
          <cell r="J86">
            <v>11.239763465938175</v>
          </cell>
          <cell r="K86">
            <v>2.972942379903782</v>
          </cell>
          <cell r="L86">
            <v>5.2379933935618421</v>
          </cell>
          <cell r="M86">
            <v>6.0380318930385108</v>
          </cell>
          <cell r="N86">
            <v>5.0837888342499564</v>
          </cell>
        </row>
        <row r="87">
          <cell r="A87" t="str">
            <v>E3/T3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1.8111428841112995</v>
          </cell>
          <cell r="M87">
            <v>0.27529371838491745</v>
          </cell>
          <cell r="N87">
            <v>0.19311129887548337</v>
          </cell>
        </row>
        <row r="88">
          <cell r="A88" t="str">
            <v>&gt;E3/T3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90">
          <cell r="A90" t="str">
            <v>Customer Premise Equipment (End-User Capex)</v>
          </cell>
        </row>
        <row r="91">
          <cell r="A91" t="str">
            <v>Leased Lines</v>
          </cell>
          <cell r="C91">
            <v>0</v>
          </cell>
          <cell r="D91">
            <v>0</v>
          </cell>
          <cell r="E91">
            <v>4.8115244812531461</v>
          </cell>
          <cell r="F91">
            <v>18.034364203904897</v>
          </cell>
          <cell r="G91">
            <v>10.568141222903495</v>
          </cell>
          <cell r="H91">
            <v>30.736205334681824</v>
          </cell>
          <cell r="I91">
            <v>54.488946752793545</v>
          </cell>
          <cell r="J91">
            <v>49.67621705199128</v>
          </cell>
          <cell r="K91">
            <v>16.348812842294247</v>
          </cell>
          <cell r="L91">
            <v>25.23152583647736</v>
          </cell>
          <cell r="M91">
            <v>19.056543600615193</v>
          </cell>
          <cell r="N91">
            <v>13.649647884829324</v>
          </cell>
        </row>
        <row r="92">
          <cell r="A92" t="str">
            <v>analog</v>
          </cell>
          <cell r="C92">
            <v>0</v>
          </cell>
          <cell r="D92">
            <v>0</v>
          </cell>
          <cell r="E92">
            <v>0</v>
          </cell>
          <cell r="F92">
            <v>14.021649848391608</v>
          </cell>
          <cell r="G92">
            <v>0</v>
          </cell>
          <cell r="H92">
            <v>0</v>
          </cell>
          <cell r="I92">
            <v>0.59447077565559514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&gt; 56/64Kbps</v>
          </cell>
          <cell r="C93">
            <v>0</v>
          </cell>
          <cell r="D93">
            <v>0</v>
          </cell>
          <cell r="E93">
            <v>3.8370385103664333</v>
          </cell>
          <cell r="F93">
            <v>3.1422750638097909</v>
          </cell>
          <cell r="G93">
            <v>8.1312918647160828</v>
          </cell>
          <cell r="H93">
            <v>23.379484828122383</v>
          </cell>
          <cell r="I93">
            <v>41.337983267851165</v>
          </cell>
          <cell r="J93">
            <v>36.75048906616238</v>
          </cell>
          <cell r="K93">
            <v>12.929929105404899</v>
          </cell>
          <cell r="L93">
            <v>17.125019117153247</v>
          </cell>
          <cell r="M93">
            <v>11.796219147478251</v>
          </cell>
          <cell r="N93">
            <v>7.5812127317350697</v>
          </cell>
        </row>
        <row r="94">
          <cell r="A94" t="str">
            <v>E1/T1</v>
          </cell>
          <cell r="C94">
            <v>0</v>
          </cell>
          <cell r="D94">
            <v>0</v>
          </cell>
          <cell r="E94">
            <v>0.97448597088671296</v>
          </cell>
          <cell r="F94">
            <v>0.87043929170349676</v>
          </cell>
          <cell r="G94">
            <v>2.4368493581874122</v>
          </cell>
          <cell r="H94">
            <v>7.3567205065594399</v>
          </cell>
          <cell r="I94">
            <v>12.556492709286788</v>
          </cell>
          <cell r="J94">
            <v>12.925727985828901</v>
          </cell>
          <cell r="K94">
            <v>3.4188837368893488</v>
          </cell>
          <cell r="L94">
            <v>6.0236924025961178</v>
          </cell>
          <cell r="M94">
            <v>6.9437366769942876</v>
          </cell>
          <cell r="N94">
            <v>5.8463571593874484</v>
          </cell>
        </row>
        <row r="95">
          <cell r="A95" t="str">
            <v>E3/T3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2.0828143167279944</v>
          </cell>
          <cell r="M95">
            <v>0.31658777614265504</v>
          </cell>
          <cell r="N95">
            <v>0.22207799370680584</v>
          </cell>
        </row>
        <row r="96">
          <cell r="A96" t="str">
            <v>&gt;E3/T3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8">
          <cell r="A98" t="str">
            <v>Corporate Data Networks (End-User Capex)</v>
          </cell>
          <cell r="C98">
            <v>0</v>
          </cell>
          <cell r="D98">
            <v>0</v>
          </cell>
          <cell r="E98">
            <v>9.5957684307692332</v>
          </cell>
          <cell r="F98">
            <v>109.38480358153846</v>
          </cell>
          <cell r="G98">
            <v>29.797673538461517</v>
          </cell>
          <cell r="H98">
            <v>83.24953800000003</v>
          </cell>
          <cell r="I98">
            <v>156.71756449516565</v>
          </cell>
          <cell r="J98">
            <v>142.96759073867457</v>
          </cell>
          <cell r="K98">
            <v>74.960166548055824</v>
          </cell>
          <cell r="L98">
            <v>116.9274691230876</v>
          </cell>
          <cell r="M98">
            <v>109.96775774364809</v>
          </cell>
          <cell r="N98">
            <v>97.354791474079832</v>
          </cell>
        </row>
        <row r="99">
          <cell r="A99" t="str">
            <v>Corporate Voice Networks (End-User Capex)</v>
          </cell>
          <cell r="C99">
            <v>0</v>
          </cell>
          <cell r="D99">
            <v>0</v>
          </cell>
          <cell r="E99">
            <v>0.97477947875000059</v>
          </cell>
          <cell r="F99">
            <v>10.345749532250005</v>
          </cell>
          <cell r="G99">
            <v>2.0064076312500028</v>
          </cell>
          <cell r="H99">
            <v>6.8770402097222236</v>
          </cell>
          <cell r="I99">
            <v>13.553373805074227</v>
          </cell>
          <cell r="J99">
            <v>11.888341591475216</v>
          </cell>
          <cell r="K99">
            <v>2.1740314256727062</v>
          </cell>
          <cell r="L99">
            <v>5.4594688872575263</v>
          </cell>
          <cell r="M99">
            <v>3.7546087783932309</v>
          </cell>
          <cell r="N99">
            <v>1.7116177607915914</v>
          </cell>
        </row>
        <row r="102">
          <cell r="A102" t="str">
            <v>Information Service Revenues (US$Millions)</v>
          </cell>
        </row>
        <row r="104">
          <cell r="A104" t="str">
            <v>Total Service Revenues(US$ Millions)</v>
          </cell>
          <cell r="C104" t="e">
            <v>#REF!</v>
          </cell>
          <cell r="D104" t="e">
            <v>#REF!</v>
          </cell>
          <cell r="E104">
            <v>7128.3871981281645</v>
          </cell>
          <cell r="F104">
            <v>7579.1822400313731</v>
          </cell>
          <cell r="G104">
            <v>5182.1635972179411</v>
          </cell>
          <cell r="H104">
            <v>5661.5821563167738</v>
          </cell>
          <cell r="I104">
            <v>6527.5198277943155</v>
          </cell>
          <cell r="J104">
            <v>7499.853821970516</v>
          </cell>
          <cell r="K104">
            <v>8947.5052122903853</v>
          </cell>
          <cell r="L104">
            <v>11433.426620868693</v>
          </cell>
          <cell r="M104">
            <v>13915.748234719102</v>
          </cell>
          <cell r="N104">
            <v>16533.939914338091</v>
          </cell>
        </row>
        <row r="105">
          <cell r="A105" t="str">
            <v>PSTN (US$ Millions)</v>
          </cell>
          <cell r="C105">
            <v>5075.7663444488435</v>
          </cell>
          <cell r="D105">
            <v>5837.5199528501716</v>
          </cell>
          <cell r="E105">
            <v>6665.2854586900739</v>
          </cell>
          <cell r="F105">
            <v>7003.0595147972517</v>
          </cell>
          <cell r="G105">
            <v>4476.4208310315589</v>
          </cell>
          <cell r="H105">
            <v>4833.4873855541991</v>
          </cell>
          <cell r="I105">
            <v>5487.4431314254707</v>
          </cell>
          <cell r="J105">
            <v>5900.9788636532285</v>
          </cell>
          <cell r="K105">
            <v>6409.5918492237306</v>
          </cell>
          <cell r="L105">
            <v>7048.1289289769156</v>
          </cell>
          <cell r="M105">
            <v>7685.4802281144257</v>
          </cell>
          <cell r="N105">
            <v>8449.3193803027316</v>
          </cell>
        </row>
        <row r="106">
          <cell r="A106" t="str">
            <v>Residential</v>
          </cell>
          <cell r="C106">
            <v>1483.5052275134231</v>
          </cell>
          <cell r="D106">
            <v>1707.3425840746556</v>
          </cell>
          <cell r="E106">
            <v>2075.0571101144301</v>
          </cell>
          <cell r="F106">
            <v>2276.922026185478</v>
          </cell>
          <cell r="G106">
            <v>1365.6775327768587</v>
          </cell>
          <cell r="H106">
            <v>1539.005537912343</v>
          </cell>
          <cell r="I106">
            <v>2115.2797666858946</v>
          </cell>
          <cell r="J106">
            <v>2477.79386409893</v>
          </cell>
          <cell r="K106">
            <v>2772.5919549866458</v>
          </cell>
          <cell r="L106">
            <v>3116.4836088898437</v>
          </cell>
          <cell r="M106">
            <v>3426.256942111318</v>
          </cell>
          <cell r="N106">
            <v>3796.1936237611958</v>
          </cell>
        </row>
        <row r="107">
          <cell r="A107" t="str">
            <v>Business</v>
          </cell>
          <cell r="C107">
            <v>3592.2611169354204</v>
          </cell>
          <cell r="D107">
            <v>4130.1773687755158</v>
          </cell>
          <cell r="E107">
            <v>4590.2283485756443</v>
          </cell>
          <cell r="F107">
            <v>4726.1374886117737</v>
          </cell>
          <cell r="G107">
            <v>3110.7432982547007</v>
          </cell>
          <cell r="H107">
            <v>3294.4818476418563</v>
          </cell>
          <cell r="I107">
            <v>3372.1633647395756</v>
          </cell>
          <cell r="J107">
            <v>3423.184999554298</v>
          </cell>
          <cell r="K107">
            <v>3636.9998942370853</v>
          </cell>
          <cell r="L107">
            <v>3931.6453200870724</v>
          </cell>
          <cell r="M107">
            <v>4259.2232860031081</v>
          </cell>
          <cell r="N107">
            <v>4653.1257565415362</v>
          </cell>
        </row>
        <row r="108">
          <cell r="A108" t="str">
            <v>MOBILE(US$ Millions)</v>
          </cell>
          <cell r="C108">
            <v>174.61067267360573</v>
          </cell>
          <cell r="D108">
            <v>366.05287764338391</v>
          </cell>
          <cell r="E108">
            <v>453.74244739363604</v>
          </cell>
          <cell r="F108">
            <v>531.48107143421225</v>
          </cell>
          <cell r="G108">
            <v>596.50983136082584</v>
          </cell>
          <cell r="H108">
            <v>587.11654910065101</v>
          </cell>
          <cell r="I108">
            <v>688.71086431259698</v>
          </cell>
          <cell r="J108">
            <v>1130.4829655319547</v>
          </cell>
          <cell r="K108">
            <v>2125.2078787706919</v>
          </cell>
          <cell r="L108">
            <v>3751.4300723397887</v>
          </cell>
          <cell r="M108">
            <v>5289.5099918534106</v>
          </cell>
          <cell r="N108">
            <v>6798.8067303432927</v>
          </cell>
        </row>
        <row r="109">
          <cell r="A109" t="str">
            <v>voice and packet services</v>
          </cell>
          <cell r="C109">
            <v>174.61067267360573</v>
          </cell>
          <cell r="D109">
            <v>366.05287764338391</v>
          </cell>
          <cell r="E109">
            <v>453.74244739363604</v>
          </cell>
          <cell r="F109">
            <v>531.48107143421225</v>
          </cell>
          <cell r="G109">
            <v>596.50983136082584</v>
          </cell>
          <cell r="H109">
            <v>587.11654910065101</v>
          </cell>
          <cell r="I109">
            <v>688.71086431259698</v>
          </cell>
          <cell r="J109">
            <v>1130.4829655319547</v>
          </cell>
          <cell r="K109">
            <v>2125.2078787706919</v>
          </cell>
          <cell r="L109">
            <v>3751.4300723397887</v>
          </cell>
          <cell r="M109">
            <v>5289.5099918534106</v>
          </cell>
          <cell r="N109">
            <v>6798.8067303432927</v>
          </cell>
        </row>
        <row r="110">
          <cell r="A110" t="str">
            <v>packet services only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LEASED LINES(US$ Millions)</v>
          </cell>
          <cell r="C111">
            <v>0</v>
          </cell>
          <cell r="D111">
            <v>0</v>
          </cell>
          <cell r="E111">
            <v>9.3592920444545449</v>
          </cell>
          <cell r="F111">
            <v>44.641653799909093</v>
          </cell>
          <cell r="G111">
            <v>96.077872616506994</v>
          </cell>
          <cell r="H111">
            <v>213.01744662912006</v>
          </cell>
          <cell r="I111">
            <v>307.83211288898616</v>
          </cell>
          <cell r="J111">
            <v>381.64650506512089</v>
          </cell>
          <cell r="K111">
            <v>260.79463326208719</v>
          </cell>
          <cell r="L111">
            <v>319.6781357714338</v>
          </cell>
          <cell r="M111">
            <v>401.0382968654672</v>
          </cell>
          <cell r="N111">
            <v>480.06092606551414</v>
          </cell>
        </row>
        <row r="112">
          <cell r="A112" t="str">
            <v>Analog</v>
          </cell>
          <cell r="C112">
            <v>0</v>
          </cell>
          <cell r="D112">
            <v>0</v>
          </cell>
          <cell r="E112">
            <v>0</v>
          </cell>
          <cell r="F112">
            <v>17.697728904545453</v>
          </cell>
          <cell r="G112">
            <v>33.553478485227267</v>
          </cell>
          <cell r="H112">
            <v>31.576605839015137</v>
          </cell>
          <cell r="I112">
            <v>19.602549413056803</v>
          </cell>
          <cell r="J112">
            <v>13.209913690569083</v>
          </cell>
          <cell r="K112">
            <v>6.3061575669548802</v>
          </cell>
          <cell r="L112">
            <v>5.8607531646617295</v>
          </cell>
          <cell r="M112">
            <v>5.4599237412728012</v>
          </cell>
          <cell r="N112">
            <v>5.0963631806740883</v>
          </cell>
        </row>
        <row r="113">
          <cell r="A113" t="str">
            <v>56/64Kbps</v>
          </cell>
          <cell r="C113">
            <v>0</v>
          </cell>
          <cell r="D113">
            <v>0</v>
          </cell>
          <cell r="E113">
            <v>4.8533495153916082</v>
          </cell>
          <cell r="F113">
            <v>13.761360889206296</v>
          </cell>
          <cell r="G113">
            <v>30.871680498125876</v>
          </cell>
          <cell r="H113">
            <v>86.501736477045469</v>
          </cell>
          <cell r="I113">
            <v>137.67971574200701</v>
          </cell>
          <cell r="J113">
            <v>173.47697297384002</v>
          </cell>
          <cell r="K113">
            <v>120.09707004705668</v>
          </cell>
          <cell r="L113">
            <v>147.21883396698547</v>
          </cell>
          <cell r="M113">
            <v>177.71355461822608</v>
          </cell>
          <cell r="N113">
            <v>202.00088553507933</v>
          </cell>
        </row>
        <row r="114">
          <cell r="A114" t="str">
            <v>E1/T1</v>
          </cell>
          <cell r="C114">
            <v>0</v>
          </cell>
          <cell r="D114">
            <v>0</v>
          </cell>
          <cell r="E114">
            <v>4.5059425290629367</v>
          </cell>
          <cell r="F114">
            <v>13.182564006157342</v>
          </cell>
          <cell r="G114">
            <v>31.652713633153848</v>
          </cell>
          <cell r="H114">
            <v>94.939104313059445</v>
          </cell>
          <cell r="I114">
            <v>150.54984773392235</v>
          </cell>
          <cell r="J114">
            <v>194.95961840071175</v>
          </cell>
          <cell r="K114">
            <v>134.39140564807562</v>
          </cell>
          <cell r="L114">
            <v>160.75625366947975</v>
          </cell>
          <cell r="M114">
            <v>205.19813878084599</v>
          </cell>
          <cell r="N114">
            <v>258.3817609469678</v>
          </cell>
        </row>
        <row r="115">
          <cell r="A115" t="str">
            <v>E3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5.8422949703068765</v>
          </cell>
          <cell r="M115">
            <v>12.666679725122336</v>
          </cell>
          <cell r="N115">
            <v>14.58191640279296</v>
          </cell>
        </row>
        <row r="116">
          <cell r="A116" t="str">
            <v>&gt;E3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INTERNET(US$ Millions)</v>
          </cell>
          <cell r="C117" t="e">
            <v>#REF!</v>
          </cell>
          <cell r="D117" t="e">
            <v>#REF!</v>
          </cell>
          <cell r="E117">
            <v>0</v>
          </cell>
          <cell r="F117">
            <v>0</v>
          </cell>
          <cell r="G117">
            <v>13.155062209048582</v>
          </cell>
          <cell r="H117">
            <v>27.960775032802857</v>
          </cell>
          <cell r="I117">
            <v>43.533719167261502</v>
          </cell>
          <cell r="J117">
            <v>86.745487720211997</v>
          </cell>
          <cell r="K117">
            <v>151.91085103387627</v>
          </cell>
          <cell r="L117">
            <v>314.1894837805562</v>
          </cell>
          <cell r="M117">
            <v>539.71971788579947</v>
          </cell>
          <cell r="N117">
            <v>805.7528776265533</v>
          </cell>
        </row>
        <row r="118">
          <cell r="A118" t="str">
            <v>Dial-up(,56/64kbps)</v>
          </cell>
          <cell r="C118" t="e">
            <v>#REF!</v>
          </cell>
          <cell r="D118" t="e">
            <v>#REF!</v>
          </cell>
          <cell r="E118">
            <v>0</v>
          </cell>
          <cell r="F118">
            <v>0</v>
          </cell>
          <cell r="G118">
            <v>13.155062209048582</v>
          </cell>
          <cell r="H118">
            <v>27.960775032802857</v>
          </cell>
          <cell r="I118">
            <v>43.4737191672615</v>
          </cell>
          <cell r="J118">
            <v>86.385487720211998</v>
          </cell>
          <cell r="K118">
            <v>143.41754359506047</v>
          </cell>
          <cell r="L118">
            <v>271.04114561114039</v>
          </cell>
          <cell r="M118">
            <v>440.54203220159945</v>
          </cell>
          <cell r="N118">
            <v>643.9489945479869</v>
          </cell>
        </row>
        <row r="119">
          <cell r="A119" t="str">
            <v>Dedicated(&gt;56/64Kbps)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0.06</v>
          </cell>
          <cell r="J119">
            <v>0.36</v>
          </cell>
          <cell r="K119">
            <v>8.4933074388157905</v>
          </cell>
          <cell r="L119">
            <v>43.148338169415787</v>
          </cell>
          <cell r="M119">
            <v>99.1776856842</v>
          </cell>
          <cell r="N119">
            <v>161.80388307856634</v>
          </cell>
        </row>
        <row r="120">
          <cell r="A120" t="str">
            <v>Traffic Flows</v>
          </cell>
        </row>
        <row r="122">
          <cell r="A122" t="str">
            <v>Total International Connectivity (Mbps)</v>
          </cell>
        </row>
        <row r="123">
          <cell r="A123" t="str">
            <v>International Internet Gateways(Mbps)</v>
          </cell>
          <cell r="C123" t="e">
            <v>#REF!</v>
          </cell>
          <cell r="D123">
            <v>0</v>
          </cell>
          <cell r="E123">
            <v>0</v>
          </cell>
          <cell r="F123">
            <v>0</v>
          </cell>
          <cell r="G123">
            <v>31.115000000000006</v>
          </cell>
          <cell r="H123">
            <v>40.770000000000003</v>
          </cell>
          <cell r="I123">
            <v>83.516205642738115</v>
          </cell>
          <cell r="J123">
            <v>191.26952076502636</v>
          </cell>
          <cell r="K123">
            <v>417.90661487763157</v>
          </cell>
          <cell r="L123">
            <v>940.87543988233313</v>
          </cell>
          <cell r="M123">
            <v>1555.5455107195185</v>
          </cell>
          <cell r="N123">
            <v>2687.9840530893598</v>
          </cell>
        </row>
        <row r="124">
          <cell r="A124" t="str">
            <v>International Circuit-Switched Capacity (Mbps)</v>
          </cell>
          <cell r="C124">
            <v>1.279056</v>
          </cell>
          <cell r="D124">
            <v>1.279056</v>
          </cell>
          <cell r="E124">
            <v>1.279056</v>
          </cell>
          <cell r="F124">
            <v>1.4069616</v>
          </cell>
          <cell r="G124">
            <v>1.5476577600000003</v>
          </cell>
          <cell r="H124">
            <v>1.7024235360000004</v>
          </cell>
          <cell r="I124">
            <v>1.8726658896000006</v>
          </cell>
          <cell r="J124">
            <v>2.0348491600838505</v>
          </cell>
          <cell r="K124">
            <v>1.0914374062419263</v>
          </cell>
          <cell r="L124">
            <v>1.0351785213853533</v>
          </cell>
          <cell r="M124">
            <v>1.1485137934299081</v>
          </cell>
          <cell r="N124">
            <v>1.3325202854307903</v>
          </cell>
        </row>
        <row r="125">
          <cell r="A125" t="str">
            <v>Total Voice and Internet Traffic (Gigabits)</v>
          </cell>
          <cell r="C125" t="e">
            <v>#REF!</v>
          </cell>
          <cell r="D125">
            <v>1854.5787026434621</v>
          </cell>
          <cell r="E125">
            <v>2136.6333999495678</v>
          </cell>
          <cell r="F125">
            <v>2020.4187761961848</v>
          </cell>
          <cell r="G125">
            <v>2551.2608337685569</v>
          </cell>
          <cell r="H125">
            <v>2877.3131724402306</v>
          </cell>
          <cell r="I125">
            <v>3579.4354907938123</v>
          </cell>
          <cell r="J125">
            <v>4365.5076293568245</v>
          </cell>
          <cell r="K125">
            <v>11129.162957291872</v>
          </cell>
          <cell r="L125">
            <v>17377.166148414472</v>
          </cell>
          <cell r="M125">
            <v>25512.376275789338</v>
          </cell>
          <cell r="N125">
            <v>34472.08227237135</v>
          </cell>
        </row>
        <row r="127">
          <cell r="A127" t="str">
            <v>Total International Voice Traffic(millions Minutes)</v>
          </cell>
          <cell r="C127">
            <v>363.09456158172486</v>
          </cell>
          <cell r="D127">
            <v>494.55432070492321</v>
          </cell>
          <cell r="E127">
            <v>569.30495031415853</v>
          </cell>
          <cell r="F127">
            <v>531.47764151011916</v>
          </cell>
          <cell r="G127">
            <v>639.42861771890261</v>
          </cell>
          <cell r="H127">
            <v>707.07038101391652</v>
          </cell>
          <cell r="I127">
            <v>827.93358852867777</v>
          </cell>
          <cell r="J127">
            <v>897.650692810284</v>
          </cell>
          <cell r="K127">
            <v>1187.9534166191543</v>
          </cell>
          <cell r="L127">
            <v>1503.8763328873747</v>
          </cell>
          <cell r="M127">
            <v>1950.5511204045117</v>
          </cell>
          <cell r="N127">
            <v>2336.7646468554958</v>
          </cell>
        </row>
        <row r="128">
          <cell r="A128" t="str">
            <v>Conversion Rate to Bits per Second</v>
          </cell>
          <cell r="C128">
            <v>16</v>
          </cell>
          <cell r="D128">
            <v>16</v>
          </cell>
          <cell r="E128">
            <v>16</v>
          </cell>
          <cell r="F128">
            <v>16</v>
          </cell>
          <cell r="G128">
            <v>16</v>
          </cell>
          <cell r="H128">
            <v>16</v>
          </cell>
          <cell r="I128">
            <v>16</v>
          </cell>
          <cell r="J128">
            <v>16</v>
          </cell>
          <cell r="K128">
            <v>8</v>
          </cell>
          <cell r="L128">
            <v>8</v>
          </cell>
          <cell r="M128">
            <v>8</v>
          </cell>
          <cell r="N128">
            <v>8</v>
          </cell>
        </row>
        <row r="129">
          <cell r="A129" t="str">
            <v>Total International Voice Traffic (Gigabits)</v>
          </cell>
          <cell r="C129">
            <v>1361.6046059314683</v>
          </cell>
          <cell r="D129">
            <v>1854.5787026434621</v>
          </cell>
          <cell r="E129">
            <v>2134.8935636780943</v>
          </cell>
          <cell r="F129">
            <v>1993.0411556629469</v>
          </cell>
          <cell r="G129">
            <v>2397.8573164458849</v>
          </cell>
          <cell r="H129">
            <v>2651.5139288021869</v>
          </cell>
          <cell r="I129">
            <v>3104.7509569825415</v>
          </cell>
          <cell r="J129">
            <v>3366.1900980385649</v>
          </cell>
          <cell r="K129">
            <v>8909.6506246436566</v>
          </cell>
          <cell r="L129">
            <v>11279.07249665531</v>
          </cell>
          <cell r="M129">
            <v>14629.133403033838</v>
          </cell>
          <cell r="N129">
            <v>17525.734851416219</v>
          </cell>
        </row>
        <row r="130">
          <cell r="A130" t="str">
            <v>Total Internet Traffic (Gigabits)--Data</v>
          </cell>
          <cell r="C130" t="e">
            <v>#REF!</v>
          </cell>
          <cell r="D130">
            <v>0</v>
          </cell>
          <cell r="E130">
            <v>1.7398362714735651</v>
          </cell>
          <cell r="F130">
            <v>27.377620533237874</v>
          </cell>
          <cell r="G130">
            <v>153.40351732267229</v>
          </cell>
          <cell r="H130">
            <v>225.79924363804381</v>
          </cell>
          <cell r="I130">
            <v>474.68453381127057</v>
          </cell>
          <cell r="J130">
            <v>999.31753131825928</v>
          </cell>
          <cell r="K130">
            <v>2219.5123326482144</v>
          </cell>
          <cell r="L130">
            <v>6098.0936517591626</v>
          </cell>
          <cell r="M130">
            <v>10883.2428727555</v>
          </cell>
          <cell r="N130">
            <v>16946.347420955135</v>
          </cell>
        </row>
        <row r="131">
          <cell r="A131" t="str">
            <v>Total incoming internet traffic (gigabits)</v>
          </cell>
          <cell r="C131" t="e">
            <v>#REF!</v>
          </cell>
          <cell r="D131">
            <v>0</v>
          </cell>
          <cell r="E131">
            <v>0.34796725429471304</v>
          </cell>
          <cell r="F131">
            <v>5.4755241066475753</v>
          </cell>
          <cell r="G131">
            <v>38.350879330668072</v>
          </cell>
          <cell r="H131">
            <v>67.739773091413142</v>
          </cell>
          <cell r="I131">
            <v>166.13958683394469</v>
          </cell>
          <cell r="J131">
            <v>399.72701252730371</v>
          </cell>
          <cell r="K131">
            <v>998.78054969169648</v>
          </cell>
          <cell r="L131">
            <v>2744.1421432916231</v>
          </cell>
          <cell r="M131">
            <v>4897.4592927399754</v>
          </cell>
          <cell r="N131">
            <v>7625.8563394298108</v>
          </cell>
        </row>
        <row r="132">
          <cell r="A132" t="str">
            <v>Total outgoing internet traffic (gigabits)</v>
          </cell>
          <cell r="C132" t="e">
            <v>#REF!</v>
          </cell>
          <cell r="D132">
            <v>0</v>
          </cell>
          <cell r="E132">
            <v>1.3918690171788521</v>
          </cell>
          <cell r="F132">
            <v>21.902096426590298</v>
          </cell>
          <cell r="G132">
            <v>115.05263799200421</v>
          </cell>
          <cell r="H132">
            <v>158.05947054663068</v>
          </cell>
          <cell r="I132">
            <v>308.54494697732588</v>
          </cell>
          <cell r="J132">
            <v>599.59051879095557</v>
          </cell>
          <cell r="K132">
            <v>1220.7317829565179</v>
          </cell>
          <cell r="L132">
            <v>3353.9515084675395</v>
          </cell>
          <cell r="M132">
            <v>5985.7835800155244</v>
          </cell>
          <cell r="N132">
            <v>9320.4910815253243</v>
          </cell>
        </row>
        <row r="134">
          <cell r="A134" t="str">
            <v>Financing</v>
          </cell>
        </row>
        <row r="136">
          <cell r="A136" t="str">
            <v>% public</v>
          </cell>
          <cell r="B136">
            <v>0</v>
          </cell>
          <cell r="C136">
            <v>0.05</v>
          </cell>
          <cell r="D136">
            <v>0.02</v>
          </cell>
          <cell r="E136">
            <v>0.01</v>
          </cell>
          <cell r="F136">
            <v>0.01</v>
          </cell>
          <cell r="G136">
            <v>0.01</v>
          </cell>
          <cell r="H136">
            <v>0.01</v>
          </cell>
          <cell r="I136">
            <v>0.01</v>
          </cell>
          <cell r="J136">
            <v>0.01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 t="str">
            <v>% company</v>
          </cell>
          <cell r="B137">
            <v>0.7</v>
          </cell>
          <cell r="C137">
            <v>4.9999999999999975E-2</v>
          </cell>
          <cell r="D137">
            <v>0.13000000000000003</v>
          </cell>
          <cell r="E137">
            <v>0.18999999999999995</v>
          </cell>
          <cell r="F137">
            <v>0.24</v>
          </cell>
          <cell r="G137">
            <v>0.29000000000000004</v>
          </cell>
          <cell r="H137">
            <v>0.14000000000000001</v>
          </cell>
          <cell r="I137">
            <v>0.14000000000000001</v>
          </cell>
          <cell r="J137">
            <v>0.18999999999999995</v>
          </cell>
          <cell r="K137">
            <v>0.19999999999999996</v>
          </cell>
          <cell r="L137">
            <v>0.19999999999999996</v>
          </cell>
          <cell r="M137">
            <v>0.19999999999999996</v>
          </cell>
          <cell r="N137">
            <v>0.19999999999999996</v>
          </cell>
        </row>
        <row r="138">
          <cell r="A138" t="str">
            <v>% private</v>
          </cell>
          <cell r="B138">
            <v>0.3</v>
          </cell>
          <cell r="C138">
            <v>0.9</v>
          </cell>
          <cell r="D138">
            <v>0.85</v>
          </cell>
          <cell r="E138">
            <v>0.8</v>
          </cell>
          <cell r="F138">
            <v>0.75</v>
          </cell>
          <cell r="G138">
            <v>0.7</v>
          </cell>
          <cell r="H138">
            <v>0.85</v>
          </cell>
          <cell r="I138">
            <v>0.85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</row>
        <row r="140">
          <cell r="A140" t="str">
            <v>% foreign</v>
          </cell>
          <cell r="B140">
            <v>0.15</v>
          </cell>
          <cell r="C140">
            <v>0.45</v>
          </cell>
          <cell r="D140">
            <v>0.42499999999999999</v>
          </cell>
          <cell r="E140">
            <v>0.4</v>
          </cell>
          <cell r="F140">
            <v>0.375</v>
          </cell>
          <cell r="G140">
            <v>0.35</v>
          </cell>
          <cell r="H140">
            <v>0.56666666666666665</v>
          </cell>
          <cell r="I140">
            <v>0.56666666666666665</v>
          </cell>
          <cell r="J140">
            <v>0.53333333333333333</v>
          </cell>
          <cell r="K140">
            <v>0.53333333333333333</v>
          </cell>
          <cell r="L140">
            <v>0.53333333333333333</v>
          </cell>
          <cell r="M140">
            <v>0.53333333333333333</v>
          </cell>
          <cell r="N140">
            <v>0.53333333333333333</v>
          </cell>
        </row>
        <row r="145">
          <cell r="A145" t="str">
            <v>Ratio Bank</v>
          </cell>
        </row>
        <row r="146">
          <cell r="A146" t="str">
            <v>Information Infrastructure Assumptions</v>
          </cell>
        </row>
        <row r="148">
          <cell r="A148" t="str">
            <v>Access (US $)</v>
          </cell>
        </row>
        <row r="149">
          <cell r="A149" t="str">
            <v xml:space="preserve">  Wired</v>
          </cell>
        </row>
        <row r="150">
          <cell r="A150" t="str">
            <v>PSTN</v>
          </cell>
          <cell r="B150">
            <v>900</v>
          </cell>
          <cell r="C150">
            <v>850</v>
          </cell>
          <cell r="D150">
            <v>800</v>
          </cell>
          <cell r="E150">
            <v>750</v>
          </cell>
          <cell r="F150">
            <v>700</v>
          </cell>
          <cell r="G150">
            <v>650</v>
          </cell>
          <cell r="H150">
            <v>600</v>
          </cell>
          <cell r="I150">
            <v>550</v>
          </cell>
          <cell r="J150">
            <v>500</v>
          </cell>
          <cell r="K150">
            <v>450</v>
          </cell>
          <cell r="L150">
            <v>400</v>
          </cell>
          <cell r="M150">
            <v>400</v>
          </cell>
          <cell r="N150">
            <v>400</v>
          </cell>
        </row>
        <row r="151">
          <cell r="A151" t="str">
            <v>ISDN</v>
          </cell>
          <cell r="B151">
            <v>400</v>
          </cell>
          <cell r="C151">
            <v>400</v>
          </cell>
          <cell r="D151">
            <v>400</v>
          </cell>
          <cell r="E151">
            <v>400</v>
          </cell>
          <cell r="F151">
            <v>400</v>
          </cell>
          <cell r="G151">
            <v>400</v>
          </cell>
          <cell r="H151">
            <v>400</v>
          </cell>
          <cell r="I151">
            <v>400</v>
          </cell>
          <cell r="J151">
            <v>400</v>
          </cell>
          <cell r="K151">
            <v>400</v>
          </cell>
          <cell r="L151">
            <v>400</v>
          </cell>
          <cell r="M151">
            <v>400</v>
          </cell>
          <cell r="N151">
            <v>400</v>
          </cell>
        </row>
        <row r="152">
          <cell r="A152" t="str">
            <v>DSL</v>
          </cell>
          <cell r="B152">
            <v>650</v>
          </cell>
          <cell r="C152">
            <v>650</v>
          </cell>
          <cell r="D152">
            <v>650</v>
          </cell>
          <cell r="E152">
            <v>650</v>
          </cell>
          <cell r="F152">
            <v>650</v>
          </cell>
          <cell r="G152">
            <v>650</v>
          </cell>
          <cell r="H152">
            <v>650</v>
          </cell>
          <cell r="I152">
            <v>650</v>
          </cell>
          <cell r="J152">
            <v>650</v>
          </cell>
          <cell r="K152">
            <v>550</v>
          </cell>
          <cell r="L152">
            <v>450</v>
          </cell>
          <cell r="M152">
            <v>400</v>
          </cell>
          <cell r="N152">
            <v>400</v>
          </cell>
        </row>
        <row r="153">
          <cell r="A153" t="str">
            <v>CATV</v>
          </cell>
          <cell r="B153">
            <v>500</v>
          </cell>
          <cell r="C153">
            <v>500</v>
          </cell>
          <cell r="D153">
            <v>500</v>
          </cell>
          <cell r="E153">
            <v>500</v>
          </cell>
          <cell r="F153">
            <v>500</v>
          </cell>
          <cell r="G153">
            <v>500</v>
          </cell>
          <cell r="H153">
            <v>500</v>
          </cell>
          <cell r="I153">
            <v>500</v>
          </cell>
          <cell r="J153">
            <v>500</v>
          </cell>
          <cell r="K153">
            <v>500</v>
          </cell>
          <cell r="L153">
            <v>500</v>
          </cell>
          <cell r="M153">
            <v>500</v>
          </cell>
          <cell r="N153">
            <v>500</v>
          </cell>
        </row>
        <row r="154">
          <cell r="A154" t="str">
            <v>CATV Internet</v>
          </cell>
          <cell r="B154">
            <v>475</v>
          </cell>
          <cell r="C154">
            <v>475</v>
          </cell>
          <cell r="D154">
            <v>475</v>
          </cell>
          <cell r="E154">
            <v>475</v>
          </cell>
          <cell r="F154">
            <v>475</v>
          </cell>
          <cell r="G154">
            <v>475</v>
          </cell>
          <cell r="H154">
            <v>475</v>
          </cell>
          <cell r="I154">
            <v>475</v>
          </cell>
          <cell r="J154">
            <v>475</v>
          </cell>
          <cell r="K154">
            <v>450</v>
          </cell>
          <cell r="L154">
            <v>425</v>
          </cell>
          <cell r="M154">
            <v>400</v>
          </cell>
          <cell r="N154">
            <v>400</v>
          </cell>
        </row>
        <row r="156">
          <cell r="A156" t="str">
            <v>Leased Lines</v>
          </cell>
          <cell r="B156">
            <v>900</v>
          </cell>
          <cell r="C156">
            <v>950</v>
          </cell>
          <cell r="D156">
            <v>900</v>
          </cell>
          <cell r="E156">
            <v>850</v>
          </cell>
          <cell r="F156">
            <v>800</v>
          </cell>
          <cell r="G156">
            <v>750</v>
          </cell>
          <cell r="H156">
            <v>700</v>
          </cell>
          <cell r="I156">
            <v>650</v>
          </cell>
          <cell r="J156">
            <v>600</v>
          </cell>
          <cell r="K156">
            <v>550</v>
          </cell>
          <cell r="L156">
            <v>500</v>
          </cell>
          <cell r="M156">
            <v>500</v>
          </cell>
          <cell r="N156">
            <v>500</v>
          </cell>
        </row>
        <row r="159">
          <cell r="A159" t="str">
            <v xml:space="preserve">  Wireless</v>
          </cell>
        </row>
        <row r="160">
          <cell r="A160" t="str">
            <v>Mobile Systems</v>
          </cell>
          <cell r="B160">
            <v>1000</v>
          </cell>
          <cell r="C160">
            <v>950</v>
          </cell>
          <cell r="D160">
            <v>900</v>
          </cell>
          <cell r="E160">
            <v>850</v>
          </cell>
          <cell r="F160">
            <v>800</v>
          </cell>
          <cell r="G160">
            <v>750</v>
          </cell>
          <cell r="H160">
            <v>700</v>
          </cell>
          <cell r="I160">
            <v>750</v>
          </cell>
          <cell r="J160">
            <v>600</v>
          </cell>
          <cell r="K160">
            <v>550</v>
          </cell>
          <cell r="L160">
            <v>500</v>
          </cell>
          <cell r="M160">
            <v>500</v>
          </cell>
          <cell r="N160">
            <v>500</v>
          </cell>
        </row>
        <row r="161">
          <cell r="A161" t="str">
            <v>Mobile Handsets</v>
          </cell>
          <cell r="B161">
            <v>500</v>
          </cell>
          <cell r="C161">
            <v>470</v>
          </cell>
          <cell r="D161">
            <v>440</v>
          </cell>
          <cell r="E161">
            <v>410</v>
          </cell>
          <cell r="F161">
            <v>380</v>
          </cell>
          <cell r="G161">
            <v>350</v>
          </cell>
          <cell r="H161">
            <v>320</v>
          </cell>
          <cell r="I161">
            <v>290</v>
          </cell>
          <cell r="J161">
            <v>260</v>
          </cell>
          <cell r="K161">
            <v>230</v>
          </cell>
          <cell r="L161">
            <v>200</v>
          </cell>
          <cell r="M161">
            <v>170</v>
          </cell>
          <cell r="N161">
            <v>140</v>
          </cell>
        </row>
        <row r="164">
          <cell r="A164" t="str">
            <v>Switching</v>
          </cell>
        </row>
        <row r="165">
          <cell r="A165" t="str">
            <v xml:space="preserve">  Circuit</v>
          </cell>
        </row>
        <row r="166">
          <cell r="A166" t="str">
            <v>Local</v>
          </cell>
          <cell r="B166">
            <v>170</v>
          </cell>
          <cell r="C166">
            <v>160</v>
          </cell>
          <cell r="D166">
            <v>150</v>
          </cell>
          <cell r="E166">
            <v>140</v>
          </cell>
          <cell r="F166">
            <v>130</v>
          </cell>
          <cell r="G166">
            <v>120</v>
          </cell>
          <cell r="H166">
            <v>110</v>
          </cell>
          <cell r="I166">
            <v>100</v>
          </cell>
          <cell r="J166">
            <v>100</v>
          </cell>
          <cell r="K166">
            <v>100</v>
          </cell>
          <cell r="L166">
            <v>100</v>
          </cell>
          <cell r="M166">
            <v>100</v>
          </cell>
          <cell r="N166">
            <v>100</v>
          </cell>
        </row>
        <row r="167">
          <cell r="A167" t="str">
            <v>Toll</v>
          </cell>
          <cell r="B167">
            <v>325</v>
          </cell>
          <cell r="C167">
            <v>300</v>
          </cell>
          <cell r="D167">
            <v>275</v>
          </cell>
          <cell r="E167">
            <v>260</v>
          </cell>
          <cell r="F167">
            <v>257.5</v>
          </cell>
          <cell r="G167">
            <v>255</v>
          </cell>
          <cell r="H167">
            <v>252.5</v>
          </cell>
          <cell r="I167">
            <v>250</v>
          </cell>
          <cell r="J167">
            <v>240</v>
          </cell>
          <cell r="K167">
            <v>230</v>
          </cell>
          <cell r="L167">
            <v>220</v>
          </cell>
          <cell r="M167">
            <v>210</v>
          </cell>
          <cell r="N167">
            <v>200</v>
          </cell>
        </row>
        <row r="168">
          <cell r="A168" t="str">
            <v>International</v>
          </cell>
          <cell r="B168">
            <v>700</v>
          </cell>
          <cell r="C168">
            <v>650</v>
          </cell>
          <cell r="D168">
            <v>625</v>
          </cell>
          <cell r="E168">
            <v>600</v>
          </cell>
          <cell r="F168">
            <v>540</v>
          </cell>
          <cell r="G168">
            <v>485</v>
          </cell>
          <cell r="H168">
            <v>440</v>
          </cell>
          <cell r="I168">
            <v>400</v>
          </cell>
          <cell r="J168">
            <v>380</v>
          </cell>
          <cell r="K168">
            <v>360</v>
          </cell>
          <cell r="L168">
            <v>340</v>
          </cell>
          <cell r="M168">
            <v>320</v>
          </cell>
          <cell r="N168">
            <v>300</v>
          </cell>
        </row>
        <row r="169">
          <cell r="A169" t="str">
            <v xml:space="preserve">  Packet</v>
          </cell>
        </row>
        <row r="170">
          <cell r="A170" t="str">
            <v>Edge</v>
          </cell>
        </row>
        <row r="171">
          <cell r="A171" t="str">
            <v>analog</v>
          </cell>
          <cell r="B171">
            <v>107.49542399999999</v>
          </cell>
          <cell r="C171">
            <v>89.579519999999988</v>
          </cell>
          <cell r="D171">
            <v>74.649599999999992</v>
          </cell>
          <cell r="E171">
            <v>62.207999999999991</v>
          </cell>
          <cell r="F171">
            <v>51.839999999999996</v>
          </cell>
          <cell r="G171">
            <v>43.199999999999996</v>
          </cell>
          <cell r="H171">
            <v>36</v>
          </cell>
          <cell r="I171">
            <v>30</v>
          </cell>
          <cell r="J171">
            <v>25</v>
          </cell>
          <cell r="K171">
            <v>25</v>
          </cell>
          <cell r="L171">
            <v>25</v>
          </cell>
          <cell r="M171">
            <v>25</v>
          </cell>
          <cell r="N171">
            <v>25</v>
          </cell>
        </row>
        <row r="172">
          <cell r="A172" t="str">
            <v>&gt; 56/64Kbps</v>
          </cell>
          <cell r="B172">
            <v>429.98169599999994</v>
          </cell>
          <cell r="C172">
            <v>358.31807999999995</v>
          </cell>
          <cell r="D172">
            <v>298.59839999999997</v>
          </cell>
          <cell r="E172">
            <v>248.83199999999997</v>
          </cell>
          <cell r="F172">
            <v>207.35999999999999</v>
          </cell>
          <cell r="G172">
            <v>172.79999999999998</v>
          </cell>
          <cell r="H172">
            <v>144</v>
          </cell>
          <cell r="I172">
            <v>120</v>
          </cell>
          <cell r="J172">
            <v>100</v>
          </cell>
          <cell r="K172">
            <v>75</v>
          </cell>
          <cell r="L172">
            <v>50</v>
          </cell>
          <cell r="M172">
            <v>50</v>
          </cell>
          <cell r="N172">
            <v>50</v>
          </cell>
        </row>
        <row r="173">
          <cell r="A173" t="str">
            <v>E1/T1</v>
          </cell>
          <cell r="B173">
            <v>4299.8169599999992</v>
          </cell>
          <cell r="C173">
            <v>3583.1807999999992</v>
          </cell>
          <cell r="D173">
            <v>2985.9839999999995</v>
          </cell>
          <cell r="E173">
            <v>2488.3199999999997</v>
          </cell>
          <cell r="F173">
            <v>2073.6</v>
          </cell>
          <cell r="G173">
            <v>1728</v>
          </cell>
          <cell r="H173">
            <v>1440</v>
          </cell>
          <cell r="I173">
            <v>1200</v>
          </cell>
          <cell r="J173">
            <v>1000</v>
          </cell>
          <cell r="K173">
            <v>850</v>
          </cell>
          <cell r="L173">
            <v>722.5</v>
          </cell>
          <cell r="M173">
            <v>614.125</v>
          </cell>
          <cell r="N173">
            <v>522.00625000000002</v>
          </cell>
        </row>
        <row r="174">
          <cell r="A174" t="str">
            <v>E3/T3</v>
          </cell>
          <cell r="B174">
            <v>6449.7254399999993</v>
          </cell>
          <cell r="C174">
            <v>5374.7711999999992</v>
          </cell>
          <cell r="D174">
            <v>4478.9759999999997</v>
          </cell>
          <cell r="E174">
            <v>3732.48</v>
          </cell>
          <cell r="F174">
            <v>3110.4</v>
          </cell>
          <cell r="G174">
            <v>2592</v>
          </cell>
          <cell r="H174">
            <v>2160</v>
          </cell>
          <cell r="I174">
            <v>1800</v>
          </cell>
          <cell r="J174">
            <v>1500</v>
          </cell>
          <cell r="K174">
            <v>1200</v>
          </cell>
          <cell r="L174">
            <v>960</v>
          </cell>
          <cell r="M174">
            <v>768</v>
          </cell>
          <cell r="N174">
            <v>614.40000000000009</v>
          </cell>
        </row>
        <row r="175">
          <cell r="A175" t="str">
            <v>&gt;E3/T3</v>
          </cell>
          <cell r="B175">
            <v>12899.450879999999</v>
          </cell>
          <cell r="C175">
            <v>10749.542399999998</v>
          </cell>
          <cell r="D175">
            <v>8957.9519999999993</v>
          </cell>
          <cell r="E175">
            <v>7464.96</v>
          </cell>
          <cell r="F175">
            <v>6220.8</v>
          </cell>
          <cell r="G175">
            <v>5184</v>
          </cell>
          <cell r="H175">
            <v>4320</v>
          </cell>
          <cell r="I175">
            <v>3600</v>
          </cell>
          <cell r="J175">
            <v>3000</v>
          </cell>
          <cell r="K175">
            <v>2400</v>
          </cell>
          <cell r="L175">
            <v>1920</v>
          </cell>
          <cell r="M175">
            <v>1536</v>
          </cell>
          <cell r="N175">
            <v>1228.8000000000002</v>
          </cell>
        </row>
        <row r="176">
          <cell r="A176" t="str">
            <v>voice</v>
          </cell>
          <cell r="B176" t="str">
            <v>NA</v>
          </cell>
          <cell r="C176" t="str">
            <v>NA</v>
          </cell>
          <cell r="D176" t="str">
            <v>NA</v>
          </cell>
          <cell r="E176" t="str">
            <v>NA</v>
          </cell>
          <cell r="F176" t="str">
            <v>NA</v>
          </cell>
          <cell r="G176" t="str">
            <v>NA</v>
          </cell>
          <cell r="H176" t="str">
            <v>NA</v>
          </cell>
          <cell r="I176" t="str">
            <v>NA</v>
          </cell>
          <cell r="J176">
            <v>60</v>
          </cell>
          <cell r="K176">
            <v>60</v>
          </cell>
          <cell r="L176">
            <v>60</v>
          </cell>
          <cell r="M176">
            <v>60</v>
          </cell>
          <cell r="N176">
            <v>60</v>
          </cell>
        </row>
        <row r="177">
          <cell r="A177" t="str">
            <v>Core</v>
          </cell>
          <cell r="B177">
            <v>0.2</v>
          </cell>
          <cell r="C177">
            <v>0.2</v>
          </cell>
          <cell r="D177">
            <v>0.2</v>
          </cell>
          <cell r="E177">
            <v>0.2</v>
          </cell>
          <cell r="F177">
            <v>0.2</v>
          </cell>
          <cell r="G177">
            <v>0.2</v>
          </cell>
          <cell r="H177">
            <v>0.2</v>
          </cell>
          <cell r="I177">
            <v>0.2</v>
          </cell>
          <cell r="J177">
            <v>0.2</v>
          </cell>
          <cell r="K177">
            <v>0.2</v>
          </cell>
          <cell r="L177">
            <v>0.2</v>
          </cell>
          <cell r="M177">
            <v>0.2</v>
          </cell>
          <cell r="N177">
            <v>0.2</v>
          </cell>
        </row>
        <row r="178">
          <cell r="A178" t="str">
            <v>voice</v>
          </cell>
          <cell r="B178" t="str">
            <v>NA</v>
          </cell>
          <cell r="C178" t="str">
            <v>NA</v>
          </cell>
          <cell r="D178" t="str">
            <v>NA</v>
          </cell>
          <cell r="E178" t="str">
            <v>NA</v>
          </cell>
          <cell r="F178" t="str">
            <v>NA</v>
          </cell>
          <cell r="G178" t="str">
            <v>NA</v>
          </cell>
          <cell r="H178" t="str">
            <v>NA</v>
          </cell>
          <cell r="I178" t="str">
            <v>NA</v>
          </cell>
          <cell r="J178">
            <v>60</v>
          </cell>
          <cell r="K178">
            <v>60</v>
          </cell>
          <cell r="L178">
            <v>60</v>
          </cell>
          <cell r="M178">
            <v>60</v>
          </cell>
          <cell r="N178">
            <v>60</v>
          </cell>
        </row>
        <row r="179">
          <cell r="A179" t="str">
            <v>International Internet Gateways (kbps per public account)</v>
          </cell>
          <cell r="B179">
            <v>0.4</v>
          </cell>
          <cell r="C179">
            <v>0.4</v>
          </cell>
          <cell r="D179">
            <v>0.4</v>
          </cell>
          <cell r="E179">
            <v>0.5</v>
          </cell>
          <cell r="F179">
            <v>0.5</v>
          </cell>
          <cell r="G179">
            <v>0.5</v>
          </cell>
          <cell r="H179">
            <v>0.5</v>
          </cell>
          <cell r="I179">
            <v>0.5</v>
          </cell>
          <cell r="J179">
            <v>0.5</v>
          </cell>
          <cell r="K179">
            <v>0.6</v>
          </cell>
          <cell r="L179">
            <v>0.6</v>
          </cell>
          <cell r="M179">
            <v>0.6</v>
          </cell>
          <cell r="N179">
            <v>0.7</v>
          </cell>
        </row>
        <row r="180">
          <cell r="A180" t="str">
            <v>Transmission</v>
          </cell>
          <cell r="B180">
            <v>0.15</v>
          </cell>
          <cell r="C180">
            <v>0.15</v>
          </cell>
          <cell r="D180">
            <v>0.15</v>
          </cell>
          <cell r="E180">
            <v>0.15</v>
          </cell>
          <cell r="F180">
            <v>0.15</v>
          </cell>
          <cell r="G180">
            <v>0.15</v>
          </cell>
          <cell r="H180">
            <v>0.15</v>
          </cell>
          <cell r="I180">
            <v>0.15</v>
          </cell>
          <cell r="J180">
            <v>0.15</v>
          </cell>
          <cell r="K180">
            <v>0.15</v>
          </cell>
          <cell r="L180">
            <v>0.15</v>
          </cell>
          <cell r="M180">
            <v>0.15</v>
          </cell>
          <cell r="N180">
            <v>0.15</v>
          </cell>
        </row>
        <row r="181">
          <cell r="A181" t="str">
            <v>Customer Premise Equipment (Telco Capex)</v>
          </cell>
        </row>
        <row r="182">
          <cell r="A182" t="str">
            <v>Wired</v>
          </cell>
        </row>
        <row r="183">
          <cell r="A183" t="str">
            <v>analog</v>
          </cell>
          <cell r="B183">
            <v>2149.9084799999996</v>
          </cell>
          <cell r="C183">
            <v>1791.5903999999996</v>
          </cell>
          <cell r="D183">
            <v>1492.9919999999997</v>
          </cell>
          <cell r="E183">
            <v>1244.1599999999999</v>
          </cell>
          <cell r="F183">
            <v>1036.8</v>
          </cell>
          <cell r="G183">
            <v>864</v>
          </cell>
          <cell r="H183">
            <v>720</v>
          </cell>
          <cell r="I183">
            <v>600</v>
          </cell>
          <cell r="J183">
            <v>500</v>
          </cell>
          <cell r="K183">
            <v>475</v>
          </cell>
          <cell r="L183">
            <v>451.25</v>
          </cell>
          <cell r="M183">
            <v>428.6875</v>
          </cell>
          <cell r="N183">
            <v>407.25312499999995</v>
          </cell>
        </row>
        <row r="184">
          <cell r="A184" t="str">
            <v>&gt; 56/64Kbps</v>
          </cell>
          <cell r="B184">
            <v>6449.7254399999993</v>
          </cell>
          <cell r="C184">
            <v>5374.7711999999992</v>
          </cell>
          <cell r="D184">
            <v>4478.9759999999997</v>
          </cell>
          <cell r="E184">
            <v>3732.48</v>
          </cell>
          <cell r="F184">
            <v>3110.4</v>
          </cell>
          <cell r="G184">
            <v>2592</v>
          </cell>
          <cell r="H184">
            <v>2160</v>
          </cell>
          <cell r="I184">
            <v>1800</v>
          </cell>
          <cell r="J184">
            <v>1500</v>
          </cell>
          <cell r="K184">
            <v>1200</v>
          </cell>
          <cell r="L184">
            <v>960</v>
          </cell>
          <cell r="M184">
            <v>768</v>
          </cell>
          <cell r="N184">
            <v>614.40000000000009</v>
          </cell>
        </row>
        <row r="185">
          <cell r="A185" t="str">
            <v>E1/T1</v>
          </cell>
          <cell r="B185">
            <v>8599.6339199999984</v>
          </cell>
          <cell r="C185">
            <v>7166.3615999999984</v>
          </cell>
          <cell r="D185">
            <v>5971.9679999999989</v>
          </cell>
          <cell r="E185">
            <v>4976.6399999999994</v>
          </cell>
          <cell r="F185">
            <v>4147.2</v>
          </cell>
          <cell r="G185">
            <v>3456</v>
          </cell>
          <cell r="H185">
            <v>2880</v>
          </cell>
          <cell r="I185">
            <v>2400</v>
          </cell>
          <cell r="J185">
            <v>2000</v>
          </cell>
          <cell r="K185">
            <v>1600</v>
          </cell>
          <cell r="L185">
            <v>1280</v>
          </cell>
          <cell r="M185">
            <v>1024</v>
          </cell>
          <cell r="N185">
            <v>819.2</v>
          </cell>
        </row>
        <row r="186">
          <cell r="A186" t="str">
            <v>E3/T3</v>
          </cell>
          <cell r="B186">
            <v>12899.450879999999</v>
          </cell>
          <cell r="C186">
            <v>10749.542399999998</v>
          </cell>
          <cell r="D186">
            <v>8957.9519999999993</v>
          </cell>
          <cell r="E186">
            <v>7464.96</v>
          </cell>
          <cell r="F186">
            <v>6220.8</v>
          </cell>
          <cell r="G186">
            <v>5184</v>
          </cell>
          <cell r="H186">
            <v>4320</v>
          </cell>
          <cell r="I186">
            <v>3600</v>
          </cell>
          <cell r="J186">
            <v>3000</v>
          </cell>
          <cell r="K186">
            <v>2400</v>
          </cell>
          <cell r="L186">
            <v>1920</v>
          </cell>
          <cell r="M186">
            <v>1536</v>
          </cell>
          <cell r="N186">
            <v>1228.8000000000002</v>
          </cell>
        </row>
        <row r="187">
          <cell r="A187" t="str">
            <v>&gt;E3/T3</v>
          </cell>
          <cell r="B187">
            <v>21499.084799999997</v>
          </cell>
          <cell r="C187">
            <v>17915.903999999999</v>
          </cell>
          <cell r="D187">
            <v>14929.92</v>
          </cell>
          <cell r="E187">
            <v>12441.6</v>
          </cell>
          <cell r="F187">
            <v>10368</v>
          </cell>
          <cell r="G187">
            <v>8640</v>
          </cell>
          <cell r="H187">
            <v>7200</v>
          </cell>
          <cell r="I187">
            <v>6000</v>
          </cell>
          <cell r="J187">
            <v>5000</v>
          </cell>
          <cell r="K187">
            <v>4000</v>
          </cell>
          <cell r="L187">
            <v>3200</v>
          </cell>
          <cell r="M187">
            <v>2560</v>
          </cell>
          <cell r="N187">
            <v>2048</v>
          </cell>
        </row>
        <row r="189">
          <cell r="A189" t="str">
            <v>Customer Premise Equipment (End-User Capex)</v>
          </cell>
        </row>
        <row r="190">
          <cell r="A190" t="str">
            <v xml:space="preserve">  Wired</v>
          </cell>
        </row>
        <row r="191">
          <cell r="A191" t="str">
            <v>analog</v>
          </cell>
          <cell r="B191">
            <v>2472.3947519999992</v>
          </cell>
          <cell r="C191">
            <v>2060.3289599999994</v>
          </cell>
          <cell r="D191">
            <v>1716.9407999999996</v>
          </cell>
          <cell r="E191">
            <v>1430.7839999999997</v>
          </cell>
          <cell r="F191">
            <v>1192.32</v>
          </cell>
          <cell r="G191">
            <v>993.59999999999991</v>
          </cell>
          <cell r="H191">
            <v>827.99999999999989</v>
          </cell>
          <cell r="I191">
            <v>690</v>
          </cell>
          <cell r="J191">
            <v>575</v>
          </cell>
          <cell r="K191">
            <v>546.25</v>
          </cell>
          <cell r="L191">
            <v>518.9375</v>
          </cell>
          <cell r="M191">
            <v>492.99062499999997</v>
          </cell>
          <cell r="N191">
            <v>468.34109374999991</v>
          </cell>
        </row>
        <row r="192">
          <cell r="A192" t="str">
            <v>&gt; 56/64Kbps</v>
          </cell>
          <cell r="B192">
            <v>7417.1842559999986</v>
          </cell>
          <cell r="C192">
            <v>6180.9868799999986</v>
          </cell>
          <cell r="D192">
            <v>5150.8223999999991</v>
          </cell>
          <cell r="E192">
            <v>4292.3519999999999</v>
          </cell>
          <cell r="F192">
            <v>3576.96</v>
          </cell>
          <cell r="G192">
            <v>2980.7999999999997</v>
          </cell>
          <cell r="H192">
            <v>2484</v>
          </cell>
          <cell r="I192">
            <v>2070</v>
          </cell>
          <cell r="J192">
            <v>1724.9999999999998</v>
          </cell>
          <cell r="K192">
            <v>1380</v>
          </cell>
          <cell r="L192">
            <v>1104</v>
          </cell>
          <cell r="M192">
            <v>883.19999999999993</v>
          </cell>
          <cell r="N192">
            <v>706.56000000000006</v>
          </cell>
        </row>
        <row r="193">
          <cell r="A193" t="str">
            <v>E1/T1</v>
          </cell>
          <cell r="B193">
            <v>9889.579007999997</v>
          </cell>
          <cell r="C193">
            <v>8241.3158399999975</v>
          </cell>
          <cell r="D193">
            <v>6867.7631999999985</v>
          </cell>
          <cell r="E193">
            <v>5723.1359999999986</v>
          </cell>
          <cell r="F193">
            <v>4769.28</v>
          </cell>
          <cell r="G193">
            <v>3974.3999999999996</v>
          </cell>
          <cell r="H193">
            <v>3311.9999999999995</v>
          </cell>
          <cell r="I193">
            <v>2760</v>
          </cell>
          <cell r="J193">
            <v>2300</v>
          </cell>
          <cell r="K193">
            <v>1839.9999999999998</v>
          </cell>
          <cell r="L193">
            <v>1472</v>
          </cell>
          <cell r="M193">
            <v>1177.5999999999999</v>
          </cell>
          <cell r="N193">
            <v>942.07999999999993</v>
          </cell>
        </row>
        <row r="194">
          <cell r="A194" t="str">
            <v>E3/T3</v>
          </cell>
          <cell r="B194">
            <v>14834.368511999997</v>
          </cell>
          <cell r="C194">
            <v>12361.973759999997</v>
          </cell>
          <cell r="D194">
            <v>10301.644799999998</v>
          </cell>
          <cell r="E194">
            <v>8584.7039999999997</v>
          </cell>
          <cell r="F194">
            <v>7153.92</v>
          </cell>
          <cell r="G194">
            <v>5961.5999999999995</v>
          </cell>
          <cell r="H194">
            <v>4968</v>
          </cell>
          <cell r="I194">
            <v>4140</v>
          </cell>
          <cell r="J194">
            <v>3449.9999999999995</v>
          </cell>
          <cell r="K194">
            <v>2760</v>
          </cell>
          <cell r="L194">
            <v>2208</v>
          </cell>
          <cell r="M194">
            <v>1766.3999999999999</v>
          </cell>
          <cell r="N194">
            <v>1413.1200000000001</v>
          </cell>
        </row>
        <row r="195">
          <cell r="A195" t="str">
            <v>&gt;E3/T3</v>
          </cell>
          <cell r="B195">
            <v>24723.947519999994</v>
          </cell>
          <cell r="C195">
            <v>20603.289599999996</v>
          </cell>
          <cell r="D195">
            <v>17169.407999999999</v>
          </cell>
          <cell r="E195">
            <v>14307.84</v>
          </cell>
          <cell r="F195">
            <v>11923.199999999999</v>
          </cell>
          <cell r="G195">
            <v>9936</v>
          </cell>
          <cell r="H195">
            <v>8280</v>
          </cell>
          <cell r="I195">
            <v>6899.9999999999991</v>
          </cell>
          <cell r="J195">
            <v>5750</v>
          </cell>
          <cell r="K195">
            <v>4600</v>
          </cell>
          <cell r="L195">
            <v>3679.9999999999995</v>
          </cell>
          <cell r="M195">
            <v>2944</v>
          </cell>
          <cell r="N195">
            <v>2355.1999999999998</v>
          </cell>
        </row>
        <row r="197">
          <cell r="A197" t="str">
            <v>Corporate Networks (End-User Capex)</v>
          </cell>
          <cell r="B197">
            <v>5565.9225600000027</v>
          </cell>
          <cell r="C197">
            <v>5059.9296000000022</v>
          </cell>
          <cell r="D197">
            <v>4599.9360000000015</v>
          </cell>
          <cell r="E197">
            <v>4181.7600000000011</v>
          </cell>
          <cell r="F197">
            <v>3801.6000000000004</v>
          </cell>
          <cell r="G197">
            <v>3456</v>
          </cell>
          <cell r="H197">
            <v>2880</v>
          </cell>
          <cell r="I197">
            <v>2400</v>
          </cell>
          <cell r="J197">
            <v>2000</v>
          </cell>
          <cell r="K197">
            <v>1800</v>
          </cell>
          <cell r="L197">
            <v>1620</v>
          </cell>
          <cell r="M197">
            <v>1458</v>
          </cell>
          <cell r="N197">
            <v>1312.2</v>
          </cell>
        </row>
        <row r="198">
          <cell r="A198" t="str">
            <v>Corporate Voice Networks (End-User Capex)</v>
          </cell>
          <cell r="B198">
            <v>214.3588810000002</v>
          </cell>
          <cell r="C198">
            <v>194.87171000000015</v>
          </cell>
          <cell r="D198">
            <v>177.15610000000012</v>
          </cell>
          <cell r="E198">
            <v>161.0510000000001</v>
          </cell>
          <cell r="F198">
            <v>146.41000000000008</v>
          </cell>
          <cell r="G198">
            <v>133.10000000000005</v>
          </cell>
          <cell r="H198">
            <v>121.00000000000003</v>
          </cell>
          <cell r="I198">
            <v>110.00000000000001</v>
          </cell>
          <cell r="J198">
            <v>100</v>
          </cell>
          <cell r="K198">
            <v>100</v>
          </cell>
          <cell r="L198">
            <v>100</v>
          </cell>
          <cell r="M198">
            <v>100</v>
          </cell>
          <cell r="N198">
            <v>100</v>
          </cell>
        </row>
        <row r="205">
          <cell r="A205" t="str">
            <v>Traffic Flows Assumptions</v>
          </cell>
        </row>
        <row r="207">
          <cell r="A207" t="str">
            <v>Total International Connectivity (Mbps)</v>
          </cell>
        </row>
        <row r="208">
          <cell r="A208" t="str">
            <v>International Internet Gateways(Mbps)</v>
          </cell>
        </row>
        <row r="209">
          <cell r="A209" t="str">
            <v>International Circuit-Switched Capacity (Mbps)</v>
          </cell>
        </row>
        <row r="210">
          <cell r="A210" t="str">
            <v>Total Voice and Data Traffic (Gigabits)</v>
          </cell>
        </row>
        <row r="211">
          <cell r="A211" t="str">
            <v>Total Voice Traffic(millions Minutes)</v>
          </cell>
        </row>
        <row r="212">
          <cell r="A212" t="str">
            <v>Conversion Rate to Bits per Second</v>
          </cell>
        </row>
        <row r="213">
          <cell r="A213" t="str">
            <v>Total Voice Traffic (Giagbits)</v>
          </cell>
        </row>
        <row r="214">
          <cell r="A214" t="str">
            <v>Total Data Traffic (Gigabits)--Data</v>
          </cell>
        </row>
        <row r="215">
          <cell r="A215" t="str">
            <v>% incoming</v>
          </cell>
          <cell r="B215">
            <v>0.2</v>
          </cell>
          <cell r="C215">
            <v>0.2</v>
          </cell>
          <cell r="D215">
            <v>0.2</v>
          </cell>
          <cell r="E215">
            <v>0.2</v>
          </cell>
          <cell r="F215">
            <v>0.2</v>
          </cell>
          <cell r="G215">
            <v>0.25</v>
          </cell>
          <cell r="H215">
            <v>0.3</v>
          </cell>
          <cell r="I215">
            <v>0.35</v>
          </cell>
          <cell r="J215">
            <v>0.4</v>
          </cell>
          <cell r="K215">
            <v>0.45</v>
          </cell>
          <cell r="L215">
            <v>0.45</v>
          </cell>
          <cell r="M215">
            <v>0.45</v>
          </cell>
          <cell r="N215">
            <v>0.45</v>
          </cell>
        </row>
        <row r="216">
          <cell r="A216" t="str">
            <v xml:space="preserve">% outgoing </v>
          </cell>
        </row>
        <row r="221">
          <cell r="A221" t="str">
            <v>GDP</v>
          </cell>
          <cell r="B221">
            <v>247056.81575766194</v>
          </cell>
          <cell r="C221">
            <v>290529.08825868007</v>
          </cell>
          <cell r="D221">
            <v>334334.87350156711</v>
          </cell>
          <cell r="E221">
            <v>403132.6</v>
          </cell>
          <cell r="F221">
            <v>420728.3</v>
          </cell>
          <cell r="G221">
            <v>286163.8</v>
          </cell>
          <cell r="H221">
            <v>329495.40000000002</v>
          </cell>
          <cell r="I221">
            <v>401464.9</v>
          </cell>
          <cell r="J221">
            <v>414951.8</v>
          </cell>
          <cell r="K221">
            <v>483557.2</v>
          </cell>
          <cell r="L221">
            <v>544363.15700000001</v>
          </cell>
          <cell r="M221">
            <v>553119.77600000007</v>
          </cell>
          <cell r="N221">
            <v>589041.57400000026</v>
          </cell>
        </row>
        <row r="222">
          <cell r="A222" t="str">
            <v>Telecoms Infra as % of GDP</v>
          </cell>
          <cell r="B222">
            <v>0</v>
          </cell>
          <cell r="C222" t="e">
            <v>#REF!</v>
          </cell>
          <cell r="D222" t="e">
            <v>#REF!</v>
          </cell>
          <cell r="E222">
            <v>4.1031311417038122E-3</v>
          </cell>
          <cell r="F222">
            <v>3.4028381485387321E-3</v>
          </cell>
          <cell r="G222">
            <v>1.8493196123879555E-3</v>
          </cell>
          <cell r="H222">
            <v>1.7585153703398703E-3</v>
          </cell>
          <cell r="I222">
            <v>3.1745816348237709E-3</v>
          </cell>
          <cell r="J222">
            <v>5.5018464909048397E-3</v>
          </cell>
          <cell r="K222">
            <v>1.0086334462624309E-2</v>
          </cell>
          <cell r="L222">
            <v>1.1073230829493406E-2</v>
          </cell>
          <cell r="M222">
            <v>1.091303294057795E-2</v>
          </cell>
          <cell r="N222">
            <v>9.3141713235566446E-3</v>
          </cell>
        </row>
      </sheetData>
      <sheetData sheetId="9" refreshError="1">
        <row r="2">
          <cell r="C2">
            <v>1986</v>
          </cell>
          <cell r="D2">
            <v>1987</v>
          </cell>
          <cell r="E2">
            <v>1988</v>
          </cell>
          <cell r="F2">
            <v>1989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</row>
        <row r="3">
          <cell r="A3" t="str">
            <v>Population (000)</v>
          </cell>
          <cell r="G3">
            <v>81250</v>
          </cell>
          <cell r="H3">
            <v>83118.75</v>
          </cell>
          <cell r="I3">
            <v>85072.040624999994</v>
          </cell>
          <cell r="J3">
            <v>87071.233579687498</v>
          </cell>
          <cell r="K3">
            <v>87985.616789843742</v>
          </cell>
          <cell r="L3">
            <v>88900</v>
          </cell>
          <cell r="M3">
            <v>90600</v>
          </cell>
          <cell r="N3">
            <v>92200</v>
          </cell>
        </row>
        <row r="4">
          <cell r="A4" t="str">
            <v>ML</v>
          </cell>
          <cell r="C4">
            <v>3821</v>
          </cell>
          <cell r="D4">
            <v>4099</v>
          </cell>
          <cell r="E4">
            <v>4387</v>
          </cell>
          <cell r="F4">
            <v>4847</v>
          </cell>
          <cell r="G4">
            <v>5355</v>
          </cell>
          <cell r="H4">
            <v>6024.8</v>
          </cell>
          <cell r="I4">
            <v>6753.652</v>
          </cell>
          <cell r="J4">
            <v>7620.88</v>
          </cell>
          <cell r="K4">
            <v>8492.5210000000006</v>
          </cell>
          <cell r="L4">
            <v>8801.0300000000007</v>
          </cell>
          <cell r="M4">
            <v>8826.1479999999992</v>
          </cell>
          <cell r="N4">
            <v>9253.7150000000001</v>
          </cell>
        </row>
        <row r="5">
          <cell r="A5" t="str">
            <v>Switching market (US$ million)</v>
          </cell>
          <cell r="C5" t="str">
            <v>Link to Telecom page for reference only</v>
          </cell>
        </row>
        <row r="8">
          <cell r="A8" t="str">
            <v>LOCAL IB</v>
          </cell>
        </row>
        <row r="10">
          <cell r="A10" t="str">
            <v>Local Switch market (US$)</v>
          </cell>
          <cell r="I10">
            <v>0</v>
          </cell>
          <cell r="J10">
            <v>131.38271439999994</v>
          </cell>
          <cell r="K10">
            <v>116.6984721</v>
          </cell>
          <cell r="L10">
            <v>70.173762750000193</v>
          </cell>
          <cell r="M10">
            <v>21.040914131999699</v>
          </cell>
          <cell r="N10">
            <v>32.800610000000233</v>
          </cell>
        </row>
        <row r="12">
          <cell r="A12" t="str">
            <v>Local Switch Capacity (000)</v>
          </cell>
          <cell r="C12">
            <v>4684.9639999999999</v>
          </cell>
          <cell r="D12">
            <v>5006.3130000000001</v>
          </cell>
          <cell r="E12">
            <v>5307.9120000000003</v>
          </cell>
          <cell r="F12">
            <v>5564.2269999999999</v>
          </cell>
          <cell r="G12">
            <v>5557.165</v>
          </cell>
          <cell r="H12">
            <v>7109.2640000000001</v>
          </cell>
          <cell r="I12">
            <v>7901.7728399999996</v>
          </cell>
          <cell r="J12">
            <v>8840.2207999999991</v>
          </cell>
          <cell r="K12">
            <v>9766.3991499999993</v>
          </cell>
          <cell r="L12">
            <v>10385.215400000001</v>
          </cell>
          <cell r="M12">
            <v>10591.377599999998</v>
          </cell>
          <cell r="N12">
            <v>10919.3837</v>
          </cell>
        </row>
        <row r="13">
          <cell r="A13" t="str">
            <v>Local Switch / ML</v>
          </cell>
          <cell r="C13">
            <v>1.2261093954462183</v>
          </cell>
          <cell r="D13">
            <v>1.2213498414247377</v>
          </cell>
          <cell r="E13">
            <v>1.2099183952587189</v>
          </cell>
          <cell r="F13">
            <v>1.1479733855993397</v>
          </cell>
          <cell r="G13">
            <v>1.0377525676937442</v>
          </cell>
          <cell r="H13">
            <v>1.18</v>
          </cell>
          <cell r="I13">
            <v>1.17</v>
          </cell>
          <cell r="J13">
            <v>1.1599999999999999</v>
          </cell>
          <cell r="K13">
            <v>1.1499999999999999</v>
          </cell>
          <cell r="L13">
            <v>1.18</v>
          </cell>
          <cell r="M13">
            <v>1.2</v>
          </cell>
          <cell r="N13">
            <v>1.18</v>
          </cell>
        </row>
        <row r="14">
          <cell r="A14" t="str">
            <v>Capacity added</v>
          </cell>
          <cell r="D14">
            <v>321.34900000000016</v>
          </cell>
          <cell r="E14">
            <v>301.59900000000016</v>
          </cell>
          <cell r="F14">
            <v>256.3149999999996</v>
          </cell>
          <cell r="G14">
            <v>-7.0619999999998981</v>
          </cell>
          <cell r="H14">
            <v>1552.0990000000002</v>
          </cell>
          <cell r="I14">
            <v>792.50883999999951</v>
          </cell>
          <cell r="J14">
            <v>938.44795999999951</v>
          </cell>
          <cell r="K14">
            <v>926.17835000000014</v>
          </cell>
          <cell r="L14">
            <v>618.81625000000167</v>
          </cell>
          <cell r="M14">
            <v>206.16219999999703</v>
          </cell>
          <cell r="N14">
            <v>328.00610000000233</v>
          </cell>
        </row>
        <row r="16">
          <cell r="A16" t="str">
            <v xml:space="preserve">    Digital</v>
          </cell>
          <cell r="C16">
            <v>424.28500000000003</v>
          </cell>
          <cell r="D16">
            <v>699.61699999999996</v>
          </cell>
          <cell r="E16">
            <v>915.13300000000004</v>
          </cell>
          <cell r="F16">
            <v>1093</v>
          </cell>
          <cell r="G16">
            <v>1774.258</v>
          </cell>
          <cell r="H16">
            <v>2914.7982400000001</v>
          </cell>
          <cell r="I16">
            <v>4504.0105187999998</v>
          </cell>
          <cell r="J16">
            <v>5834.5457280000001</v>
          </cell>
          <cell r="K16">
            <v>8076.8120970499986</v>
          </cell>
          <cell r="L16">
            <v>9097.4486904000005</v>
          </cell>
          <cell r="M16">
            <v>9511.0570847999988</v>
          </cell>
          <cell r="N16">
            <v>9858.0196043600008</v>
          </cell>
        </row>
        <row r="17">
          <cell r="A17" t="str">
            <v>capacity added</v>
          </cell>
          <cell r="D17">
            <v>275.33199999999994</v>
          </cell>
          <cell r="E17">
            <v>215.51600000000008</v>
          </cell>
          <cell r="F17">
            <v>177.86699999999996</v>
          </cell>
          <cell r="G17">
            <v>681.25800000000004</v>
          </cell>
          <cell r="H17">
            <v>1140.54024</v>
          </cell>
          <cell r="I17">
            <v>1589.2122787999997</v>
          </cell>
          <cell r="J17">
            <v>1330.5352092000003</v>
          </cell>
          <cell r="K17">
            <v>2242.2663690499985</v>
          </cell>
          <cell r="L17">
            <v>1020.6365933500019</v>
          </cell>
          <cell r="M17">
            <v>413.60839439999836</v>
          </cell>
          <cell r="N17">
            <v>346.96251956000197</v>
          </cell>
        </row>
        <row r="18">
          <cell r="A18" t="str">
            <v>% digital</v>
          </cell>
          <cell r="C18">
            <v>9.0563129193735534E-2</v>
          </cell>
          <cell r="D18">
            <v>0.13974695549399327</v>
          </cell>
          <cell r="E18">
            <v>0.17240922607609169</v>
          </cell>
          <cell r="F18">
            <v>0.19643339497112539</v>
          </cell>
          <cell r="G18">
            <v>0.31927394633774597</v>
          </cell>
          <cell r="H18">
            <v>0.41000000000000003</v>
          </cell>
          <cell r="I18">
            <v>0.56999999999999995</v>
          </cell>
          <cell r="J18">
            <v>0.66</v>
          </cell>
          <cell r="K18">
            <v>0.82699999999999996</v>
          </cell>
          <cell r="L18">
            <v>0.876</v>
          </cell>
          <cell r="M18">
            <v>0.89800000000000002</v>
          </cell>
          <cell r="N18">
            <v>0.90280000000000005</v>
          </cell>
        </row>
        <row r="20">
          <cell r="A20" t="str">
            <v xml:space="preserve">    Analog</v>
          </cell>
          <cell r="C20">
            <v>4260.6790000000001</v>
          </cell>
          <cell r="D20">
            <v>4306.6959999999999</v>
          </cell>
          <cell r="E20">
            <v>4392.7790000000005</v>
          </cell>
          <cell r="F20">
            <v>4471.2269999999999</v>
          </cell>
          <cell r="G20">
            <v>3782.9070000000002</v>
          </cell>
          <cell r="H20">
            <v>4194.46576</v>
          </cell>
          <cell r="I20">
            <v>3397.7623211999999</v>
          </cell>
          <cell r="J20">
            <v>3005.6750719999991</v>
          </cell>
          <cell r="K20">
            <v>1689.5870529500007</v>
          </cell>
          <cell r="L20">
            <v>1287.7667096000005</v>
          </cell>
          <cell r="M20">
            <v>1080.3205151999991</v>
          </cell>
          <cell r="N20">
            <v>1061.3640956399995</v>
          </cell>
        </row>
        <row r="21">
          <cell r="A21" t="str">
            <v>capacity added</v>
          </cell>
          <cell r="D21">
            <v>46.016999999999825</v>
          </cell>
          <cell r="E21">
            <v>86.083000000000538</v>
          </cell>
          <cell r="F21">
            <v>78.447999999999411</v>
          </cell>
          <cell r="G21">
            <v>-688.31999999999971</v>
          </cell>
          <cell r="H21">
            <v>411.55875999999989</v>
          </cell>
          <cell r="I21">
            <v>-796.70343880000019</v>
          </cell>
          <cell r="J21">
            <v>-392.08724920000077</v>
          </cell>
          <cell r="K21">
            <v>-1316.0880190499984</v>
          </cell>
          <cell r="L21">
            <v>-401.82034335000026</v>
          </cell>
          <cell r="M21">
            <v>-207.44619440000133</v>
          </cell>
          <cell r="N21">
            <v>-18.956419559999631</v>
          </cell>
        </row>
        <row r="23">
          <cell r="A23" t="str">
            <v>TOLL IB</v>
          </cell>
        </row>
        <row r="25">
          <cell r="A25" t="str">
            <v>Toll Switch market (US$)</v>
          </cell>
          <cell r="J25">
            <v>19.758793518051728</v>
          </cell>
          <cell r="K25">
            <v>14.274825935527639</v>
          </cell>
          <cell r="L25">
            <v>25.177215850346915</v>
          </cell>
          <cell r="M25">
            <v>11.704787009023651</v>
          </cell>
          <cell r="N25">
            <v>33.038566000000031</v>
          </cell>
        </row>
        <row r="27">
          <cell r="A27" t="str">
            <v>Toll Switching Capacity (000)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326.13</v>
          </cell>
          <cell r="H27">
            <v>406.89146617892067</v>
          </cell>
          <cell r="I27">
            <v>464.74528873206901</v>
          </cell>
          <cell r="J27">
            <v>540.74064841688335</v>
          </cell>
          <cell r="K27">
            <v>596.19840263416245</v>
          </cell>
          <cell r="L27">
            <v>695</v>
          </cell>
          <cell r="M27">
            <v>741.39643199999989</v>
          </cell>
          <cell r="N27">
            <v>873.55069600000002</v>
          </cell>
        </row>
        <row r="28">
          <cell r="A28" t="str">
            <v>toll switch / local switch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5.8686398550339969E-2</v>
          </cell>
          <cell r="H28">
            <v>5.7233978957444913E-2</v>
          </cell>
          <cell r="I28">
            <v>5.8815318807882745E-2</v>
          </cell>
          <cell r="J28">
            <v>6.1168228786421648E-2</v>
          </cell>
          <cell r="K28">
            <v>6.1045877142361371E-2</v>
          </cell>
          <cell r="L28">
            <v>6.6922059218916141E-2</v>
          </cell>
          <cell r="M28">
            <v>7.0000000000000007E-2</v>
          </cell>
          <cell r="N28">
            <v>0.08</v>
          </cell>
        </row>
        <row r="29">
          <cell r="A29" t="str">
            <v>Capacity added</v>
          </cell>
          <cell r="D29">
            <v>0</v>
          </cell>
          <cell r="E29">
            <v>0</v>
          </cell>
          <cell r="F29">
            <v>0</v>
          </cell>
          <cell r="G29">
            <v>326.13</v>
          </cell>
          <cell r="H29">
            <v>80.761466178920671</v>
          </cell>
          <cell r="I29">
            <v>57.853822553148348</v>
          </cell>
          <cell r="J29">
            <v>75.995359684814332</v>
          </cell>
          <cell r="K29">
            <v>55.457754217279103</v>
          </cell>
          <cell r="L29">
            <v>98.801597365837551</v>
          </cell>
          <cell r="M29">
            <v>46.396431999999891</v>
          </cell>
          <cell r="N29">
            <v>132.15426400000013</v>
          </cell>
        </row>
        <row r="31">
          <cell r="A31" t="str">
            <v xml:space="preserve">    Digital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163.065</v>
          </cell>
          <cell r="H31">
            <v>210.89146617892069</v>
          </cell>
          <cell r="I31">
            <v>272.74528873206901</v>
          </cell>
          <cell r="J31">
            <v>352.74064841688335</v>
          </cell>
          <cell r="K31">
            <v>456.19840263416245</v>
          </cell>
          <cell r="L31">
            <v>590</v>
          </cell>
          <cell r="M31">
            <v>682.08471743999996</v>
          </cell>
          <cell r="N31">
            <v>873.55069600000002</v>
          </cell>
        </row>
        <row r="32">
          <cell r="A32" t="str">
            <v>capacity added</v>
          </cell>
          <cell r="D32">
            <v>0</v>
          </cell>
          <cell r="E32">
            <v>0</v>
          </cell>
          <cell r="F32">
            <v>0</v>
          </cell>
          <cell r="G32">
            <v>163.065</v>
          </cell>
          <cell r="H32">
            <v>47.826466178920697</v>
          </cell>
          <cell r="I32">
            <v>61.853822553148319</v>
          </cell>
          <cell r="J32">
            <v>79.995359684814332</v>
          </cell>
          <cell r="K32">
            <v>103.4577542172791</v>
          </cell>
          <cell r="L32">
            <v>133.80159736583755</v>
          </cell>
          <cell r="M32">
            <v>92.084717439999963</v>
          </cell>
          <cell r="N32">
            <v>191.46597856000005</v>
          </cell>
        </row>
        <row r="33">
          <cell r="A33" t="str">
            <v>% digital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>
            <v>0.5</v>
          </cell>
          <cell r="H33">
            <v>0.51829906426738936</v>
          </cell>
          <cell r="I33">
            <v>0.58687047581736718</v>
          </cell>
          <cell r="J33">
            <v>0.65232870776331642</v>
          </cell>
          <cell r="K33">
            <v>0.76517884083311372</v>
          </cell>
          <cell r="L33">
            <v>0.84892086330935257</v>
          </cell>
          <cell r="M33">
            <v>0.92</v>
          </cell>
          <cell r="N33">
            <v>1</v>
          </cell>
        </row>
        <row r="35">
          <cell r="A35" t="str">
            <v xml:space="preserve">    Analog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163.065</v>
          </cell>
          <cell r="H35">
            <v>195.99999999999997</v>
          </cell>
          <cell r="I35">
            <v>192</v>
          </cell>
          <cell r="J35">
            <v>188</v>
          </cell>
          <cell r="K35">
            <v>140</v>
          </cell>
          <cell r="L35">
            <v>105</v>
          </cell>
          <cell r="M35">
            <v>59.311714559999928</v>
          </cell>
          <cell r="N35">
            <v>0</v>
          </cell>
        </row>
        <row r="36">
          <cell r="A36" t="str">
            <v>capacity added</v>
          </cell>
          <cell r="D36">
            <v>0</v>
          </cell>
          <cell r="E36">
            <v>0</v>
          </cell>
          <cell r="F36">
            <v>0</v>
          </cell>
          <cell r="G36">
            <v>163.065</v>
          </cell>
          <cell r="H36">
            <v>32.934999999999974</v>
          </cell>
          <cell r="I36">
            <v>-3.9999999999999716</v>
          </cell>
          <cell r="J36">
            <v>-4</v>
          </cell>
          <cell r="K36">
            <v>-48</v>
          </cell>
          <cell r="L36">
            <v>-35</v>
          </cell>
          <cell r="M36">
            <v>-45.688285440000072</v>
          </cell>
          <cell r="N36">
            <v>-59.311714559999928</v>
          </cell>
        </row>
        <row r="39">
          <cell r="A39" t="str">
            <v>INTERNATIONAL IB</v>
          </cell>
        </row>
        <row r="41">
          <cell r="A41" t="str">
            <v>Intl Switch market (US$)</v>
          </cell>
          <cell r="J41">
            <v>5.6118581999999986</v>
          </cell>
          <cell r="K41">
            <v>5.0571476010000023</v>
          </cell>
          <cell r="L41">
            <v>4.7010104460000059</v>
          </cell>
          <cell r="M41">
            <v>7.632560560125607</v>
          </cell>
          <cell r="N41">
            <v>7.5788011141398837</v>
          </cell>
        </row>
        <row r="44">
          <cell r="A44" t="str">
            <v>International Switching Capacity (000)</v>
          </cell>
          <cell r="C44">
            <v>0</v>
          </cell>
          <cell r="D44">
            <v>58.276989000000015</v>
          </cell>
          <cell r="E44">
            <v>64.752210000000005</v>
          </cell>
          <cell r="F44">
            <v>71.946899999999999</v>
          </cell>
          <cell r="G44">
            <v>79.941000000000003</v>
          </cell>
          <cell r="H44">
            <v>79.941000000000003</v>
          </cell>
          <cell r="I44">
            <v>79.941000000000003</v>
          </cell>
          <cell r="J44">
            <v>87.935100000000006</v>
          </cell>
          <cell r="K44">
            <v>96.728610000000018</v>
          </cell>
          <cell r="L44">
            <v>106.40147100000003</v>
          </cell>
          <cell r="M44">
            <v>117.04161810000004</v>
          </cell>
          <cell r="N44">
            <v>127.17807250524066</v>
          </cell>
        </row>
        <row r="45">
          <cell r="A45" t="str">
            <v>Intl to ML</v>
          </cell>
          <cell r="C45">
            <v>0</v>
          </cell>
          <cell r="D45">
            <v>1.4217367406684561E-2</v>
          </cell>
          <cell r="E45">
            <v>1.4760020515158423E-2</v>
          </cell>
          <cell r="F45">
            <v>1.4843593975655045E-2</v>
          </cell>
          <cell r="G45">
            <v>1.492829131652661E-2</v>
          </cell>
          <cell r="H45">
            <v>1.3268656220953393E-2</v>
          </cell>
          <cell r="I45">
            <v>1.1836707014219862E-2</v>
          </cell>
          <cell r="J45">
            <v>1.153870681601075E-2</v>
          </cell>
          <cell r="K45">
            <v>1.1389858205826045E-2</v>
          </cell>
          <cell r="L45">
            <v>1.2089661210108365E-2</v>
          </cell>
          <cell r="M45">
            <v>1.3260781271739387E-2</v>
          </cell>
          <cell r="N45">
            <v>1.3743461140227536E-2</v>
          </cell>
        </row>
        <row r="46">
          <cell r="A46" t="str">
            <v>capacity added</v>
          </cell>
          <cell r="D46">
            <v>58.276989000000015</v>
          </cell>
          <cell r="E46">
            <v>6.4752209999999906</v>
          </cell>
          <cell r="F46">
            <v>7.1946899999999943</v>
          </cell>
          <cell r="G46">
            <v>7.9941000000000031</v>
          </cell>
          <cell r="H46">
            <v>0</v>
          </cell>
          <cell r="I46">
            <v>0</v>
          </cell>
          <cell r="J46">
            <v>7.9941000000000031</v>
          </cell>
          <cell r="K46">
            <v>8.7935100000000119</v>
          </cell>
          <cell r="L46">
            <v>9.6728610000000117</v>
          </cell>
          <cell r="M46">
            <v>10.640147100000007</v>
          </cell>
          <cell r="N46">
            <v>10.136454405240627</v>
          </cell>
        </row>
        <row r="48">
          <cell r="A48" t="str">
            <v xml:space="preserve">   Digital</v>
          </cell>
          <cell r="C48">
            <v>0</v>
          </cell>
          <cell r="D48">
            <v>17.483096700000001</v>
          </cell>
          <cell r="E48">
            <v>22.663273499999999</v>
          </cell>
          <cell r="F48">
            <v>28.778760000000002</v>
          </cell>
          <cell r="G48">
            <v>36.772860000000001</v>
          </cell>
          <cell r="H48">
            <v>39.17109</v>
          </cell>
          <cell r="I48">
            <v>40.769910000000003</v>
          </cell>
          <cell r="J48">
            <v>50.123007000000001</v>
          </cell>
          <cell r="K48">
            <v>59.488095150000007</v>
          </cell>
          <cell r="L48">
            <v>69.160956150000018</v>
          </cell>
          <cell r="M48">
            <v>86.610797394000031</v>
          </cell>
          <cell r="N48">
            <v>105.55780017934974</v>
          </cell>
        </row>
        <row r="49">
          <cell r="A49" t="str">
            <v>added</v>
          </cell>
          <cell r="D49">
            <v>17.483096700000001</v>
          </cell>
          <cell r="E49">
            <v>5.1801767999999981</v>
          </cell>
          <cell r="F49">
            <v>6.1154865000000029</v>
          </cell>
          <cell r="G49">
            <v>7.9940999999999995</v>
          </cell>
          <cell r="H49">
            <v>2.3982299999999981</v>
          </cell>
          <cell r="I49">
            <v>1.5988200000000035</v>
          </cell>
          <cell r="J49">
            <v>9.3530969999999982</v>
          </cell>
          <cell r="K49">
            <v>9.3650881500000054</v>
          </cell>
          <cell r="L49">
            <v>9.6728610000000117</v>
          </cell>
          <cell r="M49">
            <v>17.449841244000012</v>
          </cell>
          <cell r="N49">
            <v>18.94700278534971</v>
          </cell>
        </row>
        <row r="50">
          <cell r="A50" t="str">
            <v>% digital</v>
          </cell>
          <cell r="C50" t="e">
            <v>#DIV/0!</v>
          </cell>
          <cell r="D50">
            <v>0.29999999999999993</v>
          </cell>
          <cell r="E50">
            <v>0.35</v>
          </cell>
          <cell r="F50">
            <v>0.4</v>
          </cell>
          <cell r="G50">
            <v>0.46</v>
          </cell>
          <cell r="H50">
            <v>0.49</v>
          </cell>
          <cell r="I50">
            <v>0.51</v>
          </cell>
          <cell r="J50">
            <v>0.56999999999999995</v>
          </cell>
          <cell r="K50">
            <v>0.61499999999999999</v>
          </cell>
          <cell r="L50">
            <v>0.65</v>
          </cell>
          <cell r="M50">
            <v>0.74</v>
          </cell>
          <cell r="N50">
            <v>0.83</v>
          </cell>
        </row>
        <row r="52">
          <cell r="A52" t="str">
            <v xml:space="preserve">   Analog</v>
          </cell>
          <cell r="C52">
            <v>0</v>
          </cell>
          <cell r="D52">
            <v>40.79389230000001</v>
          </cell>
          <cell r="E52">
            <v>42.088936500000003</v>
          </cell>
          <cell r="F52">
            <v>43.168139999999994</v>
          </cell>
          <cell r="G52">
            <v>43.168140000000001</v>
          </cell>
          <cell r="H52">
            <v>40.769910000000003</v>
          </cell>
          <cell r="I52">
            <v>39.17109</v>
          </cell>
          <cell r="J52">
            <v>37.812093000000004</v>
          </cell>
          <cell r="K52">
            <v>37.240514850000011</v>
          </cell>
          <cell r="L52">
            <v>37.240514850000011</v>
          </cell>
          <cell r="M52">
            <v>30.430820706000006</v>
          </cell>
          <cell r="N52">
            <v>21.620272325890923</v>
          </cell>
        </row>
        <row r="53">
          <cell r="A53" t="str">
            <v>added</v>
          </cell>
        </row>
        <row r="55">
          <cell r="A55" t="str">
            <v>Transmission Circuits (000)</v>
          </cell>
        </row>
        <row r="58">
          <cell r="A58" t="str">
            <v>Payphones (000)</v>
          </cell>
          <cell r="F58">
            <v>52.6</v>
          </cell>
          <cell r="G58">
            <v>79.599999999999994</v>
          </cell>
          <cell r="H58">
            <v>103</v>
          </cell>
          <cell r="I58">
            <v>126.53766851704997</v>
          </cell>
          <cell r="J58">
            <v>159.56399999999999</v>
          </cell>
          <cell r="K58">
            <v>217.20499999999998</v>
          </cell>
          <cell r="L58">
            <v>246.54599999999999</v>
          </cell>
          <cell r="M58">
            <v>240.239</v>
          </cell>
          <cell r="N58">
            <v>274.07960000000003</v>
          </cell>
        </row>
        <row r="59">
          <cell r="A59" t="str">
            <v>Payphones to ML</v>
          </cell>
          <cell r="F59">
            <v>1.0852073447493294E-2</v>
          </cell>
          <cell r="G59">
            <v>1.4864612511671335E-2</v>
          </cell>
          <cell r="H59">
            <v>1.7096003186827777E-2</v>
          </cell>
          <cell r="I59">
            <v>1.8736184292150376E-2</v>
          </cell>
          <cell r="J59">
            <v>2.0937739473656583E-2</v>
          </cell>
          <cell r="K59">
            <v>2.5576033312134285E-2</v>
          </cell>
          <cell r="L59">
            <v>2.8013312078245384E-2</v>
          </cell>
          <cell r="M59">
            <v>2.7219008790697826E-2</v>
          </cell>
          <cell r="N59">
            <v>2.9618331664634151E-2</v>
          </cell>
        </row>
        <row r="61">
          <cell r="A61" t="str">
            <v xml:space="preserve">    Mechanical</v>
          </cell>
          <cell r="F61">
            <v>52.6</v>
          </cell>
          <cell r="G61">
            <v>79.599999999999994</v>
          </cell>
          <cell r="H61">
            <v>103</v>
          </cell>
          <cell r="I61">
            <v>126.53766851704997</v>
          </cell>
          <cell r="J61">
            <v>135.6294</v>
          </cell>
          <cell r="K61">
            <v>135.318715</v>
          </cell>
          <cell r="L61">
            <v>130.66937999999999</v>
          </cell>
          <cell r="M61">
            <v>110.50994</v>
          </cell>
          <cell r="N61">
            <v>111.07080000000002</v>
          </cell>
        </row>
        <row r="62">
          <cell r="A62" t="str">
            <v>added</v>
          </cell>
          <cell r="F62">
            <v>52.6</v>
          </cell>
          <cell r="G62">
            <v>26.999999999999993</v>
          </cell>
          <cell r="H62">
            <v>23.400000000000006</v>
          </cell>
          <cell r="I62">
            <v>23.537668517049966</v>
          </cell>
          <cell r="J62">
            <v>9.0917314829500384</v>
          </cell>
          <cell r="K62">
            <v>0</v>
          </cell>
          <cell r="L62">
            <v>0</v>
          </cell>
          <cell r="M62">
            <v>0</v>
          </cell>
          <cell r="N62">
            <v>0.56086000000001945</v>
          </cell>
        </row>
        <row r="64">
          <cell r="A64" t="str">
            <v xml:space="preserve">    Intelligent Coin/Card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23.9346</v>
          </cell>
          <cell r="K64">
            <v>81.886285000000001</v>
          </cell>
          <cell r="L64">
            <v>115.87661999999999</v>
          </cell>
          <cell r="M64">
            <v>129.72906</v>
          </cell>
          <cell r="N64">
            <v>163.00880000000001</v>
          </cell>
        </row>
        <row r="65">
          <cell r="A65" t="str">
            <v>added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23.9346</v>
          </cell>
          <cell r="K65">
            <v>57.951684999999998</v>
          </cell>
          <cell r="L65">
            <v>33.990334999999988</v>
          </cell>
          <cell r="M65">
            <v>13.852440000000016</v>
          </cell>
          <cell r="N65">
            <v>33.279740000000004</v>
          </cell>
        </row>
        <row r="66">
          <cell r="A66" t="str">
            <v>% Intelligent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0.15</v>
          </cell>
          <cell r="K66">
            <v>0.37700000000000006</v>
          </cell>
          <cell r="L66">
            <v>0.47</v>
          </cell>
          <cell r="M66">
            <v>0.54</v>
          </cell>
          <cell r="N66">
            <v>0.59474984639498885</v>
          </cell>
        </row>
        <row r="69">
          <cell r="A69" t="str">
            <v>TELMEX</v>
          </cell>
          <cell r="F69">
            <v>52.6</v>
          </cell>
          <cell r="G69">
            <v>79.599999999999994</v>
          </cell>
          <cell r="H69">
            <v>103</v>
          </cell>
          <cell r="I69">
            <v>126.53766851704997</v>
          </cell>
          <cell r="J69">
            <v>159.56399999999999</v>
          </cell>
          <cell r="K69">
            <v>217.20499999999998</v>
          </cell>
          <cell r="L69">
            <v>246.54599999999999</v>
          </cell>
          <cell r="M69">
            <v>240.239</v>
          </cell>
          <cell r="N69">
            <v>263.64600000000002</v>
          </cell>
        </row>
        <row r="70">
          <cell r="A70" t="str">
            <v>added</v>
          </cell>
          <cell r="F70">
            <v>52.6</v>
          </cell>
          <cell r="G70">
            <v>26.999999999999993</v>
          </cell>
          <cell r="H70">
            <v>23.400000000000006</v>
          </cell>
          <cell r="I70">
            <v>23.537668517049966</v>
          </cell>
          <cell r="J70">
            <v>33.026331482950027</v>
          </cell>
          <cell r="K70">
            <v>57.640999999999991</v>
          </cell>
          <cell r="L70">
            <v>29.341000000000008</v>
          </cell>
          <cell r="M70">
            <v>-6.3069999999999879</v>
          </cell>
          <cell r="N70">
            <v>23.407000000000011</v>
          </cell>
        </row>
        <row r="71">
          <cell r="A71" t="str">
            <v>% growth</v>
          </cell>
          <cell r="F71" t="e">
            <v>#DIV/0!</v>
          </cell>
          <cell r="G71">
            <v>0.51330798479087436</v>
          </cell>
          <cell r="H71">
            <v>0.29396984924623126</v>
          </cell>
          <cell r="I71">
            <v>0.2285210535635919</v>
          </cell>
          <cell r="J71">
            <v>0.2609999999999999</v>
          </cell>
          <cell r="K71">
            <v>0.36124063071870843</v>
          </cell>
          <cell r="L71">
            <v>0.13508436730277854</v>
          </cell>
          <cell r="M71">
            <v>-2.5581433079425293E-2</v>
          </cell>
          <cell r="N71">
            <v>9.7432140493425343E-2</v>
          </cell>
        </row>
        <row r="74">
          <cell r="A74" t="str">
            <v xml:space="preserve">       Mechanical</v>
          </cell>
          <cell r="F74">
            <v>52.6</v>
          </cell>
          <cell r="G74">
            <v>79.599999999999994</v>
          </cell>
          <cell r="H74">
            <v>103</v>
          </cell>
          <cell r="I74">
            <v>126.53766851704997</v>
          </cell>
          <cell r="J74">
            <v>135.6294</v>
          </cell>
          <cell r="K74">
            <v>135.318715</v>
          </cell>
          <cell r="L74">
            <v>130.66937999999999</v>
          </cell>
          <cell r="M74">
            <v>110.50994</v>
          </cell>
          <cell r="N74">
            <v>105.85400000000001</v>
          </cell>
        </row>
        <row r="75">
          <cell r="A75" t="str">
            <v xml:space="preserve">       Intelligent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23.9346</v>
          </cell>
          <cell r="K75">
            <v>81.886285000000001</v>
          </cell>
          <cell r="L75">
            <v>115.87661999999999</v>
          </cell>
          <cell r="M75">
            <v>129.72906</v>
          </cell>
          <cell r="N75">
            <v>157.792</v>
          </cell>
        </row>
        <row r="77">
          <cell r="A77" t="str">
            <v>New Operators</v>
          </cell>
          <cell r="N77">
            <v>10.4336</v>
          </cell>
        </row>
        <row r="78">
          <cell r="A78" t="str">
            <v>% of total market</v>
          </cell>
          <cell r="N78">
            <v>3.8067773011927916E-2</v>
          </cell>
        </row>
        <row r="80">
          <cell r="A80" t="str">
            <v xml:space="preserve">   Mechanical</v>
          </cell>
          <cell r="N80">
            <v>5.2168000000000001</v>
          </cell>
        </row>
        <row r="81">
          <cell r="A81" t="str">
            <v>% mechanical</v>
          </cell>
          <cell r="N81">
            <v>0.5</v>
          </cell>
        </row>
        <row r="83">
          <cell r="A83" t="str">
            <v xml:space="preserve">   Intelligent</v>
          </cell>
          <cell r="N83">
            <v>5.2168000000000001</v>
          </cell>
        </row>
        <row r="84">
          <cell r="A84" t="str">
            <v>% intelligent</v>
          </cell>
          <cell r="N84">
            <v>0.5</v>
          </cell>
        </row>
        <row r="86">
          <cell r="A86" t="str">
            <v xml:space="preserve">     BBG Comunicaciones</v>
          </cell>
        </row>
        <row r="87">
          <cell r="A87" t="str">
            <v xml:space="preserve">     Telefonica y Servicios Integrales</v>
          </cell>
        </row>
        <row r="88">
          <cell r="A88" t="str">
            <v xml:space="preserve">     Radiocel de Mexico</v>
          </cell>
        </row>
        <row r="89">
          <cell r="A89" t="str">
            <v xml:space="preserve">     Jose Luis Alvarado </v>
          </cell>
        </row>
        <row r="90">
          <cell r="A90" t="str">
            <v xml:space="preserve">     American Telesource International de Mexico</v>
          </cell>
        </row>
        <row r="91">
          <cell r="A91" t="str">
            <v xml:space="preserve">     Aditel</v>
          </cell>
        </row>
        <row r="92">
          <cell r="A92" t="str">
            <v xml:space="preserve">     CID Comunicaciones</v>
          </cell>
        </row>
        <row r="93">
          <cell r="A93" t="str">
            <v xml:space="preserve">     Logica Industrial</v>
          </cell>
        </row>
        <row r="94">
          <cell r="A94" t="str">
            <v xml:space="preserve">     Moductel Comunicaciones</v>
          </cell>
        </row>
        <row r="95">
          <cell r="A95" t="str">
            <v xml:space="preserve">     Visuales y Comunicaciones</v>
          </cell>
        </row>
        <row r="96">
          <cell r="A96" t="str">
            <v xml:space="preserve">     World Center of Video Conferences</v>
          </cell>
        </row>
        <row r="97">
          <cell r="A97" t="str">
            <v xml:space="preserve">     Telecomunicaciones Publicas y Privadas</v>
          </cell>
        </row>
        <row r="105">
          <cell r="A105" t="str">
            <v>Telephone sets (000)</v>
          </cell>
          <cell r="C105">
            <v>7558</v>
          </cell>
          <cell r="D105">
            <v>8094</v>
          </cell>
          <cell r="E105">
            <v>8760</v>
          </cell>
          <cell r="F105">
            <v>9675</v>
          </cell>
          <cell r="G105">
            <v>10103.352000000001</v>
          </cell>
          <cell r="H105">
            <v>11094</v>
          </cell>
          <cell r="I105">
            <v>12094</v>
          </cell>
          <cell r="J105">
            <v>13646.487118744448</v>
          </cell>
          <cell r="K105">
            <v>15207.927450399764</v>
          </cell>
          <cell r="L105">
            <v>15759.445365709209</v>
          </cell>
          <cell r="M105">
            <v>15804.211430263549</v>
          </cell>
          <cell r="N105">
            <v>16570.096122297899</v>
          </cell>
        </row>
        <row r="106">
          <cell r="A106" t="str">
            <v>added</v>
          </cell>
          <cell r="D106">
            <v>536</v>
          </cell>
          <cell r="E106">
            <v>666</v>
          </cell>
          <cell r="F106">
            <v>915</v>
          </cell>
          <cell r="G106">
            <v>428.35200000000077</v>
          </cell>
          <cell r="H106">
            <v>990.64799999999923</v>
          </cell>
          <cell r="I106">
            <v>1000</v>
          </cell>
          <cell r="J106">
            <v>1552.4871187444478</v>
          </cell>
          <cell r="K106">
            <v>1561.4403316553162</v>
          </cell>
          <cell r="L106">
            <v>551.51791530944502</v>
          </cell>
          <cell r="M106">
            <v>44.766064554340119</v>
          </cell>
          <cell r="N106">
            <v>765.88469203434943</v>
          </cell>
        </row>
        <row r="107">
          <cell r="A107" t="str">
            <v>Ratio to ML</v>
          </cell>
          <cell r="C107">
            <v>1.978016226118817</v>
          </cell>
          <cell r="D107">
            <v>1.974627958038546</v>
          </cell>
          <cell r="E107">
            <v>1.9968087531342602</v>
          </cell>
          <cell r="F107">
            <v>1.996080049515164</v>
          </cell>
          <cell r="G107">
            <v>1.8867137254901962</v>
          </cell>
          <cell r="H107">
            <v>1.8413889257734697</v>
          </cell>
          <cell r="I107">
            <v>1.7907348498264346</v>
          </cell>
          <cell r="J107">
            <v>1.7906707780130966</v>
          </cell>
          <cell r="K107">
            <v>1.7907435790149666</v>
          </cell>
          <cell r="L107">
            <v>1.7906364784245943</v>
          </cell>
          <cell r="M107">
            <v>1.7906125560395714</v>
          </cell>
          <cell r="N107">
            <v>1.7906425821735268</v>
          </cell>
        </row>
        <row r="110">
          <cell r="A110" t="str">
            <v>FIXED OPERATOR CAPACITY</v>
          </cell>
        </row>
        <row r="112">
          <cell r="A112" t="str">
            <v>LOCAL IB</v>
          </cell>
          <cell r="C112">
            <v>4684.9639999999999</v>
          </cell>
          <cell r="D112">
            <v>5006.3130000000001</v>
          </cell>
          <cell r="E112">
            <v>5307.9120000000003</v>
          </cell>
          <cell r="F112">
            <v>5564.2269999999999</v>
          </cell>
          <cell r="G112">
            <v>5557.165</v>
          </cell>
          <cell r="H112">
            <v>7109.2640000000001</v>
          </cell>
          <cell r="I112">
            <v>7901.7728399999996</v>
          </cell>
          <cell r="J112">
            <v>8840.2207999999991</v>
          </cell>
          <cell r="K112">
            <v>9766.3991499999993</v>
          </cell>
          <cell r="L112">
            <v>10385.215400000001</v>
          </cell>
          <cell r="M112">
            <v>10591.377599999998</v>
          </cell>
          <cell r="N112">
            <v>10919.3837</v>
          </cell>
        </row>
        <row r="114">
          <cell r="A114" t="str">
            <v>TELMEX</v>
          </cell>
          <cell r="C114">
            <v>4684.9639999999999</v>
          </cell>
          <cell r="D114">
            <v>5006.3130000000001</v>
          </cell>
          <cell r="E114">
            <v>5307.9120000000003</v>
          </cell>
          <cell r="F114">
            <v>5564.2269999999999</v>
          </cell>
          <cell r="G114">
            <v>5557.165</v>
          </cell>
          <cell r="H114">
            <v>7109.2640000000001</v>
          </cell>
          <cell r="I114">
            <v>7901.7728399999996</v>
          </cell>
          <cell r="J114">
            <v>8840.2207999999991</v>
          </cell>
          <cell r="K114">
            <v>9766.3991499999993</v>
          </cell>
          <cell r="L114">
            <v>10385.215400000001</v>
          </cell>
          <cell r="M114">
            <v>10591.377599999998</v>
          </cell>
          <cell r="N114">
            <v>10919.3837</v>
          </cell>
        </row>
        <row r="115">
          <cell r="A115" t="str">
            <v xml:space="preserve">   Digital</v>
          </cell>
          <cell r="C115">
            <v>424.28500000000003</v>
          </cell>
          <cell r="D115">
            <v>699.61699999999996</v>
          </cell>
          <cell r="E115">
            <v>915.13300000000004</v>
          </cell>
          <cell r="F115">
            <v>1093</v>
          </cell>
          <cell r="G115">
            <v>1774.258</v>
          </cell>
          <cell r="H115">
            <v>2914.7982400000001</v>
          </cell>
          <cell r="I115">
            <v>4504.0105187999998</v>
          </cell>
          <cell r="J115">
            <v>5834.5457280000001</v>
          </cell>
          <cell r="K115">
            <v>8076.8120970499986</v>
          </cell>
          <cell r="L115">
            <v>9097.4486904000005</v>
          </cell>
          <cell r="M115">
            <v>9511.0570847999988</v>
          </cell>
          <cell r="N115">
            <v>9858.0196043600008</v>
          </cell>
        </row>
        <row r="116">
          <cell r="A116" t="str">
            <v xml:space="preserve">   Analog</v>
          </cell>
          <cell r="C116">
            <v>4260.6790000000001</v>
          </cell>
          <cell r="D116">
            <v>4306.6959999999999</v>
          </cell>
          <cell r="E116">
            <v>4392.7790000000005</v>
          </cell>
          <cell r="F116">
            <v>4471.2269999999999</v>
          </cell>
          <cell r="G116">
            <v>3782.9070000000002</v>
          </cell>
          <cell r="H116">
            <v>4194.46576</v>
          </cell>
          <cell r="I116">
            <v>3397.7623211999999</v>
          </cell>
          <cell r="J116">
            <v>3005.6750719999991</v>
          </cell>
          <cell r="K116">
            <v>1689.5870529500007</v>
          </cell>
          <cell r="L116">
            <v>1287.7667096000005</v>
          </cell>
          <cell r="M116">
            <v>1080.3205151999991</v>
          </cell>
          <cell r="N116">
            <v>1061.3640956399995</v>
          </cell>
        </row>
        <row r="118">
          <cell r="A118" t="str">
            <v>Additional Operators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 xml:space="preserve">   Digital</v>
          </cell>
        </row>
        <row r="120">
          <cell r="A120" t="str">
            <v xml:space="preserve">   Analog</v>
          </cell>
        </row>
        <row r="122">
          <cell r="A122" t="str">
            <v>TOLL IB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326.13</v>
          </cell>
          <cell r="H122">
            <v>406.89146617892067</v>
          </cell>
          <cell r="I122">
            <v>464.74528873206901</v>
          </cell>
          <cell r="J122">
            <v>540.74064841688335</v>
          </cell>
          <cell r="K122">
            <v>596.19840263416245</v>
          </cell>
          <cell r="L122">
            <v>695</v>
          </cell>
          <cell r="M122">
            <v>741.39643199999989</v>
          </cell>
          <cell r="N122">
            <v>873.55069600000002</v>
          </cell>
        </row>
        <row r="124">
          <cell r="A124" t="str">
            <v>TELMEX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326.13</v>
          </cell>
          <cell r="H124">
            <v>406.89146617892067</v>
          </cell>
          <cell r="I124">
            <v>464.74528873206901</v>
          </cell>
          <cell r="J124">
            <v>540.74064841688335</v>
          </cell>
          <cell r="K124">
            <v>596.19840263416245</v>
          </cell>
          <cell r="L124">
            <v>695</v>
          </cell>
          <cell r="M124">
            <v>741.39643199999989</v>
          </cell>
          <cell r="N124">
            <v>873.55069600000002</v>
          </cell>
        </row>
        <row r="125">
          <cell r="A125" t="str">
            <v xml:space="preserve">   Digital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163.065</v>
          </cell>
          <cell r="H125">
            <v>210.89146617892069</v>
          </cell>
          <cell r="I125">
            <v>272.74528873206901</v>
          </cell>
          <cell r="J125">
            <v>352.74064841688335</v>
          </cell>
          <cell r="K125">
            <v>456.19840263416245</v>
          </cell>
          <cell r="L125">
            <v>590</v>
          </cell>
          <cell r="M125">
            <v>682.08471743999996</v>
          </cell>
          <cell r="N125">
            <v>873.55069600000002</v>
          </cell>
        </row>
        <row r="126">
          <cell r="A126" t="str">
            <v xml:space="preserve">   Analog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163.065</v>
          </cell>
          <cell r="H126">
            <v>195.99999999999997</v>
          </cell>
          <cell r="I126">
            <v>192</v>
          </cell>
          <cell r="J126">
            <v>188</v>
          </cell>
          <cell r="K126">
            <v>140</v>
          </cell>
          <cell r="L126">
            <v>105</v>
          </cell>
          <cell r="M126">
            <v>59.311714559999928</v>
          </cell>
          <cell r="N126">
            <v>0</v>
          </cell>
        </row>
        <row r="128">
          <cell r="A128" t="str">
            <v>Additional Operators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 xml:space="preserve">   Digital</v>
          </cell>
        </row>
        <row r="130">
          <cell r="A130" t="str">
            <v xml:space="preserve">   Analog</v>
          </cell>
        </row>
        <row r="132">
          <cell r="A132" t="str">
            <v>INTERNATIONAL IB</v>
          </cell>
          <cell r="C132">
            <v>0</v>
          </cell>
          <cell r="D132">
            <v>58.276989000000015</v>
          </cell>
          <cell r="E132">
            <v>64.752210000000005</v>
          </cell>
          <cell r="F132">
            <v>71.946899999999999</v>
          </cell>
          <cell r="G132">
            <v>79.941000000000003</v>
          </cell>
          <cell r="H132">
            <v>79.941000000000003</v>
          </cell>
          <cell r="I132">
            <v>79.941000000000003</v>
          </cell>
          <cell r="J132">
            <v>87.935100000000006</v>
          </cell>
          <cell r="K132">
            <v>96.728610000000018</v>
          </cell>
          <cell r="L132">
            <v>106.40147100000003</v>
          </cell>
          <cell r="M132">
            <v>117.04161810000004</v>
          </cell>
          <cell r="N132">
            <v>128.74577991000004</v>
          </cell>
        </row>
        <row r="134">
          <cell r="A134" t="str">
            <v>TELMEX</v>
          </cell>
          <cell r="C134">
            <v>0</v>
          </cell>
          <cell r="D134">
            <v>58.276989000000015</v>
          </cell>
          <cell r="E134">
            <v>64.752210000000005</v>
          </cell>
          <cell r="F134">
            <v>71.946899999999999</v>
          </cell>
          <cell r="G134">
            <v>79.941000000000003</v>
          </cell>
          <cell r="H134">
            <v>79.941000000000003</v>
          </cell>
          <cell r="I134">
            <v>79.941000000000003</v>
          </cell>
          <cell r="J134">
            <v>87.935100000000006</v>
          </cell>
          <cell r="K134">
            <v>96.728610000000018</v>
          </cell>
          <cell r="L134">
            <v>106.40147100000003</v>
          </cell>
          <cell r="M134">
            <v>117.04161810000004</v>
          </cell>
          <cell r="N134">
            <v>128.74577991000004</v>
          </cell>
        </row>
        <row r="135">
          <cell r="A135" t="str">
            <v xml:space="preserve">   Digital</v>
          </cell>
          <cell r="C135">
            <v>0</v>
          </cell>
          <cell r="D135">
            <v>17.483096700000001</v>
          </cell>
          <cell r="E135">
            <v>22.663273499999999</v>
          </cell>
          <cell r="F135">
            <v>28.778760000000002</v>
          </cell>
          <cell r="G135">
            <v>36.772860000000001</v>
          </cell>
          <cell r="H135">
            <v>39.17109</v>
          </cell>
          <cell r="I135">
            <v>40.769910000000003</v>
          </cell>
          <cell r="J135">
            <v>50.123007000000001</v>
          </cell>
          <cell r="K135">
            <v>59.488095150000007</v>
          </cell>
          <cell r="L135">
            <v>69.160956150000018</v>
          </cell>
          <cell r="M135">
            <v>86.610797394000031</v>
          </cell>
          <cell r="N135">
            <v>128.74577991000004</v>
          </cell>
        </row>
        <row r="136">
          <cell r="A136" t="str">
            <v xml:space="preserve">   Analog</v>
          </cell>
          <cell r="C136">
            <v>0</v>
          </cell>
          <cell r="D136">
            <v>40.79389230000001</v>
          </cell>
          <cell r="E136">
            <v>42.088936500000003</v>
          </cell>
          <cell r="F136">
            <v>43.168139999999994</v>
          </cell>
          <cell r="G136">
            <v>43.168140000000001</v>
          </cell>
          <cell r="H136">
            <v>40.769910000000003</v>
          </cell>
          <cell r="I136">
            <v>39.17109</v>
          </cell>
          <cell r="J136">
            <v>37.812093000000004</v>
          </cell>
          <cell r="K136">
            <v>37.240514850000011</v>
          </cell>
          <cell r="L136">
            <v>37.240514850000011</v>
          </cell>
          <cell r="M136">
            <v>30.430820706000006</v>
          </cell>
          <cell r="N136">
            <v>0</v>
          </cell>
        </row>
        <row r="138">
          <cell r="A138" t="str">
            <v>Operator 2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 xml:space="preserve">   Digital</v>
          </cell>
        </row>
        <row r="140">
          <cell r="A140" t="str">
            <v xml:space="preserve">   Analog</v>
          </cell>
        </row>
        <row r="143">
          <cell r="A143" t="str">
            <v>TRANSMISSION</v>
          </cell>
        </row>
        <row r="145">
          <cell r="A145" t="str">
            <v>Transmission Market (US$ Millions)</v>
          </cell>
        </row>
        <row r="146">
          <cell r="A146" t="str">
            <v xml:space="preserve">   Microwave</v>
          </cell>
        </row>
        <row r="148">
          <cell r="A148" t="str">
            <v>Transmission Capacity by medium  (circuits)</v>
          </cell>
        </row>
        <row r="149">
          <cell r="A149" t="str">
            <v xml:space="preserve">   Microwave</v>
          </cell>
        </row>
        <row r="150">
          <cell r="A150" t="str">
            <v xml:space="preserve">   Coaxial Cable</v>
          </cell>
        </row>
        <row r="151">
          <cell r="A151" t="str">
            <v xml:space="preserve">   Submarine cable</v>
          </cell>
        </row>
        <row r="152">
          <cell r="A152" t="str">
            <v xml:space="preserve">   Satellite</v>
          </cell>
        </row>
        <row r="153">
          <cell r="A153" t="str">
            <v xml:space="preserve">   Fiber optic cable</v>
          </cell>
        </row>
        <row r="155">
          <cell r="A155" t="str">
            <v>Transmission Capacity by route KM's  (000 Km)</v>
          </cell>
        </row>
        <row r="156">
          <cell r="A156" t="str">
            <v xml:space="preserve">   Microwave</v>
          </cell>
        </row>
        <row r="157">
          <cell r="A157" t="str">
            <v xml:space="preserve">   Coaxial Cable</v>
          </cell>
        </row>
        <row r="158">
          <cell r="A158" t="str">
            <v xml:space="preserve">   Submarine cable</v>
          </cell>
        </row>
        <row r="159">
          <cell r="A159" t="str">
            <v xml:space="preserve">   Fiber optic cable</v>
          </cell>
        </row>
      </sheetData>
      <sheetData sheetId="10" refreshError="1">
        <row r="2">
          <cell r="A2" t="str">
            <v>Population (000)</v>
          </cell>
          <cell r="D2">
            <v>81250</v>
          </cell>
          <cell r="E2">
            <v>83118.75</v>
          </cell>
          <cell r="F2">
            <v>85072.040624999994</v>
          </cell>
          <cell r="G2">
            <v>87071.233579687498</v>
          </cell>
          <cell r="H2">
            <v>87985.616789843742</v>
          </cell>
          <cell r="I2">
            <v>88900</v>
          </cell>
          <cell r="J2">
            <v>90600</v>
          </cell>
          <cell r="K2">
            <v>92200</v>
          </cell>
          <cell r="L2">
            <v>93900</v>
          </cell>
          <cell r="M2">
            <v>95600</v>
          </cell>
          <cell r="N2">
            <v>97400</v>
          </cell>
        </row>
        <row r="3">
          <cell r="A3" t="str">
            <v>ML</v>
          </cell>
          <cell r="D3">
            <v>5355</v>
          </cell>
          <cell r="E3">
            <v>6024.8</v>
          </cell>
          <cell r="F3">
            <v>6753.652</v>
          </cell>
          <cell r="G3">
            <v>7620.88</v>
          </cell>
          <cell r="H3">
            <v>8492.5210000000006</v>
          </cell>
          <cell r="I3">
            <v>8801.0300000000007</v>
          </cell>
          <cell r="J3">
            <v>8826.1479999999992</v>
          </cell>
          <cell r="K3">
            <v>9253.7150000000001</v>
          </cell>
          <cell r="L3">
            <v>9926.8790000000008</v>
          </cell>
          <cell r="M3">
            <v>10929.088</v>
          </cell>
          <cell r="N3">
            <v>11785.4</v>
          </cell>
        </row>
        <row r="4">
          <cell r="A4" t="str">
            <v>Business Lines</v>
          </cell>
          <cell r="D4">
            <v>1338.75</v>
          </cell>
          <cell r="E4">
            <v>1506.1999999999998</v>
          </cell>
          <cell r="F4">
            <v>1688.4130000000005</v>
          </cell>
          <cell r="G4">
            <v>2210.0552000000007</v>
          </cell>
          <cell r="H4">
            <v>2123.1302500000002</v>
          </cell>
          <cell r="I4">
            <v>2200.2574999999997</v>
          </cell>
          <cell r="J4">
            <v>2237.637999999999</v>
          </cell>
          <cell r="K4">
            <v>2352.3339999999998</v>
          </cell>
          <cell r="L4">
            <v>2481.7197500000002</v>
          </cell>
          <cell r="M4">
            <v>2727.3127499999996</v>
          </cell>
          <cell r="N4">
            <v>2979.9383899999998</v>
          </cell>
        </row>
        <row r="6">
          <cell r="A6" t="str">
            <v>DATACOM SERVICES</v>
          </cell>
        </row>
        <row r="7">
          <cell r="M7">
            <v>0.7702271732080378</v>
          </cell>
          <cell r="N7">
            <v>77.692999999999984</v>
          </cell>
        </row>
        <row r="8">
          <cell r="A8" t="str">
            <v>LEASED LINES (000)</v>
          </cell>
          <cell r="H8">
            <v>13.885153846153846</v>
          </cell>
          <cell r="I8">
            <v>17.19966671334425</v>
          </cell>
          <cell r="J8">
            <v>28.953056433717187</v>
          </cell>
          <cell r="K8">
            <v>55.249146003736527</v>
          </cell>
          <cell r="L8">
            <v>83.963280787737716</v>
          </cell>
          <cell r="M8">
            <v>97.373869176311899</v>
          </cell>
          <cell r="N8">
            <v>123.10027497525274</v>
          </cell>
        </row>
        <row r="9">
          <cell r="A9" t="str">
            <v>Added</v>
          </cell>
          <cell r="H9">
            <v>13.885153846153846</v>
          </cell>
          <cell r="I9">
            <v>3.3145128671904036</v>
          </cell>
          <cell r="J9">
            <v>11.753389720372937</v>
          </cell>
          <cell r="K9">
            <v>26.29608957001934</v>
          </cell>
          <cell r="L9">
            <v>28.714134784001189</v>
          </cell>
          <cell r="M9">
            <v>13.410588388574183</v>
          </cell>
          <cell r="N9">
            <v>25.726405798940846</v>
          </cell>
        </row>
        <row r="10">
          <cell r="A10" t="str">
            <v>% growth</v>
          </cell>
          <cell r="H10" t="e">
            <v>#DIV/0!</v>
          </cell>
          <cell r="I10">
            <v>0.238709120828972</v>
          </cell>
          <cell r="J10">
            <v>0.68334985300931128</v>
          </cell>
          <cell r="K10">
            <v>0.90823190395181619</v>
          </cell>
          <cell r="L10">
            <v>0.51972088006680206</v>
          </cell>
          <cell r="M10">
            <v>0.15971968058843064</v>
          </cell>
          <cell r="N10">
            <v>0.2642023575376144</v>
          </cell>
        </row>
        <row r="11">
          <cell r="A11" t="str">
            <v>Leased lines/Business lines</v>
          </cell>
          <cell r="H11">
            <v>6.5399444269393483E-3</v>
          </cell>
          <cell r="I11">
            <v>7.8171153664260903E-3</v>
          </cell>
          <cell r="J11">
            <v>1.293911545733367E-2</v>
          </cell>
          <cell r="K11">
            <v>2.3486947858482907E-2</v>
          </cell>
          <cell r="L11">
            <v>3.3832700403717102E-2</v>
          </cell>
          <cell r="M11">
            <v>3.5703228086442197E-2</v>
          </cell>
          <cell r="N11">
            <v>4.1309671162447339E-2</v>
          </cell>
        </row>
        <row r="13">
          <cell r="A13" t="str">
            <v xml:space="preserve">   Analog Leased lines</v>
          </cell>
          <cell r="H13">
            <v>11.759972027972028</v>
          </cell>
          <cell r="I13">
            <v>11.650792657342656</v>
          </cell>
          <cell r="J13">
            <v>11.48225191336441</v>
          </cell>
          <cell r="K13">
            <v>12.343803762140634</v>
          </cell>
          <cell r="L13">
            <v>11.60439135181138</v>
          </cell>
          <cell r="M13">
            <v>10.879727339776366</v>
          </cell>
          <cell r="N13">
            <v>10.227407639454215</v>
          </cell>
        </row>
        <row r="14">
          <cell r="A14" t="str">
            <v>added</v>
          </cell>
          <cell r="H14">
            <v>11.759972027972028</v>
          </cell>
          <cell r="I14">
            <v>-0.10917937062937177</v>
          </cell>
          <cell r="J14">
            <v>-0.16854074397824625</v>
          </cell>
          <cell r="K14">
            <v>0.86155184877622482</v>
          </cell>
          <cell r="L14">
            <v>-0.73941241032925475</v>
          </cell>
          <cell r="M14">
            <v>-0.72466401203501363</v>
          </cell>
          <cell r="N14">
            <v>-0.65231970032215081</v>
          </cell>
        </row>
        <row r="15">
          <cell r="A15" t="str">
            <v>% growth</v>
          </cell>
          <cell r="H15" t="e">
            <v>#DIV/0!</v>
          </cell>
          <cell r="I15">
            <v>-9.2839821701684293E-3</v>
          </cell>
          <cell r="J15">
            <v>-1.4466032392399256E-2</v>
          </cell>
          <cell r="K15">
            <v>7.5033351931030917E-2</v>
          </cell>
          <cell r="L15">
            <v>-5.9901503991588695E-2</v>
          </cell>
          <cell r="M15">
            <v>-6.2447395133903141E-2</v>
          </cell>
          <cell r="N15">
            <v>-5.9957357381307252E-2</v>
          </cell>
        </row>
        <row r="16">
          <cell r="A16" t="str">
            <v>% of Leased lines</v>
          </cell>
          <cell r="H16">
            <v>0.84694574927086685</v>
          </cell>
          <cell r="I16">
            <v>0.67738479189852352</v>
          </cell>
          <cell r="J16">
            <v>0.39658168524110604</v>
          </cell>
          <cell r="K16">
            <v>0.22342071606511016</v>
          </cell>
          <cell r="L16">
            <v>0.13820793140691717</v>
          </cell>
          <cell r="M16">
            <v>0.11173148845586874</v>
          </cell>
          <cell r="N16">
            <v>8.3081923590424669E-2</v>
          </cell>
        </row>
        <row r="18">
          <cell r="A18" t="str">
            <v xml:space="preserve">         X.25 Subscribers</v>
          </cell>
          <cell r="H18">
            <v>2.129</v>
          </cell>
          <cell r="I18">
            <v>1.7989999999999999</v>
          </cell>
          <cell r="J18">
            <v>1.1888888888888889</v>
          </cell>
          <cell r="K18">
            <v>0.88888888888888895</v>
          </cell>
          <cell r="L18">
            <v>0.72222222222222221</v>
          </cell>
          <cell r="M18">
            <v>0.54166666666666663</v>
          </cell>
          <cell r="N18">
            <v>0.40625</v>
          </cell>
        </row>
        <row r="19">
          <cell r="A19" t="str">
            <v>Added</v>
          </cell>
          <cell r="H19">
            <v>2.129</v>
          </cell>
          <cell r="I19">
            <v>-0.33000000000000007</v>
          </cell>
          <cell r="J19">
            <v>-0.61011111111111105</v>
          </cell>
          <cell r="K19">
            <v>-0.29999999999999993</v>
          </cell>
          <cell r="L19">
            <v>-0.16666666666666674</v>
          </cell>
          <cell r="M19">
            <v>-0.18055555555555558</v>
          </cell>
          <cell r="N19">
            <v>-0.13541666666666663</v>
          </cell>
        </row>
        <row r="20">
          <cell r="A20" t="str">
            <v>% growth</v>
          </cell>
          <cell r="H20" t="e">
            <v>#DIV/0!</v>
          </cell>
          <cell r="I20">
            <v>-0.15500234852043215</v>
          </cell>
          <cell r="J20">
            <v>-0.33913902785498112</v>
          </cell>
          <cell r="K20">
            <v>-0.25233644859813081</v>
          </cell>
          <cell r="L20">
            <v>-0.18750000000000008</v>
          </cell>
          <cell r="M20">
            <v>-0.25</v>
          </cell>
          <cell r="N20">
            <v>-0.25</v>
          </cell>
        </row>
        <row r="21">
          <cell r="A21" t="str">
            <v>X.25 subs/Analog Leased lines</v>
          </cell>
          <cell r="H21">
            <v>0.18103784557786398</v>
          </cell>
          <cell r="I21">
            <v>0.15441009491025659</v>
          </cell>
          <cell r="J21">
            <v>0.10354143924547751</v>
          </cell>
          <cell r="K21">
            <v>7.2010938120644574E-2</v>
          </cell>
          <cell r="L21">
            <v>6.223697566951561E-2</v>
          </cell>
          <cell r="M21">
            <v>0.2007907447607101</v>
          </cell>
          <cell r="N21">
            <v>0.21028267087667124</v>
          </cell>
        </row>
        <row r="22">
          <cell r="A22" t="str">
            <v>X.25 / Total Leased lines</v>
          </cell>
          <cell r="H22">
            <v>0.1533292337693275</v>
          </cell>
          <cell r="I22">
            <v>0.10459505000781541</v>
          </cell>
          <cell r="J22">
            <v>4.1062638468261067E-2</v>
          </cell>
          <cell r="K22">
            <v>1.6088735359434749E-2</v>
          </cell>
          <cell r="L22">
            <v>8.601643664306385E-3</v>
          </cell>
          <cell r="M22">
            <v>5.5627518065024953E-3</v>
          </cell>
          <cell r="N22">
            <v>3.3001550977986831E-3</v>
          </cell>
        </row>
        <row r="24">
          <cell r="A24" t="str">
            <v>X.25 Operators</v>
          </cell>
        </row>
        <row r="25">
          <cell r="A25" t="str">
            <v xml:space="preserve">  TELECOMM</v>
          </cell>
          <cell r="J25">
            <v>1.07</v>
          </cell>
          <cell r="K25">
            <v>0.8</v>
          </cell>
          <cell r="L25">
            <v>0.65</v>
          </cell>
        </row>
        <row r="28">
          <cell r="A28" t="str">
            <v xml:space="preserve">         TDM  Analog Services</v>
          </cell>
          <cell r="H28">
            <v>9.6309720279720281</v>
          </cell>
          <cell r="I28">
            <v>9.8517926573426564</v>
          </cell>
          <cell r="J28">
            <v>10.293363024475521</v>
          </cell>
          <cell r="K28">
            <v>11.454914873251745</v>
          </cell>
          <cell r="L28">
            <v>10.882169129589158</v>
          </cell>
          <cell r="M28">
            <v>10.3380606731097</v>
          </cell>
          <cell r="N28">
            <v>9.8211576394542153</v>
          </cell>
        </row>
        <row r="29">
          <cell r="A29" t="str">
            <v>Added</v>
          </cell>
          <cell r="H29">
            <v>9.6309720279720281</v>
          </cell>
          <cell r="I29">
            <v>0.2208206293706283</v>
          </cell>
          <cell r="J29">
            <v>0.44157036713286502</v>
          </cell>
          <cell r="K29">
            <v>1.1615518487762237</v>
          </cell>
          <cell r="L29">
            <v>-0.5727457436625869</v>
          </cell>
          <cell r="M29">
            <v>-0.54410845647945827</v>
          </cell>
          <cell r="N29">
            <v>-0.51690303365548473</v>
          </cell>
        </row>
        <row r="30">
          <cell r="A30" t="str">
            <v>% growth</v>
          </cell>
          <cell r="H30" t="e">
            <v>#DIV/0!</v>
          </cell>
          <cell r="I30">
            <v>2.2928176795579999E-2</v>
          </cell>
          <cell r="J30">
            <v>4.4821321610311951E-2</v>
          </cell>
          <cell r="K30">
            <v>0.11284473752788957</v>
          </cell>
          <cell r="L30">
            <v>-0.05</v>
          </cell>
          <cell r="M30">
            <v>-0.05</v>
          </cell>
          <cell r="N30">
            <v>-0.05</v>
          </cell>
        </row>
        <row r="31">
          <cell r="A31" t="str">
            <v>Other analog/Analog Leased lines</v>
          </cell>
          <cell r="H31">
            <v>0.81896215442213605</v>
          </cell>
          <cell r="I31">
            <v>0.84558990508974341</v>
          </cell>
          <cell r="J31">
            <v>0.89645856075452257</v>
          </cell>
          <cell r="K31">
            <v>0.92798906187935537</v>
          </cell>
          <cell r="L31">
            <v>0.93776302433048442</v>
          </cell>
          <cell r="M31">
            <v>0.9502132130934634</v>
          </cell>
          <cell r="N31">
            <v>0.96027830176311624</v>
          </cell>
        </row>
        <row r="33">
          <cell r="A33" t="str">
            <v xml:space="preserve">   Digital Leased lines</v>
          </cell>
          <cell r="B33">
            <v>0</v>
          </cell>
          <cell r="H33">
            <v>2.1251818181818183</v>
          </cell>
          <cell r="I33">
            <v>5.548874056001595</v>
          </cell>
          <cell r="J33">
            <v>17.470804520352779</v>
          </cell>
          <cell r="K33">
            <v>42.905342241595889</v>
          </cell>
          <cell r="L33">
            <v>72.358889435926343</v>
          </cell>
          <cell r="M33">
            <v>86.494141836535533</v>
          </cell>
          <cell r="N33">
            <v>112.87286733579853</v>
          </cell>
        </row>
        <row r="34">
          <cell r="A34" t="str">
            <v>added</v>
          </cell>
          <cell r="H34">
            <v>2.1251818181818183</v>
          </cell>
          <cell r="I34">
            <v>3.4236922378197767</v>
          </cell>
          <cell r="J34">
            <v>11.921930464351185</v>
          </cell>
          <cell r="K34">
            <v>25.43453772124311</v>
          </cell>
          <cell r="L34">
            <v>29.453547194330454</v>
          </cell>
          <cell r="M34">
            <v>14.13525240060919</v>
          </cell>
          <cell r="N34">
            <v>26.378725499262998</v>
          </cell>
        </row>
        <row r="35">
          <cell r="A35" t="str">
            <v>% growth</v>
          </cell>
          <cell r="H35" t="e">
            <v>#DIV/0!</v>
          </cell>
          <cell r="I35">
            <v>1.6110114478340909</v>
          </cell>
          <cell r="J35">
            <v>2.1485314577389927</v>
          </cell>
          <cell r="K35">
            <v>1.455830937356829</v>
          </cell>
          <cell r="L35">
            <v>0.68647738616045384</v>
          </cell>
          <cell r="M35">
            <v>0.19534921708722366</v>
          </cell>
          <cell r="N35">
            <v>0.30497701854902387</v>
          </cell>
        </row>
        <row r="36">
          <cell r="A36" t="str">
            <v>% of Leased lines</v>
          </cell>
          <cell r="H36">
            <v>0.15305425072913315</v>
          </cell>
          <cell r="I36">
            <v>0.32261520810147659</v>
          </cell>
          <cell r="J36">
            <v>0.60341831475889407</v>
          </cell>
          <cell r="K36">
            <v>0.77657928393488973</v>
          </cell>
          <cell r="L36">
            <v>0.86179206859308288</v>
          </cell>
          <cell r="M36">
            <v>0.88826851154413122</v>
          </cell>
          <cell r="N36">
            <v>0.91691807640957534</v>
          </cell>
        </row>
        <row r="37">
          <cell r="A37" t="str">
            <v>% of leased lined added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</row>
        <row r="38">
          <cell r="A38" t="str">
            <v>analog replacement rate</v>
          </cell>
          <cell r="H38">
            <v>0.05</v>
          </cell>
          <cell r="I38">
            <v>0.05</v>
          </cell>
          <cell r="J38">
            <v>0.05</v>
          </cell>
          <cell r="K38">
            <v>0.05</v>
          </cell>
          <cell r="L38">
            <v>0.05</v>
          </cell>
          <cell r="M38">
            <v>0.05</v>
          </cell>
          <cell r="N38">
            <v>0.05</v>
          </cell>
        </row>
        <row r="40">
          <cell r="N40">
            <v>8240</v>
          </cell>
        </row>
        <row r="41">
          <cell r="A41" t="str">
            <v xml:space="preserve">         FR Subscribers</v>
          </cell>
          <cell r="H41">
            <v>0.05</v>
          </cell>
          <cell r="I41">
            <v>0.1</v>
          </cell>
          <cell r="J41">
            <v>0.32500000000000001</v>
          </cell>
          <cell r="K41">
            <v>0.9</v>
          </cell>
          <cell r="L41">
            <v>1.7610526315789472</v>
          </cell>
          <cell r="M41">
            <v>3.6982105263157892</v>
          </cell>
          <cell r="N41">
            <v>5.547315789473684</v>
          </cell>
        </row>
        <row r="42">
          <cell r="A42" t="str">
            <v>Added</v>
          </cell>
          <cell r="J42">
            <v>0.22500000000000001</v>
          </cell>
          <cell r="K42">
            <v>0.57499999999999996</v>
          </cell>
          <cell r="L42">
            <v>0.86105263157894718</v>
          </cell>
          <cell r="M42">
            <v>1.937157894736842</v>
          </cell>
          <cell r="N42">
            <v>1.8491052631578948</v>
          </cell>
        </row>
        <row r="43">
          <cell r="A43" t="str">
            <v>% growth</v>
          </cell>
          <cell r="J43">
            <v>2.25</v>
          </cell>
          <cell r="K43">
            <v>1.7692307692307689</v>
          </cell>
          <cell r="L43">
            <v>0.9567251461988302</v>
          </cell>
          <cell r="M43">
            <v>1.1000000000000001</v>
          </cell>
          <cell r="N43">
            <v>0.5</v>
          </cell>
        </row>
        <row r="44">
          <cell r="A44" t="str">
            <v>FR subs/Digital Leased lines</v>
          </cell>
          <cell r="I44">
            <v>1.8021674125373456E-2</v>
          </cell>
          <cell r="J44">
            <v>1.8602463305074944E-2</v>
          </cell>
          <cell r="K44">
            <v>2.0976408833477796E-2</v>
          </cell>
          <cell r="L44">
            <v>2.4337750970298624E-2</v>
          </cell>
          <cell r="M44">
            <v>4.275677459526684E-2</v>
          </cell>
          <cell r="N44">
            <v>4.9146583412028808E-2</v>
          </cell>
        </row>
        <row r="45">
          <cell r="A45" t="str">
            <v>FR subs/ Total Leased lines</v>
          </cell>
          <cell r="I45">
            <v>5.8140661482943539E-3</v>
          </cell>
          <cell r="J45">
            <v>1.1225067057912487E-2</v>
          </cell>
          <cell r="K45">
            <v>1.6289844551427683E-2</v>
          </cell>
          <cell r="L45">
            <v>2.0974080753596962E-2</v>
          </cell>
          <cell r="M45">
            <v>3.7979496528165603E-2</v>
          </cell>
          <cell r="N45">
            <v>4.5063390724260195E-2</v>
          </cell>
        </row>
        <row r="48">
          <cell r="A48" t="str">
            <v>FR Opcos - Primary Research-based</v>
          </cell>
          <cell r="J48">
            <v>0.27200000000000002</v>
          </cell>
          <cell r="K48">
            <v>0.61899999999999999</v>
          </cell>
          <cell r="L48">
            <v>1.6729999999999998</v>
          </cell>
        </row>
        <row r="49">
          <cell r="A49" t="str">
            <v xml:space="preserve">   TELMEX FR "Subscribers"</v>
          </cell>
          <cell r="J49">
            <v>0.26500000000000001</v>
          </cell>
          <cell r="K49">
            <v>0.50700000000000001</v>
          </cell>
          <cell r="L49">
            <v>1.014</v>
          </cell>
        </row>
        <row r="50">
          <cell r="A50" t="str">
            <v xml:space="preserve">   Avantel</v>
          </cell>
          <cell r="J50">
            <v>7.0000000000000001E-3</v>
          </cell>
          <cell r="K50">
            <v>0.112</v>
          </cell>
          <cell r="L50">
            <v>0.39400000000000002</v>
          </cell>
        </row>
        <row r="51">
          <cell r="A51" t="str">
            <v xml:space="preserve">      E1</v>
          </cell>
          <cell r="L51">
            <v>5.0999999999999997E-2</v>
          </cell>
        </row>
        <row r="52">
          <cell r="A52" t="str">
            <v xml:space="preserve">      E0</v>
          </cell>
          <cell r="L52">
            <v>0.34300000000000003</v>
          </cell>
        </row>
        <row r="53">
          <cell r="A53" t="str">
            <v xml:space="preserve">   Intervan</v>
          </cell>
          <cell r="L53">
            <v>4.3999999999999997E-2</v>
          </cell>
        </row>
        <row r="54">
          <cell r="A54" t="str">
            <v xml:space="preserve">   Optel</v>
          </cell>
          <cell r="L54">
            <v>0.17599999999999999</v>
          </cell>
        </row>
        <row r="55">
          <cell r="A55" t="str">
            <v xml:space="preserve">   Datamax</v>
          </cell>
          <cell r="L55">
            <v>4.3999999999999997E-2</v>
          </cell>
        </row>
        <row r="56">
          <cell r="A56" t="str">
            <v xml:space="preserve">   Telecomm</v>
          </cell>
          <cell r="L56">
            <v>1E-3</v>
          </cell>
        </row>
        <row r="60">
          <cell r="A60" t="str">
            <v xml:space="preserve">         TDM Subscribers</v>
          </cell>
          <cell r="G60">
            <v>1.0641958041958042</v>
          </cell>
          <cell r="H60">
            <v>2.0751818181818185</v>
          </cell>
          <cell r="I60">
            <v>5.3662073426573436</v>
          </cell>
          <cell r="J60">
            <v>16.774470308857811</v>
          </cell>
          <cell r="K60">
            <v>40.718964415049243</v>
          </cell>
          <cell r="L60">
            <v>66.78242485914221</v>
          </cell>
          <cell r="M60">
            <v>76.072869796341536</v>
          </cell>
          <cell r="N60">
            <v>94.330358547463504</v>
          </cell>
        </row>
        <row r="61">
          <cell r="A61" t="str">
            <v>Added</v>
          </cell>
          <cell r="G61">
            <v>1.0641958041958042</v>
          </cell>
          <cell r="H61">
            <v>1.0109860139860143</v>
          </cell>
          <cell r="I61">
            <v>3.2910255244755251</v>
          </cell>
          <cell r="J61">
            <v>11.408262966200468</v>
          </cell>
          <cell r="K61">
            <v>23.944494106191431</v>
          </cell>
          <cell r="L61">
            <v>26.063460444092968</v>
          </cell>
          <cell r="M61">
            <v>9.2904449371993252</v>
          </cell>
          <cell r="N61">
            <v>18.257488751121969</v>
          </cell>
        </row>
        <row r="62">
          <cell r="A62" t="str">
            <v>% growth</v>
          </cell>
          <cell r="H62">
            <v>0.95000000000000029</v>
          </cell>
          <cell r="I62">
            <v>1.585897435897436</v>
          </cell>
          <cell r="J62">
            <v>2.1259452417190987</v>
          </cell>
          <cell r="K62">
            <v>1.4274366740240654</v>
          </cell>
          <cell r="L62">
            <v>0.6400816135309233</v>
          </cell>
          <cell r="M62">
            <v>0.13911511833831691</v>
          </cell>
          <cell r="N62">
            <v>0.24</v>
          </cell>
        </row>
        <row r="63">
          <cell r="A63" t="str">
            <v>TDM Lines/Digital Leased Lines</v>
          </cell>
          <cell r="H63">
            <v>0.97647260127475732</v>
          </cell>
          <cell r="I63">
            <v>0.96708040018556896</v>
          </cell>
          <cell r="J63">
            <v>0.96014297963875872</v>
          </cell>
          <cell r="K63">
            <v>0.9490418276065633</v>
          </cell>
          <cell r="L63">
            <v>0.92293324814331101</v>
          </cell>
          <cell r="M63">
            <v>0.87951470678917121</v>
          </cell>
          <cell r="N63">
            <v>0.83572217818148642</v>
          </cell>
        </row>
        <row r="64">
          <cell r="A64" t="str">
            <v>TDM/Total Leased lines</v>
          </cell>
          <cell r="H64">
            <v>0.14945328234563557</v>
          </cell>
          <cell r="I64">
            <v>0.3119948445567266</v>
          </cell>
          <cell r="J64">
            <v>0.57936785870120289</v>
          </cell>
          <cell r="K64">
            <v>0.73700622290696405</v>
          </cell>
          <cell r="L64">
            <v>0.79537655309075705</v>
          </cell>
          <cell r="M64">
            <v>0.78124521948079018</v>
          </cell>
          <cell r="N64">
            <v>0.766288772030989</v>
          </cell>
        </row>
        <row r="66">
          <cell r="A66" t="str">
            <v>Digital TDM by Opco</v>
          </cell>
          <cell r="G66">
            <v>1.0641958041958042</v>
          </cell>
          <cell r="H66">
            <v>2.0751818181818185</v>
          </cell>
          <cell r="I66">
            <v>5.3662073426573436</v>
          </cell>
          <cell r="J66">
            <v>16.774470308857811</v>
          </cell>
          <cell r="K66">
            <v>40.718964415049243</v>
          </cell>
          <cell r="L66">
            <v>66.78242485914221</v>
          </cell>
          <cell r="M66">
            <v>76.072869796341536</v>
          </cell>
          <cell r="N66">
            <v>90.641833333333324</v>
          </cell>
        </row>
        <row r="68">
          <cell r="A68" t="str">
            <v>TELMEX</v>
          </cell>
        </row>
        <row r="69">
          <cell r="A69" t="str">
            <v xml:space="preserve">   Total Leased Lines</v>
          </cell>
          <cell r="G69">
            <v>10.641958041958041</v>
          </cell>
          <cell r="H69">
            <v>11.706153846153846</v>
          </cell>
          <cell r="I69">
            <v>15.218</v>
          </cell>
          <cell r="J69">
            <v>26.895</v>
          </cell>
          <cell r="K69">
            <v>50.841000000000001</v>
          </cell>
          <cell r="L69">
            <v>71.284999999999997</v>
          </cell>
          <cell r="M69">
            <v>75</v>
          </cell>
          <cell r="N69">
            <v>77.692999999999984</v>
          </cell>
        </row>
        <row r="70">
          <cell r="A70" t="str">
            <v xml:space="preserve">      Digital</v>
          </cell>
          <cell r="G70">
            <v>1.0641958041958042</v>
          </cell>
          <cell r="H70">
            <v>2.0751818181818185</v>
          </cell>
          <cell r="I70">
            <v>5.3662073426573436</v>
          </cell>
          <cell r="J70">
            <v>16.601636975524478</v>
          </cell>
          <cell r="K70">
            <v>39.386085126748256</v>
          </cell>
          <cell r="L70">
            <v>60.402830870410838</v>
          </cell>
          <cell r="M70">
            <v>64.661939326890305</v>
          </cell>
          <cell r="N70">
            <v>70.70062999999999</v>
          </cell>
        </row>
        <row r="71">
          <cell r="A71" t="str">
            <v xml:space="preserve">      Analogue</v>
          </cell>
          <cell r="G71">
            <v>9.5777622377622365</v>
          </cell>
          <cell r="H71">
            <v>9.6309720279720281</v>
          </cell>
          <cell r="I71">
            <v>9.8517926573426564</v>
          </cell>
          <cell r="J71">
            <v>10.293363024475521</v>
          </cell>
          <cell r="K71">
            <v>11.454914873251745</v>
          </cell>
          <cell r="L71">
            <v>10.882169129589158</v>
          </cell>
          <cell r="M71">
            <v>10.338060673109695</v>
          </cell>
          <cell r="N71">
            <v>6.9923699999999984</v>
          </cell>
        </row>
        <row r="73">
          <cell r="A73" t="str">
            <v xml:space="preserve">   Avantel (all digital)</v>
          </cell>
          <cell r="J73">
            <v>0.17283333333333331</v>
          </cell>
          <cell r="K73">
            <v>0.51849999999999996</v>
          </cell>
          <cell r="L73">
            <v>1.0369999999999999</v>
          </cell>
        </row>
        <row r="74">
          <cell r="A74" t="str">
            <v xml:space="preserve">      E1</v>
          </cell>
          <cell r="J74">
            <v>0</v>
          </cell>
          <cell r="K74">
            <v>0</v>
          </cell>
          <cell r="L74">
            <v>0.48499999999999999</v>
          </cell>
        </row>
        <row r="75">
          <cell r="A75" t="str">
            <v xml:space="preserve">      E0</v>
          </cell>
          <cell r="J75">
            <v>0</v>
          </cell>
          <cell r="K75">
            <v>0</v>
          </cell>
          <cell r="L75">
            <v>0.55200000000000005</v>
          </cell>
        </row>
        <row r="77">
          <cell r="N77">
            <v>14.401073481044504</v>
          </cell>
        </row>
        <row r="78">
          <cell r="A78" t="str">
            <v xml:space="preserve">         Other Digital Services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8.2666713344251602E-2</v>
          </cell>
          <cell r="J78">
            <v>0.37133421149496965</v>
          </cell>
          <cell r="K78">
            <v>1.2863778265466477</v>
          </cell>
          <cell r="L78">
            <v>3.8154119452051818</v>
          </cell>
          <cell r="M78">
            <v>6.7230615138782133</v>
          </cell>
          <cell r="N78">
            <v>12.995192998861343</v>
          </cell>
        </row>
        <row r="79">
          <cell r="A79" t="str">
            <v>Added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8.2666713344251602E-2</v>
          </cell>
          <cell r="J79">
            <v>0.28866749815071802</v>
          </cell>
          <cell r="K79">
            <v>0.91504361505167808</v>
          </cell>
          <cell r="L79">
            <v>2.5290341186585339</v>
          </cell>
          <cell r="M79">
            <v>2.9076495686730315</v>
          </cell>
          <cell r="N79">
            <v>6.27213148498313</v>
          </cell>
        </row>
        <row r="80">
          <cell r="A80" t="str">
            <v>% growth</v>
          </cell>
          <cell r="D80" t="e">
            <v>#DIV/0!</v>
          </cell>
          <cell r="E80" t="e">
            <v>#DIV/0!</v>
          </cell>
          <cell r="F80" t="e">
            <v>#DIV/0!</v>
          </cell>
          <cell r="G80" t="e">
            <v>#DIV/0!</v>
          </cell>
          <cell r="H80" t="e">
            <v>#DIV/0!</v>
          </cell>
          <cell r="I80" t="e">
            <v>#DIV/0!</v>
          </cell>
          <cell r="J80">
            <v>3.4919435704261139</v>
          </cell>
          <cell r="K80">
            <v>2.4642049849588767</v>
          </cell>
          <cell r="L80">
            <v>1.9660119029320224</v>
          </cell>
          <cell r="M80">
            <v>0.7620801136105545</v>
          </cell>
          <cell r="N80">
            <v>0.93292787401033861</v>
          </cell>
        </row>
        <row r="81">
          <cell r="A81" t="str">
            <v>Other / Digital Leased lines</v>
          </cell>
          <cell r="D81" t="e">
            <v>#DIV/0!</v>
          </cell>
          <cell r="E81" t="e">
            <v>#DIV/0!</v>
          </cell>
          <cell r="F81" t="e">
            <v>#DIV/0!</v>
          </cell>
          <cell r="G81" t="e">
            <v>#DIV/0!</v>
          </cell>
          <cell r="H81">
            <v>0</v>
          </cell>
          <cell r="I81">
            <v>1.4897925689057637E-2</v>
          </cell>
          <cell r="J81">
            <v>2.1254557056166495E-2</v>
          </cell>
          <cell r="K81">
            <v>2.9981763559958963E-2</v>
          </cell>
          <cell r="L81">
            <v>5.2729000886390355E-2</v>
          </cell>
          <cell r="M81">
            <v>7.7728518615562014E-2</v>
          </cell>
          <cell r="N81">
            <v>0.11513123840648473</v>
          </cell>
        </row>
        <row r="82">
          <cell r="A82" t="str">
            <v>Other / Total Leased lines</v>
          </cell>
          <cell r="D82" t="e">
            <v>#DIV/0!</v>
          </cell>
          <cell r="E82" t="e">
            <v>#DIV/0!</v>
          </cell>
          <cell r="F82" t="e">
            <v>#DIV/0!</v>
          </cell>
          <cell r="G82" t="e">
            <v>#DIV/0!</v>
          </cell>
          <cell r="H82">
            <v>0</v>
          </cell>
          <cell r="I82">
            <v>4.8062973964556636E-3</v>
          </cell>
          <cell r="J82">
            <v>1.2825388999778746E-2</v>
          </cell>
          <cell r="K82">
            <v>2.3283216476498104E-2</v>
          </cell>
          <cell r="L82">
            <v>4.5441434748728846E-2</v>
          </cell>
          <cell r="M82">
            <v>6.9043795535175562E-2</v>
          </cell>
          <cell r="N82">
            <v>0.1055659136543262</v>
          </cell>
        </row>
        <row r="84">
          <cell r="A84" t="str">
            <v xml:space="preserve">         IP-based WAN Connectivity</v>
          </cell>
          <cell r="N84">
            <v>1.489969195</v>
          </cell>
        </row>
        <row r="85">
          <cell r="A85" t="str">
            <v>Added</v>
          </cell>
          <cell r="N85">
            <v>1.489969195</v>
          </cell>
        </row>
        <row r="86">
          <cell r="A86" t="str">
            <v>% growth</v>
          </cell>
          <cell r="N86" t="e">
            <v>#DIV/0!</v>
          </cell>
        </row>
        <row r="87">
          <cell r="A87" t="str">
            <v>IP WAN / Digital Leased lines</v>
          </cell>
          <cell r="N87">
            <v>1.3200419464558463E-2</v>
          </cell>
        </row>
        <row r="88">
          <cell r="A88" t="str">
            <v>IP WAN/Business Lines</v>
          </cell>
          <cell r="N88">
            <v>5.0000000000000001E-4</v>
          </cell>
        </row>
        <row r="89">
          <cell r="A89" t="str">
            <v>Steady-state lines added (3-year intervals)</v>
          </cell>
        </row>
        <row r="91">
          <cell r="A91" t="str">
            <v xml:space="preserve">         Dedicated Internet Access</v>
          </cell>
          <cell r="I91">
            <v>8.2666713344251602E-2</v>
          </cell>
          <cell r="J91">
            <v>0.37133421149496965</v>
          </cell>
          <cell r="K91">
            <v>1.2863778265466477</v>
          </cell>
          <cell r="L91">
            <v>3.8154119452051818</v>
          </cell>
          <cell r="M91">
            <v>6.7230615138782133</v>
          </cell>
          <cell r="N91">
            <v>11.356226884361343</v>
          </cell>
        </row>
        <row r="92">
          <cell r="A92" t="str">
            <v>Added</v>
          </cell>
          <cell r="J92">
            <v>0.28866749815071802</v>
          </cell>
          <cell r="K92">
            <v>0.91504361505167808</v>
          </cell>
          <cell r="L92">
            <v>2.5290341186585339</v>
          </cell>
          <cell r="M92">
            <v>2.9076495686730315</v>
          </cell>
          <cell r="N92">
            <v>4.6331653704831295</v>
          </cell>
        </row>
        <row r="93">
          <cell r="A93" t="str">
            <v>% growth</v>
          </cell>
          <cell r="J93">
            <v>3.4919435704261139</v>
          </cell>
          <cell r="K93">
            <v>2.4642049849588767</v>
          </cell>
          <cell r="L93">
            <v>1.9660119029320224</v>
          </cell>
          <cell r="M93">
            <v>0.7620801136105545</v>
          </cell>
          <cell r="N93">
            <v>0.6891451700864295</v>
          </cell>
        </row>
        <row r="94">
          <cell r="A94" t="str">
            <v>Internet Access / Digital Leased lines</v>
          </cell>
          <cell r="I94">
            <v>1.4897925689057637E-2</v>
          </cell>
          <cell r="J94">
            <v>2.1254557056166495E-2</v>
          </cell>
          <cell r="K94">
            <v>2.9981763559958963E-2</v>
          </cell>
          <cell r="L94">
            <v>5.2729000886390355E-2</v>
          </cell>
          <cell r="M94">
            <v>7.7728518615562014E-2</v>
          </cell>
          <cell r="N94">
            <v>0.10061077699547041</v>
          </cell>
        </row>
        <row r="95">
          <cell r="A95" t="str">
            <v>Internet Access / Business Lines</v>
          </cell>
          <cell r="I95">
            <v>3.7571381233447273E-5</v>
          </cell>
          <cell r="J95">
            <v>1.6594918905335439E-4</v>
          </cell>
          <cell r="K95">
            <v>5.4685169136128105E-4</v>
          </cell>
          <cell r="L95">
            <v>1.5374064477688028E-3</v>
          </cell>
          <cell r="M95">
            <v>2.4650863799460529E-3</v>
          </cell>
          <cell r="N95">
            <v>3.8108931790235244E-3</v>
          </cell>
        </row>
        <row r="96">
          <cell r="A96" t="str">
            <v>Steady-state lines added (3-year intervals)</v>
          </cell>
        </row>
        <row r="98">
          <cell r="A98" t="str">
            <v xml:space="preserve">         Native ATM WAN Connectivity</v>
          </cell>
          <cell r="N98">
            <v>0.14899691949999999</v>
          </cell>
        </row>
        <row r="99">
          <cell r="A99" t="str">
            <v>Added</v>
          </cell>
          <cell r="N99">
            <v>0.14899691949999999</v>
          </cell>
        </row>
        <row r="100">
          <cell r="A100" t="str">
            <v>% growth</v>
          </cell>
        </row>
        <row r="101">
          <cell r="A101" t="str">
            <v>ATM / Digital Leased lines</v>
          </cell>
          <cell r="N101">
            <v>1.3200419464558461E-3</v>
          </cell>
        </row>
        <row r="102">
          <cell r="A102" t="str">
            <v>ATM / Business Lines</v>
          </cell>
          <cell r="N102">
            <v>5.0000000000000002E-5</v>
          </cell>
        </row>
        <row r="103">
          <cell r="A103" t="str">
            <v>Steady-state lines added (3-year intervals)</v>
          </cell>
        </row>
        <row r="105">
          <cell r="A105" t="str">
            <v xml:space="preserve">   Digital Bandwidth</v>
          </cell>
        </row>
        <row r="107">
          <cell r="A107" t="str">
            <v xml:space="preserve">         Leased Lines - E0/DS0</v>
          </cell>
        </row>
        <row r="108">
          <cell r="A108" t="str">
            <v>added</v>
          </cell>
        </row>
        <row r="109">
          <cell r="A109" t="str">
            <v>% of Digital Leased Lines</v>
          </cell>
        </row>
        <row r="111">
          <cell r="A111" t="str">
            <v xml:space="preserve">         Leased Lines - E1/T1</v>
          </cell>
        </row>
        <row r="112">
          <cell r="A112" t="str">
            <v>added</v>
          </cell>
        </row>
        <row r="113">
          <cell r="A113" t="str">
            <v>% of Digital Leased Lines</v>
          </cell>
        </row>
        <row r="115">
          <cell r="A115" t="str">
            <v xml:space="preserve">         Leased Lines - Greater than E1/T1</v>
          </cell>
        </row>
        <row r="116">
          <cell r="A116" t="str">
            <v>added</v>
          </cell>
        </row>
        <row r="117">
          <cell r="A117" t="str">
            <v>% of Digital Leased Lines</v>
          </cell>
        </row>
        <row r="119">
          <cell r="A119" t="str">
            <v>DATACOM SERVICE REVENUES</v>
          </cell>
        </row>
        <row r="121">
          <cell r="A121" t="str">
            <v>DataQuest Figures (1998?)</v>
          </cell>
          <cell r="J121">
            <v>258.5</v>
          </cell>
          <cell r="K121">
            <v>349.6</v>
          </cell>
          <cell r="L121">
            <v>472</v>
          </cell>
          <cell r="M121">
            <v>637.1</v>
          </cell>
          <cell r="N121">
            <v>860.1</v>
          </cell>
        </row>
        <row r="122">
          <cell r="A122" t="str">
            <v>Alestra deliverable</v>
          </cell>
          <cell r="J122">
            <v>285.69262455617189</v>
          </cell>
          <cell r="K122">
            <v>356.39751059260141</v>
          </cell>
          <cell r="L122">
            <v>441.93291313482581</v>
          </cell>
          <cell r="M122">
            <v>564.24310471076376</v>
          </cell>
          <cell r="N122">
            <v>713.56021250153435</v>
          </cell>
        </row>
        <row r="123">
          <cell r="A123" t="str">
            <v>TOTAL (Top - Down)</v>
          </cell>
          <cell r="I123">
            <v>242.04188526939592</v>
          </cell>
          <cell r="J123">
            <v>285.69262455617195</v>
          </cell>
          <cell r="K123">
            <v>377.2657785542695</v>
          </cell>
          <cell r="L123">
            <v>517.79864599257485</v>
          </cell>
          <cell r="M123">
            <v>584.868069204824</v>
          </cell>
          <cell r="N123">
            <v>731.08508650602994</v>
          </cell>
        </row>
        <row r="124">
          <cell r="A124" t="str">
            <v>% growth</v>
          </cell>
          <cell r="J124">
            <v>0.18034374190315103</v>
          </cell>
          <cell r="K124">
            <v>0.32053033969763101</v>
          </cell>
          <cell r="L124">
            <v>0.3725036179450073</v>
          </cell>
          <cell r="M124">
            <v>0.12952800037490039</v>
          </cell>
          <cell r="N124">
            <v>0.25</v>
          </cell>
        </row>
        <row r="125">
          <cell r="A125" t="str">
            <v>% of voice revenues</v>
          </cell>
          <cell r="I125">
            <v>5.3990141274791188E-2</v>
          </cell>
          <cell r="J125">
            <v>5.9080127054958645E-2</v>
          </cell>
          <cell r="K125">
            <v>6.8611822641400533E-2</v>
          </cell>
          <cell r="L125">
            <v>8.7518610044728509E-2</v>
          </cell>
          <cell r="M125">
            <v>9.0887826232592353E-2</v>
          </cell>
          <cell r="N125">
            <v>0.10337960922720371</v>
          </cell>
        </row>
        <row r="126">
          <cell r="A126" t="str">
            <v>% of nominal GDP</v>
          </cell>
          <cell r="I126">
            <v>8.4581587632466418E-4</v>
          </cell>
          <cell r="J126">
            <v>8.6706104108334118E-4</v>
          </cell>
          <cell r="K126">
            <v>9.3972294602658784E-4</v>
          </cell>
          <cell r="L126">
            <v>1.2478525120088041E-3</v>
          </cell>
          <cell r="M126">
            <v>1.2095116548876204E-3</v>
          </cell>
          <cell r="N126">
            <v>1.3430098585934058E-3</v>
          </cell>
        </row>
        <row r="128">
          <cell r="A128" t="str">
            <v xml:space="preserve">     TELMEX</v>
          </cell>
          <cell r="I128">
            <v>229.93979100592611</v>
          </cell>
          <cell r="J128">
            <v>271.40799332836332</v>
          </cell>
          <cell r="K128">
            <v>358.40248962655602</v>
          </cell>
          <cell r="L128">
            <v>491.90871369294604</v>
          </cell>
          <cell r="M128">
            <v>473.52466574458271</v>
          </cell>
          <cell r="N128">
            <v>528.89138006401845</v>
          </cell>
        </row>
        <row r="129">
          <cell r="A129" t="str">
            <v xml:space="preserve">     Avantel</v>
          </cell>
          <cell r="M129">
            <v>50</v>
          </cell>
        </row>
        <row r="130">
          <cell r="A130" t="str">
            <v xml:space="preserve">     Avantel</v>
          </cell>
          <cell r="M130">
            <v>50</v>
          </cell>
          <cell r="N130">
            <v>133.97719734337323</v>
          </cell>
        </row>
        <row r="131">
          <cell r="A131" t="str">
            <v xml:space="preserve">     Alestra</v>
          </cell>
          <cell r="M131">
            <v>20.399999999999999</v>
          </cell>
          <cell r="N131">
            <v>71.399999999999991</v>
          </cell>
        </row>
        <row r="132">
          <cell r="A132" t="str">
            <v xml:space="preserve">     InterVan</v>
          </cell>
          <cell r="M132">
            <v>11.7</v>
          </cell>
          <cell r="N132">
            <v>0</v>
          </cell>
        </row>
        <row r="133">
          <cell r="A133" t="str">
            <v xml:space="preserve">     Optel</v>
          </cell>
        </row>
        <row r="134">
          <cell r="A134" t="str">
            <v xml:space="preserve">     ACNET</v>
          </cell>
          <cell r="M134">
            <v>309.71356585722151</v>
          </cell>
        </row>
        <row r="135">
          <cell r="A135" t="str">
            <v>(bottom-up)</v>
          </cell>
          <cell r="I135">
            <v>231.87612608808129</v>
          </cell>
          <cell r="J135">
            <v>273.63639579990149</v>
          </cell>
          <cell r="K135">
            <v>336.93820651424534</v>
          </cell>
          <cell r="L135">
            <v>416.19032094472215</v>
          </cell>
          <cell r="M135">
            <v>309.71356585722151</v>
          </cell>
          <cell r="N135">
            <v>683.87783298755176</v>
          </cell>
        </row>
        <row r="136">
          <cell r="A136" t="str">
            <v xml:space="preserve">  Leased Lines</v>
          </cell>
          <cell r="I136">
            <v>231.87612608808129</v>
          </cell>
          <cell r="J136">
            <v>273.63639579990149</v>
          </cell>
          <cell r="K136">
            <v>356.66706704520641</v>
          </cell>
          <cell r="L136">
            <v>487.63687486350733</v>
          </cell>
          <cell r="M136">
            <v>544.74611965737301</v>
          </cell>
          <cell r="N136">
            <v>676.47303054402948</v>
          </cell>
        </row>
        <row r="137">
          <cell r="A137" t="str">
            <v>% of total data</v>
          </cell>
          <cell r="I137">
            <v>0.95799999999999996</v>
          </cell>
          <cell r="J137">
            <v>0.95779999999999998</v>
          </cell>
          <cell r="K137">
            <v>0.94540000000000002</v>
          </cell>
          <cell r="L137">
            <v>0.94174999999999998</v>
          </cell>
          <cell r="M137">
            <v>0.93139999999999989</v>
          </cell>
          <cell r="N137">
            <v>0.9252999999999999</v>
          </cell>
        </row>
        <row r="138">
          <cell r="A138" t="str">
            <v>% change</v>
          </cell>
          <cell r="J138">
            <v>0.18009732358542593</v>
          </cell>
          <cell r="K138">
            <v>0.30343431107761581</v>
          </cell>
          <cell r="L138">
            <v>0.36720465644141154</v>
          </cell>
          <cell r="M138">
            <v>0.11711428675251626</v>
          </cell>
          <cell r="N138">
            <v>0.24181339918402406</v>
          </cell>
        </row>
        <row r="139">
          <cell r="A139" t="str">
            <v xml:space="preserve">  X.25</v>
          </cell>
          <cell r="I139">
            <v>8.4714659844288587</v>
          </cell>
          <cell r="J139">
            <v>9.1421639857975023</v>
          </cell>
          <cell r="K139">
            <v>9.6227327860002365</v>
          </cell>
          <cell r="L139">
            <v>7.954792436426863</v>
          </cell>
          <cell r="M139">
            <v>7.0952417558418865</v>
          </cell>
          <cell r="N139">
            <v>5.9127014632015724</v>
          </cell>
        </row>
        <row r="140">
          <cell r="A140" t="str">
            <v xml:space="preserve">  X.25</v>
          </cell>
          <cell r="I140">
            <v>8.4714659844288587</v>
          </cell>
          <cell r="J140">
            <v>9.1421639857975023</v>
          </cell>
          <cell r="K140">
            <v>10.186176020965277</v>
          </cell>
          <cell r="L140">
            <v>9.3203756278663459</v>
          </cell>
          <cell r="M140">
            <v>7.0184168304578884</v>
          </cell>
          <cell r="N140">
            <v>5.8486806920482399</v>
          </cell>
        </row>
        <row r="141">
          <cell r="A141" t="str">
            <v>% of total data</v>
          </cell>
          <cell r="I141">
            <v>3.5000000000000003E-2</v>
          </cell>
          <cell r="J141">
            <v>3.2000000000000001E-2</v>
          </cell>
          <cell r="K141">
            <v>2.7E-2</v>
          </cell>
          <cell r="L141">
            <v>1.7999999999999999E-2</v>
          </cell>
          <cell r="M141">
            <v>1.2E-2</v>
          </cell>
          <cell r="N141">
            <v>8.0000000000000002E-3</v>
          </cell>
        </row>
        <row r="142">
          <cell r="A142" t="str">
            <v>% change</v>
          </cell>
          <cell r="J142">
            <v>7.9171421168595033E-2</v>
          </cell>
          <cell r="K142">
            <v>0.11419747411987624</v>
          </cell>
          <cell r="L142">
            <v>-8.4997588036661978E-2</v>
          </cell>
          <cell r="M142">
            <v>-0.24698133308339959</v>
          </cell>
          <cell r="N142">
            <v>-0.16666666666666674</v>
          </cell>
        </row>
        <row r="143">
          <cell r="A143" t="str">
            <v>(bottom-up)</v>
          </cell>
          <cell r="L143">
            <v>5.6163676088722116</v>
          </cell>
        </row>
        <row r="144">
          <cell r="A144" t="str">
            <v>(bottom-up)</v>
          </cell>
          <cell r="I144">
            <v>0.48408377053879187</v>
          </cell>
          <cell r="J144">
            <v>1.4856016476920941</v>
          </cell>
          <cell r="K144">
            <v>6.2369564353705238</v>
          </cell>
          <cell r="L144">
            <v>5.6163676088722116</v>
          </cell>
          <cell r="M144">
            <v>21.28572526752566</v>
          </cell>
          <cell r="N144">
            <v>29.563507316007865</v>
          </cell>
        </row>
        <row r="145">
          <cell r="A145" t="str">
            <v xml:space="preserve">  Frame Relay</v>
          </cell>
          <cell r="I145">
            <v>0.48408377053879187</v>
          </cell>
          <cell r="J145">
            <v>1.4856016476920941</v>
          </cell>
          <cell r="K145">
            <v>6.6021511246997173</v>
          </cell>
          <cell r="L145">
            <v>12.944966149814372</v>
          </cell>
          <cell r="M145">
            <v>21.055250491373663</v>
          </cell>
          <cell r="N145">
            <v>29.243403460241197</v>
          </cell>
        </row>
        <row r="146">
          <cell r="A146" t="str">
            <v>% of total data</v>
          </cell>
          <cell r="I146">
            <v>2E-3</v>
          </cell>
          <cell r="J146">
            <v>5.1999999999999998E-3</v>
          </cell>
          <cell r="K146">
            <v>1.7500000000000002E-2</v>
          </cell>
          <cell r="L146">
            <v>2.5000000000000001E-2</v>
          </cell>
          <cell r="M146">
            <v>3.5999999999999997E-2</v>
          </cell>
          <cell r="N146">
            <v>0.04</v>
          </cell>
        </row>
        <row r="147">
          <cell r="A147" t="str">
            <v>% change</v>
          </cell>
          <cell r="J147">
            <v>2.0688937289481926</v>
          </cell>
          <cell r="K147">
            <v>3.4440924893670286</v>
          </cell>
          <cell r="L147">
            <v>0.9607194542071531</v>
          </cell>
          <cell r="M147">
            <v>0.6265203205398564</v>
          </cell>
          <cell r="N147">
            <v>0.38888888888888884</v>
          </cell>
        </row>
        <row r="148">
          <cell r="A148" t="str">
            <v xml:space="preserve">   ATM</v>
          </cell>
          <cell r="K148">
            <v>3.5639751059260136E-2</v>
          </cell>
          <cell r="L148">
            <v>0.11048322828370644</v>
          </cell>
          <cell r="M148">
            <v>0.35476208779209428</v>
          </cell>
          <cell r="N148">
            <v>2.0815119007829663</v>
          </cell>
        </row>
        <row r="149">
          <cell r="A149" t="str">
            <v xml:space="preserve">   ATM</v>
          </cell>
          <cell r="K149">
            <v>3.7726577855426949E-2</v>
          </cell>
          <cell r="L149">
            <v>0.12944966149814371</v>
          </cell>
          <cell r="M149">
            <v>0.35092084152289438</v>
          </cell>
          <cell r="N149">
            <v>1.2428446470602508</v>
          </cell>
        </row>
        <row r="150">
          <cell r="A150" t="str">
            <v>% of total data</v>
          </cell>
          <cell r="K150">
            <v>1E-4</v>
          </cell>
          <cell r="L150">
            <v>2.5000000000000001E-4</v>
          </cell>
          <cell r="M150">
            <v>5.9999999999999995E-4</v>
          </cell>
          <cell r="N150">
            <v>1.6999999999999999E-3</v>
          </cell>
        </row>
        <row r="151">
          <cell r="A151" t="str">
            <v>% change</v>
          </cell>
          <cell r="L151">
            <v>2.4312590448625184</v>
          </cell>
          <cell r="M151">
            <v>1.7108672008997607</v>
          </cell>
          <cell r="N151">
            <v>2.5416666666666661</v>
          </cell>
        </row>
        <row r="152">
          <cell r="A152" t="str">
            <v xml:space="preserve">  Other</v>
          </cell>
          <cell r="I152">
            <v>1.2102094263469796</v>
          </cell>
          <cell r="J152">
            <v>1.4284631227808597</v>
          </cell>
          <cell r="K152">
            <v>3.5639751059260134</v>
          </cell>
          <cell r="L152">
            <v>6.6289936970223859</v>
          </cell>
          <cell r="M152">
            <v>11.825402926403145</v>
          </cell>
          <cell r="N152">
            <v>18.477192072504916</v>
          </cell>
        </row>
        <row r="153">
          <cell r="A153" t="str">
            <v xml:space="preserve">  Other</v>
          </cell>
          <cell r="I153">
            <v>1.2102094263469796</v>
          </cell>
          <cell r="J153">
            <v>1.4284631227808597</v>
          </cell>
          <cell r="K153">
            <v>3.772657785542695</v>
          </cell>
          <cell r="L153">
            <v>7.7669796898886228</v>
          </cell>
          <cell r="M153">
            <v>11.69736138409648</v>
          </cell>
          <cell r="N153">
            <v>18.27712716265075</v>
          </cell>
        </row>
        <row r="154">
          <cell r="A154" t="str">
            <v>% of total data</v>
          </cell>
          <cell r="I154">
            <v>5.0000000000000001E-3</v>
          </cell>
          <cell r="J154">
            <v>5.0000000000000001E-3</v>
          </cell>
          <cell r="K154">
            <v>0.01</v>
          </cell>
          <cell r="L154">
            <v>1.4999999999999999E-2</v>
          </cell>
          <cell r="M154">
            <v>0.02</v>
          </cell>
          <cell r="N154">
            <v>2.5000000000000001E-2</v>
          </cell>
        </row>
        <row r="155">
          <cell r="A155" t="str">
            <v>% change</v>
          </cell>
          <cell r="L155">
            <v>1.058755426917511</v>
          </cell>
          <cell r="M155">
            <v>0.50603733383320049</v>
          </cell>
          <cell r="N155">
            <v>0.5625</v>
          </cell>
        </row>
        <row r="157">
          <cell r="A157" t="str">
            <v>EQUIPMENT MARKETS</v>
          </cell>
        </row>
        <row r="158">
          <cell r="A158" t="str">
            <v>EQUIPMENT MARKETS</v>
          </cell>
        </row>
        <row r="159">
          <cell r="A159" t="str">
            <v>Total Public Datacoms Market</v>
          </cell>
          <cell r="G159">
            <v>0.25152996816935669</v>
          </cell>
          <cell r="H159">
            <v>0.32433414342543998</v>
          </cell>
          <cell r="I159">
            <v>0.80299845831536798</v>
          </cell>
          <cell r="J159">
            <v>2.8106029832709636</v>
          </cell>
          <cell r="K159">
            <v>4.3324733739085088</v>
          </cell>
          <cell r="L159">
            <v>5.5403683168494897</v>
          </cell>
          <cell r="M159">
            <v>6.8728205632283128</v>
          </cell>
          <cell r="N159">
            <v>5.7306729060923676</v>
          </cell>
        </row>
        <row r="160">
          <cell r="A160" t="str">
            <v>Total Public Datacoms Market</v>
          </cell>
          <cell r="G160">
            <v>0.25152996816935669</v>
          </cell>
          <cell r="H160">
            <v>0.32433414342543998</v>
          </cell>
          <cell r="I160">
            <v>0.80299845831536798</v>
          </cell>
          <cell r="J160">
            <v>2.8106029832709636</v>
          </cell>
          <cell r="K160">
            <v>4.3324733739085088</v>
          </cell>
          <cell r="L160">
            <v>5.5403683168494897</v>
          </cell>
          <cell r="M160">
            <v>6.8728205632283128</v>
          </cell>
          <cell r="N160">
            <v>5.7308127463362837</v>
          </cell>
        </row>
        <row r="161">
          <cell r="A161" t="str">
            <v>X.25 Infrastructure Market</v>
          </cell>
          <cell r="G161">
            <v>0</v>
          </cell>
          <cell r="H161">
            <v>6.3051979421476084E-2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X.25 Infrastructure Market</v>
          </cell>
          <cell r="G162">
            <v>0</v>
          </cell>
          <cell r="H162">
            <v>6.3051979421476084E-2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 t="str">
            <v>Frame Relay Infrastructure Market</v>
          </cell>
          <cell r="G163">
            <v>0</v>
          </cell>
          <cell r="H163">
            <v>2.1753110554470965E-2</v>
          </cell>
          <cell r="I163">
            <v>2.1390165746637185E-2</v>
          </cell>
          <cell r="J163">
            <v>9.464974458954209E-2</v>
          </cell>
          <cell r="K163">
            <v>0.23784693304886925</v>
          </cell>
          <cell r="L163">
            <v>0.34935349835350477</v>
          </cell>
          <cell r="M163">
            <v>0.77091430795482929</v>
          </cell>
          <cell r="N163">
            <v>0.72178592203790048</v>
          </cell>
        </row>
        <row r="164">
          <cell r="A164" t="str">
            <v>Frame Relay Infrastructure Market</v>
          </cell>
          <cell r="G164">
            <v>0</v>
          </cell>
          <cell r="H164">
            <v>2.1753110554470965E-2</v>
          </cell>
          <cell r="I164">
            <v>2.1390165746637185E-2</v>
          </cell>
          <cell r="J164">
            <v>9.464974458954209E-2</v>
          </cell>
          <cell r="K164">
            <v>0.23784693304886925</v>
          </cell>
          <cell r="L164">
            <v>0.34935349835350477</v>
          </cell>
          <cell r="M164">
            <v>0.77091430795482929</v>
          </cell>
          <cell r="N164">
            <v>0.72178592203790048</v>
          </cell>
        </row>
        <row r="165">
          <cell r="A165" t="str">
            <v>TDM Infrastructure Market</v>
          </cell>
          <cell r="G165">
            <v>0.25152996816935669</v>
          </cell>
          <cell r="H165">
            <v>0.23952905344949293</v>
          </cell>
          <cell r="I165">
            <v>0.78160829256873077</v>
          </cell>
          <cell r="J165">
            <v>2.7159532386814216</v>
          </cell>
          <cell r="K165">
            <v>4.0946264408596393</v>
          </cell>
          <cell r="L165">
            <v>5.1910148184959848</v>
          </cell>
          <cell r="M165">
            <v>6.1019062552734837</v>
          </cell>
          <cell r="N165">
            <v>4.6685158303626961</v>
          </cell>
        </row>
        <row r="166">
          <cell r="A166" t="str">
            <v>TDM Infrastructure Market</v>
          </cell>
          <cell r="G166">
            <v>0.25152996816935669</v>
          </cell>
          <cell r="H166">
            <v>0.23952905344949293</v>
          </cell>
          <cell r="I166">
            <v>0.78160829256873077</v>
          </cell>
          <cell r="J166">
            <v>2.7159532386814216</v>
          </cell>
          <cell r="K166">
            <v>4.0946264408596393</v>
          </cell>
          <cell r="L166">
            <v>5.1910148184959848</v>
          </cell>
          <cell r="M166">
            <v>6.1019062552734837</v>
          </cell>
          <cell r="N166">
            <v>4.6685158303626961</v>
          </cell>
        </row>
        <row r="167">
          <cell r="A167" t="str">
            <v>ATM Infrastructure Market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3.0942832153797395E-2</v>
          </cell>
        </row>
        <row r="168">
          <cell r="A168" t="str">
            <v>ATM Infrastructure Market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3.09555449032443E-2</v>
          </cell>
        </row>
        <row r="169">
          <cell r="A169" t="str">
            <v>IP Switching Infrastructure Market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0.30942832153797389</v>
          </cell>
        </row>
        <row r="170">
          <cell r="A170" t="str">
            <v>IP Switching Infrastructure Market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0.30955544903244309</v>
          </cell>
        </row>
        <row r="172">
          <cell r="A172" t="str">
            <v>DATACOMS EQUIPMENT</v>
          </cell>
        </row>
        <row r="173">
          <cell r="A173" t="str">
            <v>DATACOMS EQUIPMENT</v>
          </cell>
        </row>
        <row r="174">
          <cell r="A174" t="str">
            <v>X.25 Switching capacity</v>
          </cell>
          <cell r="F174">
            <v>0</v>
          </cell>
          <cell r="G174">
            <v>0</v>
          </cell>
          <cell r="H174">
            <v>3.1935000000000002</v>
          </cell>
          <cell r="I174">
            <v>2.6985000000000001</v>
          </cell>
          <cell r="J174">
            <v>1.7833333333333332</v>
          </cell>
          <cell r="K174">
            <v>1.3333333333333335</v>
          </cell>
          <cell r="L174">
            <v>1.0833333333333333</v>
          </cell>
          <cell r="M174">
            <v>0.8125</v>
          </cell>
          <cell r="N174">
            <v>0.609375</v>
          </cell>
        </row>
        <row r="175">
          <cell r="A175" t="str">
            <v>X.25 Switching capacity</v>
          </cell>
          <cell r="F175">
            <v>0</v>
          </cell>
          <cell r="G175">
            <v>0</v>
          </cell>
          <cell r="H175">
            <v>3.1935000000000002</v>
          </cell>
          <cell r="I175">
            <v>2.6985000000000001</v>
          </cell>
          <cell r="J175">
            <v>1.7833333333333332</v>
          </cell>
          <cell r="K175">
            <v>1.3333333333333335</v>
          </cell>
          <cell r="L175">
            <v>1.0833333333333333</v>
          </cell>
          <cell r="M175">
            <v>0.8125</v>
          </cell>
          <cell r="N175">
            <v>0.609375</v>
          </cell>
        </row>
        <row r="176">
          <cell r="A176" t="str">
            <v>Shipments</v>
          </cell>
          <cell r="F176">
            <v>1.5</v>
          </cell>
          <cell r="G176">
            <v>0</v>
          </cell>
          <cell r="H176">
            <v>3.1935000000000002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cap to subs</v>
          </cell>
          <cell r="F177">
            <v>1.5</v>
          </cell>
          <cell r="G177">
            <v>1.5</v>
          </cell>
          <cell r="H177">
            <v>1.5</v>
          </cell>
          <cell r="I177">
            <v>1.5</v>
          </cell>
          <cell r="J177">
            <v>1.5</v>
          </cell>
          <cell r="K177">
            <v>1.5</v>
          </cell>
          <cell r="L177">
            <v>1.5</v>
          </cell>
          <cell r="M177">
            <v>1.5</v>
          </cell>
          <cell r="N177">
            <v>1.5</v>
          </cell>
        </row>
        <row r="178">
          <cell r="A178" t="str">
            <v>Frame Relay Switching Capacity</v>
          </cell>
          <cell r="F178">
            <v>0</v>
          </cell>
          <cell r="G178">
            <v>0</v>
          </cell>
          <cell r="H178">
            <v>6.5000000000000002E-2</v>
          </cell>
          <cell r="I178">
            <v>0.13</v>
          </cell>
          <cell r="J178">
            <v>0.42250000000000004</v>
          </cell>
          <cell r="K178">
            <v>1.1700000000000002</v>
          </cell>
          <cell r="L178">
            <v>2.2893684210526315</v>
          </cell>
          <cell r="M178">
            <v>4.8076736842105259</v>
          </cell>
          <cell r="N178">
            <v>7.2115105263157897</v>
          </cell>
        </row>
        <row r="179">
          <cell r="A179" t="str">
            <v>Frame Relay Switching Capacity</v>
          </cell>
          <cell r="F179">
            <v>0</v>
          </cell>
          <cell r="G179">
            <v>0</v>
          </cell>
          <cell r="H179">
            <v>6.5000000000000002E-2</v>
          </cell>
          <cell r="I179">
            <v>0.13</v>
          </cell>
          <cell r="J179">
            <v>0.42250000000000004</v>
          </cell>
          <cell r="K179">
            <v>1.1700000000000002</v>
          </cell>
          <cell r="L179">
            <v>2.2893684210526315</v>
          </cell>
          <cell r="M179">
            <v>4.8076736842105259</v>
          </cell>
          <cell r="N179">
            <v>7.2115105263157897</v>
          </cell>
        </row>
        <row r="180">
          <cell r="A180" t="str">
            <v>Shipments</v>
          </cell>
          <cell r="F180">
            <v>1.3</v>
          </cell>
          <cell r="G180">
            <v>0</v>
          </cell>
          <cell r="H180">
            <v>6.5000000000000002E-2</v>
          </cell>
          <cell r="I180">
            <v>6.5000000000000002E-2</v>
          </cell>
          <cell r="J180">
            <v>0.29250000000000004</v>
          </cell>
          <cell r="K180">
            <v>0.74750000000000005</v>
          </cell>
          <cell r="L180">
            <v>1.1193684210526313</v>
          </cell>
          <cell r="M180">
            <v>2.5183052631578944</v>
          </cell>
          <cell r="N180">
            <v>2.4038368421052638</v>
          </cell>
        </row>
        <row r="181">
          <cell r="A181" t="str">
            <v>cap to subs</v>
          </cell>
          <cell r="F181">
            <v>1.3</v>
          </cell>
          <cell r="G181">
            <v>1.3</v>
          </cell>
          <cell r="H181">
            <v>1.3</v>
          </cell>
          <cell r="I181">
            <v>1.3</v>
          </cell>
          <cell r="J181">
            <v>1.3</v>
          </cell>
          <cell r="K181">
            <v>1.3</v>
          </cell>
          <cell r="L181">
            <v>1.3</v>
          </cell>
          <cell r="M181">
            <v>1.3</v>
          </cell>
          <cell r="N181">
            <v>1.3</v>
          </cell>
        </row>
        <row r="183">
          <cell r="A183" t="str">
            <v>TDM Switching capacity</v>
          </cell>
          <cell r="F183">
            <v>0</v>
          </cell>
          <cell r="G183">
            <v>1.5962937062937064</v>
          </cell>
          <cell r="H183">
            <v>3.1127727272727279</v>
          </cell>
          <cell r="I183">
            <v>8.0493110139860153</v>
          </cell>
          <cell r="J183">
            <v>25.161705463286715</v>
          </cell>
          <cell r="K183">
            <v>50.898705518811553</v>
          </cell>
          <cell r="L183">
            <v>83.478031073927767</v>
          </cell>
          <cell r="M183">
            <v>121.71659167414646</v>
          </cell>
          <cell r="N183">
            <v>150.92857367594161</v>
          </cell>
        </row>
        <row r="184">
          <cell r="A184" t="str">
            <v>TDM Switching capacity</v>
          </cell>
          <cell r="F184">
            <v>0</v>
          </cell>
          <cell r="G184">
            <v>1.5962937062937064</v>
          </cell>
          <cell r="H184">
            <v>3.1127727272727279</v>
          </cell>
          <cell r="I184">
            <v>8.0493110139860153</v>
          </cell>
          <cell r="J184">
            <v>25.161705463286715</v>
          </cell>
          <cell r="K184">
            <v>50.898705518811553</v>
          </cell>
          <cell r="L184">
            <v>83.478031073927767</v>
          </cell>
          <cell r="M184">
            <v>121.71659167414646</v>
          </cell>
          <cell r="N184">
            <v>150.92857367594161</v>
          </cell>
        </row>
        <row r="185">
          <cell r="A185" t="str">
            <v>Shipments</v>
          </cell>
          <cell r="F185">
            <v>1.5</v>
          </cell>
          <cell r="G185">
            <v>1.5962937062937064</v>
          </cell>
          <cell r="H185">
            <v>1.5164790209790215</v>
          </cell>
          <cell r="I185">
            <v>4.9365382867132874</v>
          </cell>
          <cell r="J185">
            <v>17.112394449300702</v>
          </cell>
          <cell r="K185">
            <v>25.737000055524838</v>
          </cell>
          <cell r="L185">
            <v>32.579325555116213</v>
          </cell>
          <cell r="M185">
            <v>38.23856060021869</v>
          </cell>
          <cell r="N185">
            <v>29.21198200179515</v>
          </cell>
        </row>
        <row r="186">
          <cell r="A186" t="str">
            <v>cap to subs</v>
          </cell>
          <cell r="F186">
            <v>1.5</v>
          </cell>
          <cell r="G186">
            <v>1.5</v>
          </cell>
          <cell r="H186">
            <v>1.5</v>
          </cell>
          <cell r="I186">
            <v>1.5</v>
          </cell>
          <cell r="J186">
            <v>1.5</v>
          </cell>
          <cell r="K186">
            <v>1.25</v>
          </cell>
          <cell r="L186">
            <v>1.25</v>
          </cell>
          <cell r="M186">
            <v>1.6</v>
          </cell>
          <cell r="N186">
            <v>1.6</v>
          </cell>
        </row>
        <row r="187">
          <cell r="A187" t="str">
            <v>Estimated TDM Switching Revenues (US$ Millions)</v>
          </cell>
          <cell r="H187">
            <v>0.46398731992405612</v>
          </cell>
          <cell r="I187">
            <v>1.4664085711447556</v>
          </cell>
          <cell r="J187">
            <v>4.9352145591783225</v>
          </cell>
          <cell r="K187">
            <v>7.206360015546954</v>
          </cell>
          <cell r="L187">
            <v>8.8485448207695629</v>
          </cell>
          <cell r="M187">
            <v>10.074025267248812</v>
          </cell>
          <cell r="N187">
            <v>7.4650764298668264</v>
          </cell>
        </row>
        <row r="188">
          <cell r="A188" t="str">
            <v>Estimated TDM Switching Revenues (US$ Millions)</v>
          </cell>
          <cell r="H188">
            <v>0.46398731992405612</v>
          </cell>
          <cell r="I188">
            <v>1.4664085711447556</v>
          </cell>
          <cell r="J188">
            <v>4.9352145591783225</v>
          </cell>
          <cell r="K188">
            <v>7.206360015546954</v>
          </cell>
          <cell r="L188">
            <v>8.8485448207695629</v>
          </cell>
          <cell r="M188">
            <v>10.074025267248812</v>
          </cell>
          <cell r="N188">
            <v>7.4650764298668264</v>
          </cell>
        </row>
        <row r="190">
          <cell r="A190" t="str">
            <v>Major TDM Switching Vendors</v>
          </cell>
        </row>
        <row r="191">
          <cell r="A191" t="str">
            <v>Major TDM Switching Vendors</v>
          </cell>
        </row>
        <row r="192">
          <cell r="A192" t="str">
            <v xml:space="preserve">   Newbridge</v>
          </cell>
          <cell r="J192">
            <v>43.25</v>
          </cell>
          <cell r="K192">
            <v>41.5</v>
          </cell>
        </row>
        <row r="193">
          <cell r="A193" t="str">
            <v xml:space="preserve">   Newbridge-estimated Market Size (US$ Million)</v>
          </cell>
          <cell r="I193">
            <v>7.3</v>
          </cell>
          <cell r="J193">
            <v>43.25</v>
          </cell>
          <cell r="K193">
            <v>41.5</v>
          </cell>
        </row>
        <row r="194">
          <cell r="A194" t="str">
            <v xml:space="preserve">     End-User Sales (US$ Millions)</v>
          </cell>
          <cell r="H194">
            <v>0.4</v>
          </cell>
          <cell r="I194">
            <v>7.3</v>
          </cell>
          <cell r="J194">
            <v>17.3</v>
          </cell>
          <cell r="K194">
            <v>16.600000000000001</v>
          </cell>
          <cell r="L194">
            <v>0.4</v>
          </cell>
        </row>
        <row r="195">
          <cell r="A195" t="str">
            <v xml:space="preserve">      Self-estimated Market Share</v>
          </cell>
          <cell r="H195">
            <v>0.4</v>
          </cell>
          <cell r="I195">
            <v>0.4</v>
          </cell>
          <cell r="J195">
            <v>0.4</v>
          </cell>
          <cell r="K195">
            <v>0.4</v>
          </cell>
          <cell r="L195">
            <v>0.4</v>
          </cell>
        </row>
        <row r="196">
          <cell r="A196" t="str">
            <v xml:space="preserve">   GDC</v>
          </cell>
        </row>
        <row r="200">
          <cell r="A200" t="str">
            <v>Other Analog Switching capacity</v>
          </cell>
          <cell r="F200">
            <v>0</v>
          </cell>
          <cell r="G200">
            <v>0</v>
          </cell>
          <cell r="H200">
            <v>14.446458041958042</v>
          </cell>
          <cell r="I200">
            <v>14.777688986013985</v>
          </cell>
          <cell r="J200">
            <v>15.440044536713282</v>
          </cell>
          <cell r="K200">
            <v>17.182372309877618</v>
          </cell>
          <cell r="L200">
            <v>16.323253694383737</v>
          </cell>
          <cell r="M200">
            <v>15.507091009664549</v>
          </cell>
          <cell r="N200">
            <v>14.731736459181324</v>
          </cell>
        </row>
        <row r="201">
          <cell r="A201" t="str">
            <v>Other Analog Switching capacity</v>
          </cell>
          <cell r="F201">
            <v>0</v>
          </cell>
          <cell r="G201">
            <v>0</v>
          </cell>
          <cell r="H201">
            <v>14.446458041958042</v>
          </cell>
          <cell r="I201">
            <v>14.777688986013985</v>
          </cell>
          <cell r="J201">
            <v>15.440044536713282</v>
          </cell>
          <cell r="K201">
            <v>17.182372309877618</v>
          </cell>
          <cell r="L201">
            <v>16.323253694383737</v>
          </cell>
          <cell r="M201">
            <v>15.507091009664549</v>
          </cell>
          <cell r="N201">
            <v>14.731736459181324</v>
          </cell>
        </row>
        <row r="202">
          <cell r="A202" t="str">
            <v>Shipments</v>
          </cell>
          <cell r="F202">
            <v>1.5</v>
          </cell>
          <cell r="G202">
            <v>0</v>
          </cell>
          <cell r="H202">
            <v>14.446458041958042</v>
          </cell>
          <cell r="I202">
            <v>0.33123094405594244</v>
          </cell>
          <cell r="J202">
            <v>0.66235555069929752</v>
          </cell>
          <cell r="K202">
            <v>1.7423277731643356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cap to subs</v>
          </cell>
          <cell r="F203">
            <v>1.5</v>
          </cell>
          <cell r="G203">
            <v>1.5</v>
          </cell>
          <cell r="H203">
            <v>1.5</v>
          </cell>
          <cell r="I203">
            <v>1.5</v>
          </cell>
          <cell r="J203">
            <v>1.5</v>
          </cell>
          <cell r="K203">
            <v>1.5</v>
          </cell>
          <cell r="L203">
            <v>1.5</v>
          </cell>
          <cell r="M203">
            <v>1.5</v>
          </cell>
          <cell r="N203">
            <v>1.5</v>
          </cell>
        </row>
        <row r="204">
          <cell r="A204" t="str">
            <v>Other Digital Switching capacity</v>
          </cell>
          <cell r="F204">
            <v>0</v>
          </cell>
          <cell r="G204">
            <v>0</v>
          </cell>
          <cell r="H204">
            <v>0</v>
          </cell>
          <cell r="I204">
            <v>0.1240000700163774</v>
          </cell>
          <cell r="J204">
            <v>0.5570013172424545</v>
          </cell>
          <cell r="K204">
            <v>1.9295667398199714</v>
          </cell>
          <cell r="L204">
            <v>5.7231179178077731</v>
          </cell>
          <cell r="M204">
            <v>10.141110538793534</v>
          </cell>
          <cell r="N204">
            <v>19.484784245931319</v>
          </cell>
        </row>
        <row r="205">
          <cell r="A205" t="str">
            <v>Other Digital Switching capacity</v>
          </cell>
          <cell r="F205">
            <v>0</v>
          </cell>
          <cell r="G205">
            <v>0</v>
          </cell>
          <cell r="H205">
            <v>0</v>
          </cell>
          <cell r="I205">
            <v>0.1240000700163774</v>
          </cell>
          <cell r="J205">
            <v>0.5570013172424545</v>
          </cell>
          <cell r="K205">
            <v>1.9295667398199714</v>
          </cell>
          <cell r="L205">
            <v>5.7231179178077731</v>
          </cell>
          <cell r="M205">
            <v>10.084592270817319</v>
          </cell>
          <cell r="N205">
            <v>19.492789498292016</v>
          </cell>
        </row>
        <row r="206">
          <cell r="A206" t="str">
            <v>Shipments</v>
          </cell>
          <cell r="F206">
            <v>1.5</v>
          </cell>
          <cell r="G206">
            <v>0</v>
          </cell>
          <cell r="H206">
            <v>0</v>
          </cell>
          <cell r="I206">
            <v>0.1240000700163774</v>
          </cell>
          <cell r="J206">
            <v>0.43300124722607708</v>
          </cell>
          <cell r="K206">
            <v>1.3725654225775168</v>
          </cell>
          <cell r="L206">
            <v>3.7935511779878017</v>
          </cell>
          <cell r="M206">
            <v>4.3614743530095463</v>
          </cell>
          <cell r="N206">
            <v>9.4081972274746963</v>
          </cell>
        </row>
        <row r="207">
          <cell r="A207" t="str">
            <v>cap to subs</v>
          </cell>
          <cell r="F207">
            <v>1.5</v>
          </cell>
          <cell r="G207">
            <v>1.5</v>
          </cell>
          <cell r="H207">
            <v>1.5</v>
          </cell>
          <cell r="I207">
            <v>1.5</v>
          </cell>
          <cell r="J207">
            <v>1.5</v>
          </cell>
          <cell r="K207">
            <v>1.5</v>
          </cell>
          <cell r="L207">
            <v>1.5</v>
          </cell>
          <cell r="M207">
            <v>1.5</v>
          </cell>
          <cell r="N207">
            <v>1.5</v>
          </cell>
        </row>
        <row r="208">
          <cell r="A208" t="str">
            <v>ATM Switching Capacity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0.19361644874000003</v>
          </cell>
        </row>
        <row r="209">
          <cell r="A209" t="str">
            <v>ATM Switching Capacity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0.19369599534999998</v>
          </cell>
        </row>
        <row r="210">
          <cell r="A210" t="str">
            <v>Shipments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0.19369599534999998</v>
          </cell>
        </row>
        <row r="211">
          <cell r="A211" t="str">
            <v>cap to subs</v>
          </cell>
          <cell r="F211">
            <v>1.3</v>
          </cell>
          <cell r="G211">
            <v>1.3</v>
          </cell>
          <cell r="H211">
            <v>1.3</v>
          </cell>
          <cell r="I211">
            <v>1.3</v>
          </cell>
          <cell r="J211">
            <v>1.3</v>
          </cell>
          <cell r="K211">
            <v>1.3</v>
          </cell>
          <cell r="L211">
            <v>1.3</v>
          </cell>
          <cell r="M211">
            <v>1.3</v>
          </cell>
          <cell r="N211">
            <v>1.3</v>
          </cell>
        </row>
        <row r="212">
          <cell r="A212" t="str">
            <v>IP Switching Capacity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1.9361644874000001</v>
          </cell>
        </row>
        <row r="213">
          <cell r="A213" t="str">
            <v>IP Switching Capacity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1.9369599535000002</v>
          </cell>
        </row>
        <row r="214">
          <cell r="A214" t="str">
            <v>Shipments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1.9369599535000002</v>
          </cell>
        </row>
        <row r="215">
          <cell r="A215" t="str">
            <v>cap to subs</v>
          </cell>
          <cell r="F215">
            <v>1.3</v>
          </cell>
          <cell r="G215">
            <v>1.3</v>
          </cell>
          <cell r="H215">
            <v>1.3</v>
          </cell>
          <cell r="I215">
            <v>1.3</v>
          </cell>
          <cell r="J215">
            <v>1.3</v>
          </cell>
          <cell r="K215">
            <v>1.3</v>
          </cell>
          <cell r="L215">
            <v>1.3</v>
          </cell>
          <cell r="M215">
            <v>1.3</v>
          </cell>
          <cell r="N215">
            <v>1.3</v>
          </cell>
        </row>
      </sheetData>
      <sheetData sheetId="11" refreshError="1">
        <row r="2">
          <cell r="A2" t="str">
            <v>ACCESS IB</v>
          </cell>
          <cell r="C2">
            <v>1986</v>
          </cell>
          <cell r="D2">
            <v>1987</v>
          </cell>
          <cell r="E2">
            <v>1988</v>
          </cell>
          <cell r="F2">
            <v>1989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</row>
        <row r="3">
          <cell r="A3" t="str">
            <v>Population (000)</v>
          </cell>
          <cell r="D3">
            <v>0</v>
          </cell>
          <cell r="E3">
            <v>0</v>
          </cell>
          <cell r="F3">
            <v>0</v>
          </cell>
          <cell r="G3">
            <v>81250</v>
          </cell>
          <cell r="H3">
            <v>83118.75</v>
          </cell>
          <cell r="I3">
            <v>85072.040624999994</v>
          </cell>
          <cell r="J3">
            <v>87071.233579687498</v>
          </cell>
          <cell r="K3">
            <v>87985.616789843742</v>
          </cell>
          <cell r="L3">
            <v>88900</v>
          </cell>
          <cell r="M3">
            <v>90600</v>
          </cell>
          <cell r="N3">
            <v>92200</v>
          </cell>
        </row>
        <row r="4">
          <cell r="A4" t="str">
            <v>ML</v>
          </cell>
          <cell r="C4">
            <v>3821</v>
          </cell>
          <cell r="D4">
            <v>4099</v>
          </cell>
          <cell r="E4">
            <v>4387</v>
          </cell>
          <cell r="F4">
            <v>4847</v>
          </cell>
          <cell r="G4">
            <v>5355</v>
          </cell>
          <cell r="H4">
            <v>6024.8</v>
          </cell>
          <cell r="I4">
            <v>6753.652</v>
          </cell>
          <cell r="J4">
            <v>7620.88</v>
          </cell>
          <cell r="K4">
            <v>8492.5210000000006</v>
          </cell>
          <cell r="L4">
            <v>8801.0300000000007</v>
          </cell>
          <cell r="M4">
            <v>8826.1479999999992</v>
          </cell>
          <cell r="N4">
            <v>9253.7150000000001</v>
          </cell>
        </row>
        <row r="5">
          <cell r="A5" t="str">
            <v>Households</v>
          </cell>
          <cell r="L5">
            <v>18500</v>
          </cell>
          <cell r="M5">
            <v>19400</v>
          </cell>
          <cell r="N5">
            <v>20000</v>
          </cell>
        </row>
        <row r="8">
          <cell r="A8" t="str">
            <v>1Q99</v>
          </cell>
        </row>
        <row r="9">
          <cell r="A9" t="str">
            <v>Access Lines in service (000 lines)  [ML]</v>
          </cell>
          <cell r="C9">
            <v>3821</v>
          </cell>
          <cell r="D9">
            <v>4099</v>
          </cell>
          <cell r="E9">
            <v>4387</v>
          </cell>
          <cell r="F9">
            <v>4847</v>
          </cell>
          <cell r="G9">
            <v>5355</v>
          </cell>
          <cell r="H9">
            <v>6024.8</v>
          </cell>
          <cell r="I9">
            <v>6753.652</v>
          </cell>
          <cell r="J9">
            <v>7620.88</v>
          </cell>
          <cell r="K9">
            <v>8492.5210000000006</v>
          </cell>
          <cell r="L9">
            <v>8801.0300000000007</v>
          </cell>
          <cell r="M9">
            <v>8826.1479999999992</v>
          </cell>
          <cell r="N9">
            <v>9253.7150000000001</v>
          </cell>
        </row>
        <row r="10">
          <cell r="A10" t="str">
            <v>ML added</v>
          </cell>
          <cell r="D10">
            <v>278</v>
          </cell>
          <cell r="E10">
            <v>288</v>
          </cell>
          <cell r="F10">
            <v>460</v>
          </cell>
          <cell r="G10">
            <v>508</v>
          </cell>
          <cell r="H10">
            <v>669.80000000000018</v>
          </cell>
          <cell r="I10">
            <v>728.85199999999986</v>
          </cell>
          <cell r="J10">
            <v>867.22800000000007</v>
          </cell>
          <cell r="K10">
            <v>871.64100000000053</v>
          </cell>
          <cell r="L10">
            <v>308.50900000000001</v>
          </cell>
          <cell r="M10">
            <v>25.117999999998574</v>
          </cell>
          <cell r="N10">
            <v>427.56700000000092</v>
          </cell>
        </row>
        <row r="11">
          <cell r="A11" t="str">
            <v>avg ml added per month</v>
          </cell>
          <cell r="D11">
            <v>23.166666666666668</v>
          </cell>
          <cell r="E11">
            <v>24</v>
          </cell>
          <cell r="F11">
            <v>38.333333333333336</v>
          </cell>
          <cell r="G11">
            <v>42.333333333333336</v>
          </cell>
          <cell r="H11">
            <v>55.816666666666684</v>
          </cell>
          <cell r="I11">
            <v>60.737666666666655</v>
          </cell>
          <cell r="J11">
            <v>72.269000000000005</v>
          </cell>
          <cell r="K11">
            <v>72.636750000000049</v>
          </cell>
          <cell r="L11">
            <v>25.709083333333336</v>
          </cell>
          <cell r="M11">
            <v>2.0931666666665478</v>
          </cell>
          <cell r="N11">
            <v>35.630583333333412</v>
          </cell>
        </row>
        <row r="12">
          <cell r="A12" t="str">
            <v>% growth in ML</v>
          </cell>
          <cell r="D12">
            <v>7.2755823082962578E-2</v>
          </cell>
          <cell r="E12">
            <v>7.0261039277872653E-2</v>
          </cell>
          <cell r="F12">
            <v>0.10485525416001823</v>
          </cell>
          <cell r="G12">
            <v>0.10480709717350939</v>
          </cell>
          <cell r="H12">
            <v>0.12507936507936512</v>
          </cell>
          <cell r="I12">
            <v>0.12097530208471648</v>
          </cell>
          <cell r="J12">
            <v>0.12840874833349425</v>
          </cell>
          <cell r="K12">
            <v>0.11437537397255967</v>
          </cell>
          <cell r="L12">
            <v>3.6327140080077515E-2</v>
          </cell>
          <cell r="M12">
            <v>2.8539841359475622E-3</v>
          </cell>
          <cell r="N12">
            <v>4.844321667844239E-2</v>
          </cell>
        </row>
        <row r="13">
          <cell r="A13" t="str">
            <v>% growth ML added</v>
          </cell>
          <cell r="D13" t="e">
            <v>#DIV/0!</v>
          </cell>
          <cell r="E13">
            <v>3.5971223021582732E-2</v>
          </cell>
          <cell r="F13">
            <v>0.59722222222222221</v>
          </cell>
          <cell r="G13">
            <v>0.10434782608695652</v>
          </cell>
          <cell r="H13">
            <v>0.31850393700787438</v>
          </cell>
          <cell r="I13">
            <v>8.8163630934606843E-2</v>
          </cell>
          <cell r="J13">
            <v>0.189854730452822</v>
          </cell>
          <cell r="K13">
            <v>5.0886272122215442E-3</v>
          </cell>
          <cell r="L13">
            <v>-0.64605955892391498</v>
          </cell>
          <cell r="M13">
            <v>-0.91858260212830556</v>
          </cell>
          <cell r="N13">
            <v>16.022334580779727</v>
          </cell>
        </row>
        <row r="14">
          <cell r="A14" t="str">
            <v>penetration (per 100)</v>
          </cell>
          <cell r="C14" t="e">
            <v>#DIV/0!</v>
          </cell>
          <cell r="D14" t="e">
            <v>#DIV/0!</v>
          </cell>
          <cell r="E14" t="e">
            <v>#DIV/0!</v>
          </cell>
          <cell r="F14" t="e">
            <v>#DIV/0!</v>
          </cell>
          <cell r="G14">
            <v>6.5907692307692303</v>
          </cell>
          <cell r="H14">
            <v>7.2484246935859833</v>
          </cell>
          <cell r="I14">
            <v>7.9387445632934703</v>
          </cell>
          <cell r="J14">
            <v>8.7524658681048546</v>
          </cell>
          <cell r="K14">
            <v>9.6521696498242875</v>
          </cell>
          <cell r="L14">
            <v>9.8999212598425199</v>
          </cell>
          <cell r="M14">
            <v>9.7418852097130237</v>
          </cell>
          <cell r="N14">
            <v>10.036567245119306</v>
          </cell>
        </row>
        <row r="15">
          <cell r="A15" t="str">
            <v>household penetration (per 100)</v>
          </cell>
          <cell r="L15">
            <v>0.47573135135135136</v>
          </cell>
          <cell r="M15">
            <v>0.45495608247422675</v>
          </cell>
          <cell r="N15">
            <v>0.46268575000000001</v>
          </cell>
        </row>
        <row r="16">
          <cell r="K16">
            <v>9.5484883237202195E-2</v>
          </cell>
          <cell r="L16">
            <v>9.7180226138421449E-2</v>
          </cell>
          <cell r="M16">
            <v>9.5526251420531422E-2</v>
          </cell>
          <cell r="N16">
            <v>9.8859195555792964E-2</v>
          </cell>
        </row>
        <row r="17">
          <cell r="A17" t="str">
            <v>Lines in Service, by Region</v>
          </cell>
          <cell r="G17">
            <v>5353.0329999999994</v>
          </cell>
          <cell r="H17">
            <v>6024.9230000000016</v>
          </cell>
          <cell r="I17">
            <v>6755.8439999999991</v>
          </cell>
          <cell r="J17">
            <v>7621.3480000000009</v>
          </cell>
          <cell r="K17">
            <v>8492.2469999999976</v>
          </cell>
          <cell r="L17">
            <v>8801.0310000000027</v>
          </cell>
          <cell r="M17">
            <v>8838.1180000000004</v>
          </cell>
          <cell r="N17">
            <v>9264.2690000000002</v>
          </cell>
        </row>
        <row r="18">
          <cell r="A18" t="str">
            <v>Aguascalientes</v>
          </cell>
          <cell r="G18">
            <v>42.262999999999998</v>
          </cell>
          <cell r="H18">
            <v>52.176000000000002</v>
          </cell>
          <cell r="I18">
            <v>60.889000000000003</v>
          </cell>
          <cell r="J18">
            <v>67.84</v>
          </cell>
          <cell r="K18">
            <v>78.016999999999996</v>
          </cell>
          <cell r="L18">
            <v>84.44</v>
          </cell>
          <cell r="M18">
            <v>81.296999999999997</v>
          </cell>
          <cell r="N18">
            <v>86.799000000000007</v>
          </cell>
        </row>
        <row r="19">
          <cell r="A19" t="str">
            <v>penetration</v>
          </cell>
          <cell r="J19">
            <v>8.2326081668367816</v>
          </cell>
          <cell r="K19">
            <v>9.3692292834100588</v>
          </cell>
          <cell r="L19">
            <v>9.7876483679525208</v>
          </cell>
          <cell r="M19">
            <v>9.4814034216975216</v>
          </cell>
          <cell r="N19">
            <v>9.9474119660056139</v>
          </cell>
        </row>
        <row r="20">
          <cell r="A20" t="str">
            <v>Baja California Norte</v>
          </cell>
          <cell r="G20">
            <v>163.02199999999999</v>
          </cell>
          <cell r="H20">
            <v>183.012</v>
          </cell>
          <cell r="I20">
            <v>207.77199999999999</v>
          </cell>
          <cell r="J20">
            <v>247.066</v>
          </cell>
          <cell r="K20">
            <v>274.40600000000001</v>
          </cell>
          <cell r="L20">
            <v>301.52699999999999</v>
          </cell>
          <cell r="M20">
            <v>324.53699999999998</v>
          </cell>
          <cell r="N20">
            <v>352.13600000000002</v>
          </cell>
        </row>
        <row r="21">
          <cell r="A21" t="str">
            <v>penetration</v>
          </cell>
          <cell r="J21">
            <v>12.246493467327934</v>
          </cell>
          <cell r="K21">
            <v>13.46032012554538</v>
          </cell>
          <cell r="L21">
            <v>14.275900271762287</v>
          </cell>
          <cell r="M21">
            <v>15.459999945302011</v>
          </cell>
          <cell r="N21">
            <v>16.483634422404332</v>
          </cell>
        </row>
        <row r="22">
          <cell r="A22" t="str">
            <v>Baja California Sur</v>
          </cell>
          <cell r="G22">
            <v>28.393999999999998</v>
          </cell>
          <cell r="H22">
            <v>32.819000000000003</v>
          </cell>
          <cell r="I22">
            <v>37.063000000000002</v>
          </cell>
          <cell r="J22">
            <v>41.84</v>
          </cell>
          <cell r="K22">
            <v>46.64</v>
          </cell>
          <cell r="L22">
            <v>47.161000000000001</v>
          </cell>
          <cell r="M22">
            <v>48.487000000000002</v>
          </cell>
          <cell r="N22">
            <v>49.78</v>
          </cell>
        </row>
        <row r="23">
          <cell r="A23" t="str">
            <v>penetration</v>
          </cell>
          <cell r="J23">
            <v>11.665682346008589</v>
          </cell>
          <cell r="K23">
            <v>12.868858539093283</v>
          </cell>
          <cell r="L23">
            <v>12.559721327105091</v>
          </cell>
          <cell r="M23">
            <v>12.992426974668161</v>
          </cell>
          <cell r="N23">
            <v>13.107417691623516</v>
          </cell>
        </row>
        <row r="24">
          <cell r="A24" t="str">
            <v>Campeche</v>
          </cell>
          <cell r="G24">
            <v>18.509</v>
          </cell>
          <cell r="H24">
            <v>20.164999999999999</v>
          </cell>
          <cell r="I24">
            <v>23.373999999999999</v>
          </cell>
          <cell r="J24">
            <v>28.042000000000002</v>
          </cell>
          <cell r="K24">
            <v>33.603999999999999</v>
          </cell>
          <cell r="L24">
            <v>34.277999999999999</v>
          </cell>
          <cell r="M24">
            <v>34.427999999999997</v>
          </cell>
          <cell r="N24">
            <v>36.268999999999998</v>
          </cell>
        </row>
        <row r="25">
          <cell r="A25" t="str">
            <v>penetration</v>
          </cell>
          <cell r="J25">
            <v>4.5692667280917743</v>
          </cell>
          <cell r="K25">
            <v>5.4186551899665245</v>
          </cell>
          <cell r="L25">
            <v>5.3349644211194747</v>
          </cell>
          <cell r="M25">
            <v>5.3913288073760013</v>
          </cell>
          <cell r="N25">
            <v>5.5810624647425557</v>
          </cell>
        </row>
        <row r="26">
          <cell r="A26" t="str">
            <v>Chiapas</v>
          </cell>
          <cell r="G26">
            <v>53.46</v>
          </cell>
          <cell r="H26">
            <v>60.67</v>
          </cell>
          <cell r="I26">
            <v>69.494</v>
          </cell>
          <cell r="J26">
            <v>80.438000000000002</v>
          </cell>
          <cell r="K26">
            <v>91.108000000000004</v>
          </cell>
          <cell r="L26">
            <v>97.73</v>
          </cell>
          <cell r="M26">
            <v>99.081999999999994</v>
          </cell>
          <cell r="N26">
            <v>102.999</v>
          </cell>
        </row>
        <row r="27">
          <cell r="A27" t="str">
            <v>penetration</v>
          </cell>
          <cell r="J27">
            <v>2.3491973457239688</v>
          </cell>
          <cell r="K27">
            <v>2.6331631294353932</v>
          </cell>
          <cell r="L27">
            <v>2.7262436307216107</v>
          </cell>
          <cell r="M27">
            <v>2.7809904770421423</v>
          </cell>
          <cell r="N27">
            <v>2.8407631269724885</v>
          </cell>
        </row>
        <row r="28">
          <cell r="A28" t="str">
            <v>Chihuahua</v>
          </cell>
          <cell r="G28">
            <v>193.786</v>
          </cell>
          <cell r="H28">
            <v>215.25399999999999</v>
          </cell>
          <cell r="I28">
            <v>247.179</v>
          </cell>
          <cell r="J28">
            <v>274.197</v>
          </cell>
          <cell r="K28">
            <v>298.32499999999999</v>
          </cell>
          <cell r="L28">
            <v>306.57</v>
          </cell>
          <cell r="M28">
            <v>302.358</v>
          </cell>
          <cell r="N28">
            <v>324.19299999999998</v>
          </cell>
        </row>
        <row r="29">
          <cell r="A29" t="str">
            <v>penetration</v>
          </cell>
          <cell r="J29">
            <v>10.276133636155802</v>
          </cell>
          <cell r="K29">
            <v>11.064192122069405</v>
          </cell>
          <cell r="L29">
            <v>10.974259514013955</v>
          </cell>
          <cell r="M29">
            <v>10.890178748777805</v>
          </cell>
          <cell r="N29">
            <v>11.473989660024502</v>
          </cell>
        </row>
        <row r="30">
          <cell r="A30" t="str">
            <v>Coahuila</v>
          </cell>
          <cell r="G30">
            <v>151.28100000000001</v>
          </cell>
          <cell r="H30">
            <v>168.41499999999999</v>
          </cell>
          <cell r="I30">
            <v>186.11699999999999</v>
          </cell>
          <cell r="J30">
            <v>202.126</v>
          </cell>
          <cell r="K30">
            <v>226.29400000000001</v>
          </cell>
          <cell r="L30">
            <v>229.381</v>
          </cell>
          <cell r="M30">
            <v>230.91499999999999</v>
          </cell>
          <cell r="N30">
            <v>241.40600000000001</v>
          </cell>
        </row>
        <row r="31">
          <cell r="A31" t="str">
            <v>penetration</v>
          </cell>
          <cell r="J31">
            <v>9.7348455220991266</v>
          </cell>
          <cell r="K31">
            <v>10.785565892116169</v>
          </cell>
          <cell r="L31">
            <v>10.552196064450092</v>
          </cell>
          <cell r="M31">
            <v>10.688223521466236</v>
          </cell>
          <cell r="N31">
            <v>10.979908451562375</v>
          </cell>
        </row>
        <row r="32">
          <cell r="A32" t="str">
            <v>Colima</v>
          </cell>
          <cell r="G32">
            <v>32.872</v>
          </cell>
          <cell r="H32">
            <v>35.817999999999998</v>
          </cell>
          <cell r="I32">
            <v>40.65</v>
          </cell>
          <cell r="J32">
            <v>45.968000000000004</v>
          </cell>
          <cell r="K32">
            <v>51.188000000000002</v>
          </cell>
          <cell r="L32">
            <v>52.893999999999998</v>
          </cell>
          <cell r="M32">
            <v>52.537999999999997</v>
          </cell>
          <cell r="N32">
            <v>54.997999999999998</v>
          </cell>
        </row>
        <row r="33">
          <cell r="A33" t="str">
            <v>penetration</v>
          </cell>
          <cell r="J33">
            <v>9.8612584520616444</v>
          </cell>
          <cell r="K33">
            <v>10.86695599581444</v>
          </cell>
          <cell r="L33">
            <v>10.838312555836961</v>
          </cell>
          <cell r="M33">
            <v>10.831703627371212</v>
          </cell>
          <cell r="N33">
            <v>11.142109074917588</v>
          </cell>
        </row>
        <row r="34">
          <cell r="A34" t="str">
            <v>Distrito Federal</v>
          </cell>
          <cell r="G34">
            <v>1524.93</v>
          </cell>
          <cell r="H34">
            <v>1736.3620000000001</v>
          </cell>
          <cell r="I34">
            <v>1805.8340000000001</v>
          </cell>
          <cell r="J34">
            <v>1997.0940000000001</v>
          </cell>
          <cell r="K34">
            <v>2169.8719999999998</v>
          </cell>
          <cell r="L34">
            <v>2202.09</v>
          </cell>
          <cell r="M34">
            <v>2185.9780000000001</v>
          </cell>
          <cell r="N34">
            <v>2262.8069999999998</v>
          </cell>
        </row>
        <row r="35">
          <cell r="A35" t="str">
            <v>penetration</v>
          </cell>
          <cell r="J35">
            <v>24.629924903045488</v>
          </cell>
          <cell r="K35">
            <v>26.482666475072598</v>
          </cell>
          <cell r="L35">
            <v>25.940489859414654</v>
          </cell>
          <cell r="M35">
            <v>25.909370851876357</v>
          </cell>
          <cell r="N35">
            <v>26.354566114226195</v>
          </cell>
        </row>
        <row r="36">
          <cell r="A36" t="str">
            <v>Durango</v>
          </cell>
          <cell r="G36">
            <v>61.177</v>
          </cell>
          <cell r="H36">
            <v>67.775000000000006</v>
          </cell>
          <cell r="I36">
            <v>79.647000000000006</v>
          </cell>
          <cell r="J36">
            <v>88.021000000000001</v>
          </cell>
          <cell r="K36">
            <v>97.281999999999996</v>
          </cell>
          <cell r="L36">
            <v>99.927000000000007</v>
          </cell>
          <cell r="M36">
            <v>97.6</v>
          </cell>
          <cell r="N36">
            <v>101.855</v>
          </cell>
        </row>
        <row r="37">
          <cell r="A37" t="str">
            <v>penetration</v>
          </cell>
          <cell r="J37">
            <v>6.4363727221657774</v>
          </cell>
          <cell r="K37">
            <v>7.0396390619676232</v>
          </cell>
          <cell r="L37">
            <v>6.9793706713751309</v>
          </cell>
          <cell r="M37">
            <v>6.8588484138942345</v>
          </cell>
          <cell r="N37">
            <v>7.0336542609244521</v>
          </cell>
        </row>
        <row r="38">
          <cell r="A38" t="str">
            <v>Mexico State</v>
          </cell>
          <cell r="G38">
            <v>475.93099999999998</v>
          </cell>
          <cell r="H38">
            <v>503.92399999999998</v>
          </cell>
          <cell r="I38">
            <v>641.74199999999996</v>
          </cell>
          <cell r="J38">
            <v>779.58299999999997</v>
          </cell>
          <cell r="K38">
            <v>923.66300000000001</v>
          </cell>
          <cell r="L38">
            <v>1002.523</v>
          </cell>
          <cell r="M38">
            <v>1021.825</v>
          </cell>
          <cell r="N38">
            <v>1082.83</v>
          </cell>
        </row>
        <row r="39">
          <cell r="A39" t="str">
            <v>penetration</v>
          </cell>
          <cell r="J39">
            <v>6.9711183225419777</v>
          </cell>
          <cell r="K39">
            <v>8.1736616425177449</v>
          </cell>
          <cell r="L39">
            <v>8.5627441286973554</v>
          </cell>
          <cell r="M39">
            <v>8.7813870115572339</v>
          </cell>
          <cell r="N39">
            <v>9.1441670187405144</v>
          </cell>
        </row>
        <row r="40">
          <cell r="A40" t="str">
            <v>Guanajuato</v>
          </cell>
          <cell r="G40">
            <v>167.21199999999999</v>
          </cell>
          <cell r="H40">
            <v>188.548</v>
          </cell>
          <cell r="I40">
            <v>207.81800000000001</v>
          </cell>
          <cell r="J40">
            <v>235.059</v>
          </cell>
          <cell r="K40">
            <v>262.91500000000002</v>
          </cell>
          <cell r="L40">
            <v>275.315</v>
          </cell>
          <cell r="M40">
            <v>282.916</v>
          </cell>
          <cell r="N40">
            <v>299.79899999999998</v>
          </cell>
        </row>
        <row r="41">
          <cell r="A41" t="str">
            <v>penetration</v>
          </cell>
          <cell r="J41">
            <v>5.5846746905795479</v>
          </cell>
          <cell r="K41">
            <v>6.1815783065124315</v>
          </cell>
          <cell r="L41">
            <v>6.247832780522165</v>
          </cell>
          <cell r="M41">
            <v>6.4598882477808663</v>
          </cell>
          <cell r="N41">
            <v>6.7265899230967898</v>
          </cell>
        </row>
        <row r="42">
          <cell r="A42" t="str">
            <v>Guerrero</v>
          </cell>
          <cell r="G42">
            <v>89.528999999999996</v>
          </cell>
          <cell r="H42">
            <v>99.081999999999994</v>
          </cell>
          <cell r="I42">
            <v>114.658</v>
          </cell>
          <cell r="J42">
            <v>127.319</v>
          </cell>
          <cell r="K42">
            <v>138.83699999999999</v>
          </cell>
          <cell r="L42">
            <v>147.93899999999999</v>
          </cell>
          <cell r="M42">
            <v>150.89599999999999</v>
          </cell>
          <cell r="N42">
            <v>158.90600000000001</v>
          </cell>
        </row>
        <row r="43">
          <cell r="A43" t="str">
            <v>penetration</v>
          </cell>
          <cell r="J43">
            <v>4.5702792178199587</v>
          </cell>
          <cell r="K43">
            <v>4.931939610958425</v>
          </cell>
          <cell r="L43">
            <v>5.0723676157619551</v>
          </cell>
          <cell r="M43">
            <v>5.2056353401324262</v>
          </cell>
          <cell r="N43">
            <v>5.3868339292003613</v>
          </cell>
        </row>
        <row r="44">
          <cell r="A44" t="str">
            <v>Hidalgo</v>
          </cell>
          <cell r="G44">
            <v>54.064999999999998</v>
          </cell>
          <cell r="H44">
            <v>64.798000000000002</v>
          </cell>
          <cell r="I44">
            <v>74.269000000000005</v>
          </cell>
          <cell r="J44">
            <v>84.388000000000005</v>
          </cell>
          <cell r="K44">
            <v>93.917000000000002</v>
          </cell>
          <cell r="L44">
            <v>99.516999999999996</v>
          </cell>
          <cell r="M44">
            <v>101.071</v>
          </cell>
          <cell r="N44">
            <v>103.812</v>
          </cell>
        </row>
        <row r="45">
          <cell r="A45" t="str">
            <v>penetration</v>
          </cell>
          <cell r="J45">
            <v>4.1822597263746832</v>
          </cell>
          <cell r="K45">
            <v>4.6061442180568122</v>
          </cell>
          <cell r="L45">
            <v>4.7109241159531985</v>
          </cell>
          <cell r="M45">
            <v>4.8139698723413993</v>
          </cell>
          <cell r="N45">
            <v>4.8587174033249232</v>
          </cell>
        </row>
        <row r="46">
          <cell r="A46" t="str">
            <v>Jalisco</v>
          </cell>
          <cell r="G46">
            <v>424.91699999999997</v>
          </cell>
          <cell r="H46">
            <v>487.34500000000003</v>
          </cell>
          <cell r="I46">
            <v>568.20399999999995</v>
          </cell>
          <cell r="J46">
            <v>641.48</v>
          </cell>
          <cell r="K46">
            <v>711.14499999999998</v>
          </cell>
          <cell r="L46">
            <v>737.54899999999998</v>
          </cell>
          <cell r="M46">
            <v>742.57</v>
          </cell>
          <cell r="N46">
            <v>778.10199999999998</v>
          </cell>
        </row>
        <row r="47">
          <cell r="A47" t="str">
            <v>penetration</v>
          </cell>
          <cell r="J47">
            <v>11.209661934470169</v>
          </cell>
          <cell r="K47">
            <v>12.297889035101461</v>
          </cell>
          <cell r="L47">
            <v>12.31058810490628</v>
          </cell>
          <cell r="M47">
            <v>12.470770700953397</v>
          </cell>
          <cell r="N47">
            <v>12.840729654622471</v>
          </cell>
        </row>
        <row r="48">
          <cell r="A48" t="str">
            <v>Michoacan</v>
          </cell>
          <cell r="G48">
            <v>136.881</v>
          </cell>
          <cell r="H48">
            <v>158.11699999999999</v>
          </cell>
          <cell r="I48">
            <v>174.435</v>
          </cell>
          <cell r="J48">
            <v>193.94200000000001</v>
          </cell>
          <cell r="K48">
            <v>217.76599999999999</v>
          </cell>
          <cell r="L48">
            <v>230.96600000000001</v>
          </cell>
          <cell r="M48">
            <v>238.876</v>
          </cell>
          <cell r="N48">
            <v>252.38200000000001</v>
          </cell>
        </row>
        <row r="49">
          <cell r="A49" t="str">
            <v>penetration</v>
          </cell>
          <cell r="J49">
            <v>5.2458346969145078</v>
          </cell>
          <cell r="K49">
            <v>5.8290236829566462</v>
          </cell>
          <cell r="L49">
            <v>5.9671823829045811</v>
          </cell>
          <cell r="M49">
            <v>6.2095731741218065</v>
          </cell>
          <cell r="N49">
            <v>6.4468102135941328</v>
          </cell>
        </row>
        <row r="50">
          <cell r="A50" t="str">
            <v>Morelos</v>
          </cell>
          <cell r="G50">
            <v>88.938000000000002</v>
          </cell>
          <cell r="H50">
            <v>98.977999999999994</v>
          </cell>
          <cell r="I50">
            <v>111.807</v>
          </cell>
          <cell r="J50">
            <v>123.17700000000001</v>
          </cell>
          <cell r="K50">
            <v>138.32300000000001</v>
          </cell>
          <cell r="L50">
            <v>149.28</v>
          </cell>
          <cell r="M50">
            <v>152.38</v>
          </cell>
          <cell r="N50">
            <v>159.60300000000001</v>
          </cell>
        </row>
        <row r="51">
          <cell r="A51" t="str">
            <v>penetration</v>
          </cell>
          <cell r="J51">
            <v>8.9389498853860125</v>
          </cell>
          <cell r="K51">
            <v>9.9337744272735282</v>
          </cell>
          <cell r="L51">
            <v>10.347538092775716</v>
          </cell>
          <cell r="M51">
            <v>10.627505755908189</v>
          </cell>
          <cell r="N51">
            <v>10.938095392947835</v>
          </cell>
        </row>
        <row r="52">
          <cell r="A52" t="str">
            <v>Nayarit</v>
          </cell>
          <cell r="G52">
            <v>33.783000000000001</v>
          </cell>
          <cell r="H52">
            <v>40.444000000000003</v>
          </cell>
          <cell r="I52">
            <v>47.241999999999997</v>
          </cell>
          <cell r="J52">
            <v>55.886000000000003</v>
          </cell>
          <cell r="K52">
            <v>62.259</v>
          </cell>
          <cell r="L52">
            <v>62.012</v>
          </cell>
          <cell r="M52">
            <v>62.072000000000003</v>
          </cell>
          <cell r="N52">
            <v>65.215999999999994</v>
          </cell>
        </row>
        <row r="53">
          <cell r="A53" t="str">
            <v>penetration</v>
          </cell>
          <cell r="J53">
            <v>6.5249375661408049</v>
          </cell>
          <cell r="K53">
            <v>7.1934708719200104</v>
          </cell>
          <cell r="L53">
            <v>6.9155639220164558</v>
          </cell>
          <cell r="M53">
            <v>6.9649110221181694</v>
          </cell>
          <cell r="N53">
            <v>7.1907016266031594</v>
          </cell>
        </row>
        <row r="54">
          <cell r="A54" t="str">
            <v>Nuevo Leon</v>
          </cell>
          <cell r="G54">
            <v>370.31799999999998</v>
          </cell>
          <cell r="H54">
            <v>417.88499999999999</v>
          </cell>
          <cell r="I54">
            <v>473.209</v>
          </cell>
          <cell r="J54">
            <v>527.58000000000004</v>
          </cell>
          <cell r="K54">
            <v>591.61199999999997</v>
          </cell>
          <cell r="L54">
            <v>598.90800000000002</v>
          </cell>
          <cell r="M54">
            <v>598.20799999999997</v>
          </cell>
          <cell r="N54">
            <v>628.54100000000005</v>
          </cell>
        </row>
        <row r="55">
          <cell r="A55" t="str">
            <v>penetration</v>
          </cell>
          <cell r="J55">
            <v>15.55849185448252</v>
          </cell>
          <cell r="K55">
            <v>17.265500097420219</v>
          </cell>
          <cell r="L55">
            <v>16.870106143070334</v>
          </cell>
          <cell r="M55">
            <v>16.954222940757322</v>
          </cell>
          <cell r="N55">
            <v>17.504776164149259</v>
          </cell>
        </row>
        <row r="56">
          <cell r="A56" t="str">
            <v>Oaxaca</v>
          </cell>
          <cell r="G56">
            <v>49.533999999999999</v>
          </cell>
          <cell r="H56">
            <v>57.494</v>
          </cell>
          <cell r="I56">
            <v>68.873999999999995</v>
          </cell>
          <cell r="J56">
            <v>77.721999999999994</v>
          </cell>
          <cell r="K56">
            <v>85.94</v>
          </cell>
          <cell r="L56">
            <v>92.376999999999995</v>
          </cell>
          <cell r="M56">
            <v>96.930999999999997</v>
          </cell>
          <cell r="N56">
            <v>102.51300000000001</v>
          </cell>
        </row>
        <row r="57">
          <cell r="A57" t="str">
            <v>penetration</v>
          </cell>
          <cell r="J57">
            <v>2.5200636942564447</v>
          </cell>
          <cell r="K57">
            <v>2.7575659882937651</v>
          </cell>
          <cell r="L57">
            <v>2.8609477855427321</v>
          </cell>
          <cell r="M57">
            <v>3.0204854142499493</v>
          </cell>
          <cell r="N57">
            <v>3.1389924379145047</v>
          </cell>
        </row>
        <row r="58">
          <cell r="A58" t="str">
            <v>Puebla</v>
          </cell>
          <cell r="G58">
            <v>163.78800000000001</v>
          </cell>
          <cell r="H58">
            <v>182.86</v>
          </cell>
          <cell r="I58">
            <v>204.71199999999999</v>
          </cell>
          <cell r="J58">
            <v>231.804</v>
          </cell>
          <cell r="K58">
            <v>262.66399999999999</v>
          </cell>
          <cell r="L58">
            <v>273.53199999999998</v>
          </cell>
          <cell r="M58">
            <v>283.74299999999999</v>
          </cell>
          <cell r="N58">
            <v>298.51499999999999</v>
          </cell>
        </row>
        <row r="59">
          <cell r="A59" t="str">
            <v>penetration</v>
          </cell>
          <cell r="J59">
            <v>5.2479573008286442</v>
          </cell>
          <cell r="K59">
            <v>5.8848166340921235</v>
          </cell>
          <cell r="L59">
            <v>5.9150175213245486</v>
          </cell>
          <cell r="M59">
            <v>6.1736360441554954</v>
          </cell>
          <cell r="N59">
            <v>6.3823306800711164</v>
          </cell>
        </row>
        <row r="60">
          <cell r="A60" t="str">
            <v>Queretaro</v>
          </cell>
          <cell r="G60">
            <v>44.975000000000001</v>
          </cell>
          <cell r="H60">
            <v>54.012999999999998</v>
          </cell>
          <cell r="I60">
            <v>63.908999999999999</v>
          </cell>
          <cell r="J60">
            <v>80.980999999999995</v>
          </cell>
          <cell r="K60">
            <v>97.123999999999995</v>
          </cell>
          <cell r="L60">
            <v>102.09699999999999</v>
          </cell>
          <cell r="M60">
            <v>104.733</v>
          </cell>
          <cell r="N60">
            <v>112.732</v>
          </cell>
        </row>
        <row r="61">
          <cell r="A61" t="str">
            <v>penetration</v>
          </cell>
          <cell r="J61">
            <v>6.7799930236392791</v>
          </cell>
          <cell r="K61">
            <v>8.0470312229264493</v>
          </cell>
          <cell r="L61">
            <v>8.1646509009369215</v>
          </cell>
          <cell r="M61">
            <v>8.427061338459529</v>
          </cell>
          <cell r="N61">
            <v>8.9132707707681451</v>
          </cell>
        </row>
        <row r="62">
          <cell r="A62" t="str">
            <v>Quintana Roo</v>
          </cell>
          <cell r="G62">
            <v>26.218</v>
          </cell>
          <cell r="H62">
            <v>32.127000000000002</v>
          </cell>
          <cell r="I62">
            <v>40.195</v>
          </cell>
          <cell r="J62">
            <v>47.44</v>
          </cell>
          <cell r="K62">
            <v>53.944000000000003</v>
          </cell>
          <cell r="L62">
            <v>58.18</v>
          </cell>
          <cell r="M62">
            <v>52.432000000000002</v>
          </cell>
          <cell r="N62">
            <v>65.849000000000004</v>
          </cell>
        </row>
        <row r="63">
          <cell r="A63" t="str">
            <v>penetration</v>
          </cell>
          <cell r="J63">
            <v>7.059595662616525</v>
          </cell>
          <cell r="K63">
            <v>7.9440379179872078</v>
          </cell>
          <cell r="L63">
            <v>8.2696549998862885</v>
          </cell>
          <cell r="M63">
            <v>7.4985634554040557</v>
          </cell>
          <cell r="N63">
            <v>9.2539704335825803</v>
          </cell>
        </row>
        <row r="64">
          <cell r="A64" t="str">
            <v>San Luis Potosi</v>
          </cell>
          <cell r="G64">
            <v>86.418000000000006</v>
          </cell>
          <cell r="H64">
            <v>98.7</v>
          </cell>
          <cell r="I64">
            <v>108.502</v>
          </cell>
          <cell r="J64">
            <v>116.627</v>
          </cell>
          <cell r="K64">
            <v>125.663</v>
          </cell>
          <cell r="L64">
            <v>128.86099999999999</v>
          </cell>
          <cell r="M64">
            <v>131.21600000000001</v>
          </cell>
          <cell r="N64">
            <v>135.91300000000001</v>
          </cell>
        </row>
        <row r="65">
          <cell r="A65" t="str">
            <v>penetration</v>
          </cell>
          <cell r="J65">
            <v>5.5481385890707742</v>
          </cell>
          <cell r="K65">
            <v>5.9158701736149091</v>
          </cell>
          <cell r="L65">
            <v>5.8552874616667037</v>
          </cell>
          <cell r="M65">
            <v>5.9990363128716178</v>
          </cell>
          <cell r="N65">
            <v>6.1059461748763644</v>
          </cell>
        </row>
        <row r="66">
          <cell r="A66" t="str">
            <v>Sinaloa</v>
          </cell>
          <cell r="G66">
            <v>125.87</v>
          </cell>
          <cell r="H66">
            <v>143.42400000000001</v>
          </cell>
          <cell r="I66">
            <v>166.82</v>
          </cell>
          <cell r="J66">
            <v>189.57900000000001</v>
          </cell>
          <cell r="K66">
            <v>208.82300000000001</v>
          </cell>
          <cell r="L66">
            <v>207.22</v>
          </cell>
          <cell r="M66">
            <v>197.42400000000001</v>
          </cell>
          <cell r="N66">
            <v>200.02500000000001</v>
          </cell>
        </row>
        <row r="67">
          <cell r="A67" t="str">
            <v>penetration</v>
          </cell>
          <cell r="J67">
            <v>8.1823695162645489</v>
          </cell>
          <cell r="K67">
            <v>8.9192883717428444</v>
          </cell>
          <cell r="L67">
            <v>8.5427767528626042</v>
          </cell>
          <cell r="M67">
            <v>8.1890836398170581</v>
          </cell>
          <cell r="N67">
            <v>8.1529901128668083</v>
          </cell>
        </row>
        <row r="68">
          <cell r="A68" t="str">
            <v>Sonora</v>
          </cell>
          <cell r="G68">
            <v>141.166</v>
          </cell>
          <cell r="H68">
            <v>162.25</v>
          </cell>
          <cell r="I68">
            <v>183.79</v>
          </cell>
          <cell r="J68">
            <v>208.596</v>
          </cell>
          <cell r="K68">
            <v>225.86699999999999</v>
          </cell>
          <cell r="L68">
            <v>225.62100000000001</v>
          </cell>
          <cell r="M68">
            <v>213.10900000000001</v>
          </cell>
          <cell r="N68">
            <v>219.78399999999999</v>
          </cell>
        </row>
        <row r="69">
          <cell r="A69" t="str">
            <v>penetration</v>
          </cell>
          <cell r="J69">
            <v>10.471520752859018</v>
          </cell>
          <cell r="K69">
            <v>11.220690401846586</v>
          </cell>
          <cell r="L69">
            <v>10.81836995381523</v>
          </cell>
          <cell r="M69">
            <v>10.281395658771403</v>
          </cell>
          <cell r="N69">
            <v>10.419422075004242</v>
          </cell>
        </row>
        <row r="70">
          <cell r="A70" t="str">
            <v>Tabasco</v>
          </cell>
          <cell r="G70">
            <v>48.709000000000003</v>
          </cell>
          <cell r="H70">
            <v>57.65</v>
          </cell>
          <cell r="I70">
            <v>64.878</v>
          </cell>
          <cell r="J70">
            <v>70.712000000000003</v>
          </cell>
          <cell r="K70">
            <v>77.619</v>
          </cell>
          <cell r="L70">
            <v>79.203000000000003</v>
          </cell>
          <cell r="M70">
            <v>79.036000000000001</v>
          </cell>
          <cell r="N70">
            <v>80.658000000000001</v>
          </cell>
        </row>
        <row r="71">
          <cell r="A71" t="str">
            <v>penetration</v>
          </cell>
          <cell r="J71">
            <v>4.2333302247242912</v>
          </cell>
          <cell r="K71">
            <v>4.5985412248555528</v>
          </cell>
          <cell r="L71">
            <v>4.5290715926460274</v>
          </cell>
          <cell r="M71">
            <v>4.547371951254509</v>
          </cell>
          <cell r="N71">
            <v>4.560161795088014</v>
          </cell>
        </row>
        <row r="72">
          <cell r="A72" t="str">
            <v>Tamaulipas</v>
          </cell>
          <cell r="G72">
            <v>177.75700000000001</v>
          </cell>
          <cell r="H72">
            <v>197.328</v>
          </cell>
          <cell r="I72">
            <v>220.29599999999999</v>
          </cell>
          <cell r="J72">
            <v>242.721</v>
          </cell>
          <cell r="K72">
            <v>266.495</v>
          </cell>
          <cell r="L72">
            <v>275.01499999999999</v>
          </cell>
          <cell r="M72">
            <v>279.12099999999998</v>
          </cell>
          <cell r="N72">
            <v>290.36900000000003</v>
          </cell>
        </row>
        <row r="73">
          <cell r="A73" t="str">
            <v>penetration</v>
          </cell>
          <cell r="J73">
            <v>10.054655991561054</v>
          </cell>
          <cell r="K73">
            <v>10.924760963507373</v>
          </cell>
          <cell r="L73">
            <v>10.881650502032185</v>
          </cell>
          <cell r="M73">
            <v>11.112169969086457</v>
          </cell>
          <cell r="N73">
            <v>11.359360664732048</v>
          </cell>
        </row>
        <row r="74">
          <cell r="A74" t="str">
            <v>Tlaxcala</v>
          </cell>
          <cell r="G74">
            <v>16.273</v>
          </cell>
          <cell r="H74">
            <v>19.055</v>
          </cell>
          <cell r="I74">
            <v>25.789000000000001</v>
          </cell>
          <cell r="J74">
            <v>30.338999999999999</v>
          </cell>
          <cell r="K74">
            <v>39.607999999999997</v>
          </cell>
          <cell r="L74">
            <v>44.209000000000003</v>
          </cell>
          <cell r="M74">
            <v>43.064</v>
          </cell>
          <cell r="N74">
            <v>47.195</v>
          </cell>
        </row>
        <row r="75">
          <cell r="A75" t="str">
            <v>penetration</v>
          </cell>
          <cell r="J75">
            <v>3.593418576220281</v>
          </cell>
          <cell r="K75">
            <v>4.6425060080306801</v>
          </cell>
          <cell r="L75">
            <v>5.0014480882971846</v>
          </cell>
          <cell r="M75">
            <v>4.9019334752871426</v>
          </cell>
          <cell r="N75">
            <v>5.2789349855251526</v>
          </cell>
        </row>
        <row r="76">
          <cell r="A76" t="str">
            <v>Veracruz</v>
          </cell>
          <cell r="G76">
            <v>258.96699999999998</v>
          </cell>
          <cell r="H76">
            <v>273.56599999999997</v>
          </cell>
          <cell r="I76">
            <v>302.37400000000002</v>
          </cell>
          <cell r="J76">
            <v>331.702</v>
          </cell>
          <cell r="K76">
            <v>367.786</v>
          </cell>
          <cell r="L76">
            <v>371.565</v>
          </cell>
          <cell r="M76">
            <v>367.42599999999999</v>
          </cell>
          <cell r="N76">
            <v>379.548</v>
          </cell>
        </row>
        <row r="77">
          <cell r="A77" t="str">
            <v>penetration</v>
          </cell>
          <cell r="J77">
            <v>5.1544476049944814</v>
          </cell>
          <cell r="K77">
            <v>5.655776607523916</v>
          </cell>
          <cell r="L77">
            <v>5.5150234722272522</v>
          </cell>
          <cell r="M77">
            <v>5.4871953749303879</v>
          </cell>
          <cell r="N77">
            <v>5.569863124972172</v>
          </cell>
        </row>
        <row r="78">
          <cell r="A78" t="str">
            <v>Yucatan</v>
          </cell>
          <cell r="G78">
            <v>74.375</v>
          </cell>
          <cell r="H78">
            <v>84.403000000000006</v>
          </cell>
          <cell r="I78">
            <v>95.483000000000004</v>
          </cell>
          <cell r="J78">
            <v>106.789</v>
          </cell>
          <cell r="K78">
            <v>122.02500000000001</v>
          </cell>
          <cell r="L78">
            <v>124.87</v>
          </cell>
          <cell r="M78">
            <v>124.852</v>
          </cell>
          <cell r="N78">
            <v>128.61799999999999</v>
          </cell>
        </row>
        <row r="79">
          <cell r="A79" t="str">
            <v>penetration</v>
          </cell>
          <cell r="J79">
            <v>7.1823212789786792</v>
          </cell>
          <cell r="K79">
            <v>8.1217597639616912</v>
          </cell>
          <cell r="L79">
            <v>8.0218575864917749</v>
          </cell>
          <cell r="M79">
            <v>8.0701259305813906</v>
          </cell>
          <cell r="N79">
            <v>8.169281036010867</v>
          </cell>
        </row>
        <row r="80">
          <cell r="A80" t="str">
            <v>Zacatecas</v>
          </cell>
          <cell r="G80">
            <v>27.715</v>
          </cell>
          <cell r="H80">
            <v>30.466000000000001</v>
          </cell>
          <cell r="I80">
            <v>38.819000000000003</v>
          </cell>
          <cell r="J80">
            <v>45.29</v>
          </cell>
          <cell r="K80">
            <v>51.515999999999998</v>
          </cell>
          <cell r="L80">
            <v>58.274000000000001</v>
          </cell>
          <cell r="M80">
            <v>56.997</v>
          </cell>
          <cell r="N80">
            <v>60.116999999999997</v>
          </cell>
        </row>
        <row r="81">
          <cell r="A81" t="str">
            <v>penetration</v>
          </cell>
          <cell r="J81">
            <v>3.5477754966980037</v>
          </cell>
          <cell r="K81">
            <v>3.9935484549680842</v>
          </cell>
          <cell r="L81">
            <v>4.3602075876022068</v>
          </cell>
          <cell r="M81">
            <v>4.290938660987857</v>
          </cell>
          <cell r="N81">
            <v>4.4472842196482381</v>
          </cell>
        </row>
        <row r="83">
          <cell r="A83" t="str">
            <v xml:space="preserve">   Business Lines</v>
          </cell>
          <cell r="C83">
            <v>955.25</v>
          </cell>
          <cell r="D83">
            <v>1024.75</v>
          </cell>
          <cell r="E83">
            <v>1096.75</v>
          </cell>
          <cell r="F83">
            <v>1211.75</v>
          </cell>
          <cell r="G83">
            <v>1338.75</v>
          </cell>
          <cell r="H83">
            <v>1506.1999999999998</v>
          </cell>
          <cell r="I83">
            <v>1688.4130000000005</v>
          </cell>
          <cell r="J83">
            <v>2210.0552000000007</v>
          </cell>
          <cell r="K83">
            <v>2123.1302500000002</v>
          </cell>
          <cell r="L83">
            <v>2200.2574999999997</v>
          </cell>
          <cell r="M83">
            <v>2237.637999999999</v>
          </cell>
          <cell r="N83">
            <v>2352.3339999999998</v>
          </cell>
        </row>
        <row r="84">
          <cell r="A84" t="str">
            <v>Bus lines added</v>
          </cell>
          <cell r="C84" t="e">
            <v>#VALUE!</v>
          </cell>
          <cell r="D84">
            <v>69.5</v>
          </cell>
          <cell r="E84">
            <v>72</v>
          </cell>
          <cell r="F84">
            <v>115</v>
          </cell>
          <cell r="G84">
            <v>127</v>
          </cell>
          <cell r="H84">
            <v>167.44999999999982</v>
          </cell>
          <cell r="I84">
            <v>182.21300000000065</v>
          </cell>
          <cell r="J84">
            <v>521.64220000000023</v>
          </cell>
          <cell r="K84">
            <v>-86.924950000000536</v>
          </cell>
          <cell r="L84">
            <v>77.127249999999549</v>
          </cell>
          <cell r="M84">
            <v>37.380499999999302</v>
          </cell>
          <cell r="N84">
            <v>114.69600000000082</v>
          </cell>
        </row>
        <row r="85">
          <cell r="A85" t="str">
            <v>avg bus ml added per month</v>
          </cell>
          <cell r="C85" t="e">
            <v>#VALUE!</v>
          </cell>
          <cell r="D85">
            <v>5.791666666666667</v>
          </cell>
          <cell r="E85">
            <v>6</v>
          </cell>
          <cell r="F85">
            <v>9.5833333333333339</v>
          </cell>
          <cell r="G85">
            <v>10.583333333333334</v>
          </cell>
          <cell r="H85">
            <v>13.954166666666652</v>
          </cell>
          <cell r="I85">
            <v>15.184416666666721</v>
          </cell>
          <cell r="J85">
            <v>43.470183333333352</v>
          </cell>
          <cell r="K85">
            <v>-7.243745833333378</v>
          </cell>
          <cell r="L85">
            <v>6.4272708333332957</v>
          </cell>
          <cell r="M85">
            <v>3.1150416666666083</v>
          </cell>
          <cell r="N85">
            <v>9.5580000000000691</v>
          </cell>
        </row>
        <row r="86">
          <cell r="A86" t="str">
            <v>% of total main lines</v>
          </cell>
          <cell r="C86">
            <v>0.25</v>
          </cell>
          <cell r="D86">
            <v>0.25</v>
          </cell>
          <cell r="E86">
            <v>0.25</v>
          </cell>
          <cell r="F86">
            <v>0.25</v>
          </cell>
          <cell r="G86">
            <v>0.25</v>
          </cell>
          <cell r="H86">
            <v>0.24999999999999997</v>
          </cell>
          <cell r="I86">
            <v>0.25000000000000006</v>
          </cell>
          <cell r="J86">
            <v>0.29000000000000009</v>
          </cell>
          <cell r="K86">
            <v>0.25</v>
          </cell>
          <cell r="L86">
            <v>0.24999999999999994</v>
          </cell>
          <cell r="M86">
            <v>0.25352373424964086</v>
          </cell>
          <cell r="N86">
            <v>0.25420428444143783</v>
          </cell>
        </row>
        <row r="87">
          <cell r="A87" t="str">
            <v>% growth</v>
          </cell>
          <cell r="D87">
            <v>7.2755823082962578E-2</v>
          </cell>
          <cell r="E87">
            <v>7.0261039277872653E-2</v>
          </cell>
          <cell r="F87">
            <v>0.10485525416001823</v>
          </cell>
          <cell r="G87">
            <v>0.10480709717350939</v>
          </cell>
          <cell r="H87">
            <v>0.12507936507936496</v>
          </cell>
          <cell r="I87">
            <v>0.12097530208471695</v>
          </cell>
          <cell r="J87">
            <v>0.30895414806685334</v>
          </cell>
          <cell r="K87">
            <v>-3.933157416158678E-2</v>
          </cell>
          <cell r="L87">
            <v>3.63271400800773E-2</v>
          </cell>
          <cell r="M87">
            <v>1.6989147861102307E-2</v>
          </cell>
          <cell r="N87">
            <v>5.1257620759032903E-2</v>
          </cell>
        </row>
        <row r="88">
          <cell r="A88" t="str">
            <v>penetration (per 100)</v>
          </cell>
          <cell r="D88" t="e">
            <v>#DIV/0!</v>
          </cell>
          <cell r="E88" t="e">
            <v>#DIV/0!</v>
          </cell>
          <cell r="F88" t="e">
            <v>#DIV/0!</v>
          </cell>
          <cell r="G88">
            <v>1.6476923076923076</v>
          </cell>
          <cell r="H88">
            <v>1.8121061733964958</v>
          </cell>
          <cell r="I88">
            <v>1.9846861408233682</v>
          </cell>
          <cell r="J88">
            <v>2.5382151017504082</v>
          </cell>
          <cell r="K88">
            <v>2.4130424124560719</v>
          </cell>
          <cell r="L88">
            <v>2.4749803149606295</v>
          </cell>
          <cell r="M88">
            <v>2.4697991169977911</v>
          </cell>
          <cell r="N88">
            <v>2.5513383947939259</v>
          </cell>
        </row>
        <row r="90">
          <cell r="A90" t="str">
            <v xml:space="preserve">  Residential lines</v>
          </cell>
          <cell r="C90">
            <v>2865.75</v>
          </cell>
          <cell r="D90">
            <v>3074.25</v>
          </cell>
          <cell r="E90">
            <v>3290.25</v>
          </cell>
          <cell r="F90">
            <v>3635.25</v>
          </cell>
          <cell r="G90">
            <v>4016.25</v>
          </cell>
          <cell r="H90">
            <v>4518.6000000000004</v>
          </cell>
          <cell r="I90">
            <v>5065.2389999999996</v>
          </cell>
          <cell r="J90">
            <v>5410.8247999999994</v>
          </cell>
          <cell r="K90">
            <v>6369.3907500000005</v>
          </cell>
          <cell r="L90">
            <v>6600.7725000000009</v>
          </cell>
          <cell r="M90">
            <v>6588.51</v>
          </cell>
          <cell r="N90">
            <v>6901.3810000000003</v>
          </cell>
        </row>
        <row r="91">
          <cell r="A91" t="str">
            <v>Res lines added</v>
          </cell>
          <cell r="D91">
            <v>208.5</v>
          </cell>
          <cell r="E91">
            <v>216</v>
          </cell>
          <cell r="F91">
            <v>345</v>
          </cell>
          <cell r="G91">
            <v>381</v>
          </cell>
          <cell r="H91">
            <v>502.35000000000036</v>
          </cell>
          <cell r="I91">
            <v>546.63899999999921</v>
          </cell>
          <cell r="J91">
            <v>345.58579999999984</v>
          </cell>
          <cell r="K91">
            <v>958.56595000000107</v>
          </cell>
          <cell r="L91">
            <v>231.38175000000047</v>
          </cell>
          <cell r="M91">
            <v>-12.262500000000728</v>
          </cell>
          <cell r="N91">
            <v>312.87100000000009</v>
          </cell>
        </row>
        <row r="92">
          <cell r="A92" t="str">
            <v>avg res ml added per month</v>
          </cell>
          <cell r="D92">
            <v>17.375</v>
          </cell>
          <cell r="E92">
            <v>18</v>
          </cell>
          <cell r="F92">
            <v>28.75</v>
          </cell>
          <cell r="G92">
            <v>31.75</v>
          </cell>
          <cell r="H92">
            <v>41.862500000000033</v>
          </cell>
          <cell r="I92">
            <v>45.553249999999935</v>
          </cell>
          <cell r="J92">
            <v>28.798816666666653</v>
          </cell>
          <cell r="K92">
            <v>79.880495833333427</v>
          </cell>
          <cell r="L92">
            <v>19.28181250000004</v>
          </cell>
          <cell r="M92">
            <v>-1.0218750000000607</v>
          </cell>
          <cell r="N92">
            <v>26.072583333333341</v>
          </cell>
        </row>
        <row r="93">
          <cell r="A93" t="str">
            <v>% of total main Lines</v>
          </cell>
          <cell r="C93">
            <v>0.75</v>
          </cell>
          <cell r="D93">
            <v>0.75</v>
          </cell>
          <cell r="E93">
            <v>0.75</v>
          </cell>
          <cell r="F93">
            <v>0.75</v>
          </cell>
          <cell r="G93">
            <v>0.75</v>
          </cell>
          <cell r="H93">
            <v>0.75</v>
          </cell>
          <cell r="I93">
            <v>0.74999999999999989</v>
          </cell>
          <cell r="J93">
            <v>0.71</v>
          </cell>
          <cell r="K93">
            <v>0.75</v>
          </cell>
          <cell r="L93">
            <v>0.75</v>
          </cell>
          <cell r="M93">
            <v>0.74647626575035919</v>
          </cell>
          <cell r="N93">
            <v>0.74579571555856217</v>
          </cell>
        </row>
        <row r="94">
          <cell r="A94" t="str">
            <v>% growth</v>
          </cell>
          <cell r="D94">
            <v>7.2755823082962578E-2</v>
          </cell>
          <cell r="E94">
            <v>7.0261039277872653E-2</v>
          </cell>
          <cell r="F94">
            <v>0.10485525416001823</v>
          </cell>
          <cell r="G94">
            <v>0.10480709717350939</v>
          </cell>
          <cell r="H94">
            <v>0.12507936507936518</v>
          </cell>
          <cell r="I94">
            <v>0.12097530208471632</v>
          </cell>
          <cell r="J94">
            <v>6.822694842237452E-2</v>
          </cell>
          <cell r="K94">
            <v>0.17715708518228149</v>
          </cell>
          <cell r="L94">
            <v>3.6327140080077591E-2</v>
          </cell>
          <cell r="M94">
            <v>-1.8577371057706845E-3</v>
          </cell>
          <cell r="N94">
            <v>4.748736816063117E-2</v>
          </cell>
        </row>
        <row r="95">
          <cell r="A95" t="str">
            <v>penetration (per 100)</v>
          </cell>
          <cell r="D95" t="e">
            <v>#DIV/0!</v>
          </cell>
          <cell r="E95" t="e">
            <v>#DIV/0!</v>
          </cell>
          <cell r="F95" t="e">
            <v>#DIV/0!</v>
          </cell>
          <cell r="G95">
            <v>4.9430769230769229</v>
          </cell>
          <cell r="H95">
            <v>5.4363185201894888</v>
          </cell>
          <cell r="I95">
            <v>5.9540584224701032</v>
          </cell>
          <cell r="J95">
            <v>6.2142507663544455</v>
          </cell>
          <cell r="K95">
            <v>7.2391272373682165</v>
          </cell>
          <cell r="L95">
            <v>7.4249409448818913</v>
          </cell>
          <cell r="M95">
            <v>7.2720860927152327</v>
          </cell>
          <cell r="N95">
            <v>7.4852288503253801</v>
          </cell>
        </row>
        <row r="97">
          <cell r="A97" t="str">
            <v>Access Lines by technology (000 lines)</v>
          </cell>
          <cell r="C97">
            <v>3821</v>
          </cell>
          <cell r="D97">
            <v>4099</v>
          </cell>
          <cell r="E97">
            <v>4387</v>
          </cell>
          <cell r="F97">
            <v>4847</v>
          </cell>
          <cell r="G97">
            <v>5355</v>
          </cell>
          <cell r="H97">
            <v>6024.8</v>
          </cell>
          <cell r="I97">
            <v>6753.652</v>
          </cell>
          <cell r="J97">
            <v>7620.88</v>
          </cell>
          <cell r="K97">
            <v>8492.5210000000006</v>
          </cell>
          <cell r="L97">
            <v>8801.0300000000007</v>
          </cell>
          <cell r="M97">
            <v>8826.1479999999992</v>
          </cell>
          <cell r="N97">
            <v>9253.7150000000001</v>
          </cell>
        </row>
        <row r="98">
          <cell r="A98" t="str">
            <v>added</v>
          </cell>
          <cell r="D98">
            <v>278</v>
          </cell>
          <cell r="E98">
            <v>288</v>
          </cell>
          <cell r="F98">
            <v>460</v>
          </cell>
          <cell r="G98">
            <v>508</v>
          </cell>
          <cell r="H98">
            <v>669.80000000000018</v>
          </cell>
          <cell r="I98">
            <v>728.85199999999986</v>
          </cell>
          <cell r="J98">
            <v>867.22800000000007</v>
          </cell>
          <cell r="K98">
            <v>871.64100000000053</v>
          </cell>
          <cell r="L98">
            <v>308.50900000000001</v>
          </cell>
          <cell r="M98">
            <v>25.117999999998574</v>
          </cell>
          <cell r="N98">
            <v>427.56700000000092</v>
          </cell>
        </row>
        <row r="100">
          <cell r="A100" t="str">
            <v xml:space="preserve">   Copper</v>
          </cell>
          <cell r="B100">
            <v>0</v>
          </cell>
          <cell r="C100">
            <v>3821</v>
          </cell>
          <cell r="D100">
            <v>4099</v>
          </cell>
          <cell r="E100">
            <v>4387</v>
          </cell>
          <cell r="F100">
            <v>4847</v>
          </cell>
          <cell r="G100">
            <v>5355</v>
          </cell>
          <cell r="H100">
            <v>6024.8</v>
          </cell>
          <cell r="I100">
            <v>6753.652</v>
          </cell>
          <cell r="J100">
            <v>7620.88</v>
          </cell>
          <cell r="K100">
            <v>8492.3728210300014</v>
          </cell>
          <cell r="L100">
            <v>8800.7584174300009</v>
          </cell>
          <cell r="M100">
            <v>8825.8512994299999</v>
          </cell>
          <cell r="N100">
            <v>9252.9907324300002</v>
          </cell>
        </row>
        <row r="101">
          <cell r="A101" t="str">
            <v>added</v>
          </cell>
          <cell r="D101">
            <v>278</v>
          </cell>
          <cell r="E101">
            <v>288</v>
          </cell>
          <cell r="F101">
            <v>460</v>
          </cell>
          <cell r="G101">
            <v>508</v>
          </cell>
          <cell r="H101">
            <v>669.80000000000018</v>
          </cell>
          <cell r="I101">
            <v>728.85199999999986</v>
          </cell>
          <cell r="J101">
            <v>867.22800000000007</v>
          </cell>
          <cell r="K101">
            <v>871.49282103000132</v>
          </cell>
          <cell r="L101">
            <v>308.38559639999949</v>
          </cell>
          <cell r="M101">
            <v>25.092881999999008</v>
          </cell>
          <cell r="N101">
            <v>427.13943300000028</v>
          </cell>
        </row>
        <row r="102">
          <cell r="A102" t="str">
            <v>% of total</v>
          </cell>
        </row>
        <row r="103">
          <cell r="A103" t="str">
            <v xml:space="preserve">      DSL</v>
          </cell>
        </row>
        <row r="104">
          <cell r="A104" t="str">
            <v>DSL added</v>
          </cell>
        </row>
        <row r="105">
          <cell r="A105" t="str">
            <v>% of copper</v>
          </cell>
        </row>
        <row r="106">
          <cell r="A106" t="str">
            <v>% of copper lines added</v>
          </cell>
        </row>
        <row r="108">
          <cell r="A108" t="str">
            <v xml:space="preserve">     ISDN</v>
          </cell>
        </row>
        <row r="109">
          <cell r="A109" t="str">
            <v>ISDN added</v>
          </cell>
        </row>
        <row r="110">
          <cell r="A110" t="str">
            <v>% of copper</v>
          </cell>
        </row>
        <row r="111">
          <cell r="A111" t="str">
            <v>% of copper lines added</v>
          </cell>
        </row>
        <row r="113">
          <cell r="A113" t="str">
            <v xml:space="preserve">      Replacement of exisiting</v>
          </cell>
          <cell r="D113">
            <v>8.34</v>
          </cell>
          <cell r="E113">
            <v>8.64</v>
          </cell>
          <cell r="F113">
            <v>13.799999999999999</v>
          </cell>
          <cell r="G113">
            <v>15.24</v>
          </cell>
          <cell r="H113">
            <v>20.094000000000005</v>
          </cell>
          <cell r="I113">
            <v>21.865559999999995</v>
          </cell>
          <cell r="J113">
            <v>26.016840000000002</v>
          </cell>
          <cell r="K113">
            <v>26.144784630900038</v>
          </cell>
          <cell r="L113">
            <v>9.2515678919999846</v>
          </cell>
          <cell r="M113">
            <v>0.75278645999997018</v>
          </cell>
          <cell r="N113">
            <v>12.814182990000008</v>
          </cell>
        </row>
        <row r="114">
          <cell r="A114" t="str">
            <v>% of replaced to date</v>
          </cell>
        </row>
        <row r="115">
          <cell r="A115" t="str">
            <v>% of lines replaced to new</v>
          </cell>
        </row>
        <row r="116">
          <cell r="A116" t="str">
            <v>additional % of new lines replaced</v>
          </cell>
          <cell r="D116">
            <v>0.03</v>
          </cell>
          <cell r="E116">
            <v>0.03</v>
          </cell>
          <cell r="F116">
            <v>0.03</v>
          </cell>
          <cell r="G116">
            <v>0.03</v>
          </cell>
          <cell r="H116">
            <v>0.03</v>
          </cell>
          <cell r="I116">
            <v>0.03</v>
          </cell>
          <cell r="J116">
            <v>0.03</v>
          </cell>
          <cell r="K116">
            <v>0.03</v>
          </cell>
          <cell r="L116">
            <v>0.03</v>
          </cell>
          <cell r="M116">
            <v>0.03</v>
          </cell>
          <cell r="N116">
            <v>0.03</v>
          </cell>
        </row>
        <row r="118">
          <cell r="A118" t="str">
            <v>Q4 WLL</v>
          </cell>
        </row>
        <row r="119">
          <cell r="A119" t="str">
            <v xml:space="preserve">   WLL</v>
          </cell>
        </row>
        <row r="120">
          <cell r="A120" t="str">
            <v>WLL added</v>
          </cell>
        </row>
        <row r="121">
          <cell r="A121" t="str">
            <v>WLL % of Access</v>
          </cell>
        </row>
        <row r="122">
          <cell r="A122" t="str">
            <v>WLL added % of ML added</v>
          </cell>
        </row>
        <row r="123">
          <cell r="A123" t="str">
            <v>Wll added as % of Residential lines added</v>
          </cell>
        </row>
        <row r="124">
          <cell r="A124" t="str">
            <v>Wll added as % of Business lines added</v>
          </cell>
        </row>
        <row r="126">
          <cell r="K126">
            <v>0.14824000000000001</v>
          </cell>
          <cell r="L126">
            <v>0.27144000000000001</v>
          </cell>
          <cell r="M126">
            <v>0.29644000000000004</v>
          </cell>
          <cell r="N126">
            <v>0.72415500000000022</v>
          </cell>
        </row>
        <row r="127">
          <cell r="A127" t="str">
            <v xml:space="preserve">   FO to the Building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0.1481789700000001</v>
          </cell>
          <cell r="L127">
            <v>0.27158257000000013</v>
          </cell>
          <cell r="M127">
            <v>0.29670056999999872</v>
          </cell>
          <cell r="N127">
            <v>0.72426756999999964</v>
          </cell>
        </row>
        <row r="128">
          <cell r="A128" t="str">
            <v>Fiber % of Access</v>
          </cell>
          <cell r="K128">
            <v>1.7448172338932113E-5</v>
          </cell>
          <cell r="L128">
            <v>3.0858043888044933E-5</v>
          </cell>
          <cell r="M128">
            <v>3.3616088241438819E-5</v>
          </cell>
          <cell r="N128">
            <v>7.8267762730968013E-5</v>
          </cell>
        </row>
        <row r="129">
          <cell r="A129" t="str">
            <v>Fiber % of Business</v>
          </cell>
          <cell r="K129">
            <v>6.9792689355728451E-5</v>
          </cell>
          <cell r="L129">
            <v>1.2343217555217976E-4</v>
          </cell>
          <cell r="M129">
            <v>1.3259542875120948E-4</v>
          </cell>
          <cell r="N129">
            <v>3.0789316908228154E-4</v>
          </cell>
        </row>
        <row r="130">
          <cell r="A130" t="str">
            <v>FTTB added % of ML added</v>
          </cell>
          <cell r="K130">
            <v>1.7000000000000001E-4</v>
          </cell>
          <cell r="L130">
            <v>4.0000000000000007E-4</v>
          </cell>
          <cell r="M130">
            <v>1.0000000000000005E-3</v>
          </cell>
          <cell r="N130">
            <v>1E-3</v>
          </cell>
        </row>
        <row r="131">
          <cell r="A131" t="str">
            <v>FTTB added</v>
          </cell>
          <cell r="K131">
            <v>0.1481789700000001</v>
          </cell>
          <cell r="L131">
            <v>0.12340360000000003</v>
          </cell>
          <cell r="M131">
            <v>2.5117999999998586E-2</v>
          </cell>
          <cell r="N131">
            <v>0.42756700000000092</v>
          </cell>
        </row>
        <row r="132">
          <cell r="A132" t="str">
            <v>FTTB added as % of Business lines added</v>
          </cell>
          <cell r="K132">
            <v>-1.7046770806310408E-3</v>
          </cell>
          <cell r="L132">
            <v>1.6000000000000098E-3</v>
          </cell>
          <cell r="M132">
            <v>6.7195462875025899E-4</v>
          </cell>
          <cell r="N132">
            <v>3.7278283462369903E-3</v>
          </cell>
        </row>
        <row r="134">
          <cell r="A134" t="str">
            <v xml:space="preserve">   BWA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added</v>
          </cell>
        </row>
        <row r="136">
          <cell r="A136" t="str">
            <v>FIXED OPERATORS</v>
          </cell>
        </row>
        <row r="138">
          <cell r="A138" t="str">
            <v>TELMEX</v>
          </cell>
          <cell r="C138">
            <v>3821</v>
          </cell>
          <cell r="D138">
            <v>4099</v>
          </cell>
          <cell r="E138">
            <v>4387</v>
          </cell>
          <cell r="F138">
            <v>4847</v>
          </cell>
          <cell r="G138">
            <v>5355</v>
          </cell>
          <cell r="H138">
            <v>6024.8</v>
          </cell>
          <cell r="I138">
            <v>6753.652</v>
          </cell>
          <cell r="J138">
            <v>7620.88</v>
          </cell>
          <cell r="K138">
            <v>8492.5210000000006</v>
          </cell>
          <cell r="L138">
            <v>8801.0300000000007</v>
          </cell>
          <cell r="M138">
            <v>8826.1479999999992</v>
          </cell>
          <cell r="N138">
            <v>9253.7150000000001</v>
          </cell>
        </row>
        <row r="139">
          <cell r="A139" t="str">
            <v>Subs Added</v>
          </cell>
          <cell r="D139">
            <v>278</v>
          </cell>
          <cell r="E139">
            <v>288</v>
          </cell>
          <cell r="F139">
            <v>460</v>
          </cell>
          <cell r="G139">
            <v>508</v>
          </cell>
          <cell r="H139">
            <v>669.80000000000018</v>
          </cell>
          <cell r="I139">
            <v>728.85199999999986</v>
          </cell>
          <cell r="J139">
            <v>867.22800000000007</v>
          </cell>
          <cell r="K139">
            <v>871.64100000000053</v>
          </cell>
          <cell r="L139">
            <v>308.50900000000001</v>
          </cell>
          <cell r="M139">
            <v>25.117999999998574</v>
          </cell>
          <cell r="N139">
            <v>427.56700000000092</v>
          </cell>
        </row>
        <row r="140">
          <cell r="A140" t="str">
            <v>% growth</v>
          </cell>
          <cell r="D140">
            <v>7.2755823082962578E-2</v>
          </cell>
          <cell r="E140">
            <v>7.0261039277872653E-2</v>
          </cell>
          <cell r="F140">
            <v>0.10485525416001823</v>
          </cell>
          <cell r="G140">
            <v>0.10480709717350939</v>
          </cell>
          <cell r="H140">
            <v>0.12507936507936512</v>
          </cell>
          <cell r="I140">
            <v>0.12097530208471648</v>
          </cell>
          <cell r="J140">
            <v>0.12840874833349425</v>
          </cell>
          <cell r="K140">
            <v>0.11437537397255967</v>
          </cell>
          <cell r="L140">
            <v>3.6327140080077515E-2</v>
          </cell>
          <cell r="M140">
            <v>2.8539841359475622E-3</v>
          </cell>
          <cell r="N140">
            <v>4.844321667844239E-2</v>
          </cell>
        </row>
        <row r="141">
          <cell r="A141" t="str">
            <v>Market Share</v>
          </cell>
          <cell r="C141">
            <v>1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</row>
        <row r="143">
          <cell r="A143" t="str">
            <v xml:space="preserve">   Business Lines</v>
          </cell>
          <cell r="C143">
            <v>955.25</v>
          </cell>
          <cell r="D143">
            <v>1024.75</v>
          </cell>
          <cell r="E143">
            <v>1096.75</v>
          </cell>
          <cell r="F143">
            <v>1211.75</v>
          </cell>
          <cell r="G143">
            <v>1338.75</v>
          </cell>
          <cell r="H143">
            <v>1506.1999999999998</v>
          </cell>
          <cell r="I143">
            <v>1688.4130000000005</v>
          </cell>
          <cell r="J143">
            <v>2210.0552000000007</v>
          </cell>
          <cell r="K143">
            <v>2123.1302500000002</v>
          </cell>
          <cell r="L143">
            <v>2200.2574999999997</v>
          </cell>
          <cell r="M143">
            <v>2237.637999999999</v>
          </cell>
          <cell r="N143">
            <v>2352.3339999999998</v>
          </cell>
        </row>
        <row r="144">
          <cell r="A144" t="str">
            <v>Bu lines added</v>
          </cell>
          <cell r="H144">
            <v>167.44999999999982</v>
          </cell>
          <cell r="I144">
            <v>182.21300000000065</v>
          </cell>
          <cell r="J144">
            <v>521.64220000000023</v>
          </cell>
          <cell r="K144">
            <v>-86.924950000000536</v>
          </cell>
          <cell r="L144">
            <v>77.127249999999549</v>
          </cell>
          <cell r="M144">
            <v>37.380499999999302</v>
          </cell>
          <cell r="N144">
            <v>114.69600000000082</v>
          </cell>
        </row>
        <row r="145">
          <cell r="A145" t="str">
            <v>% of  operator main Lines</v>
          </cell>
          <cell r="H145">
            <v>0.24999999999999997</v>
          </cell>
          <cell r="I145">
            <v>0.25000000000000006</v>
          </cell>
          <cell r="J145">
            <v>0.29000000000000009</v>
          </cell>
          <cell r="K145">
            <v>0.25</v>
          </cell>
          <cell r="L145">
            <v>0.24999999999999994</v>
          </cell>
          <cell r="M145">
            <v>0.25352373424964086</v>
          </cell>
          <cell r="N145">
            <v>0.25420428444143783</v>
          </cell>
        </row>
        <row r="146">
          <cell r="A146" t="str">
            <v>% growth</v>
          </cell>
          <cell r="C146">
            <v>3821</v>
          </cell>
          <cell r="D146">
            <v>4099</v>
          </cell>
          <cell r="E146">
            <v>4387</v>
          </cell>
          <cell r="F146">
            <v>4847</v>
          </cell>
          <cell r="G146">
            <v>5355</v>
          </cell>
          <cell r="H146">
            <v>0.12507936507936496</v>
          </cell>
          <cell r="I146">
            <v>0.12097530208471695</v>
          </cell>
          <cell r="J146">
            <v>0.30895414806685334</v>
          </cell>
          <cell r="K146">
            <v>-3.933157416158678E-2</v>
          </cell>
          <cell r="L146">
            <v>3.63271400800773E-2</v>
          </cell>
          <cell r="M146">
            <v>1.6989147861102307E-2</v>
          </cell>
          <cell r="N146">
            <v>5.1257620759032903E-2</v>
          </cell>
        </row>
        <row r="147">
          <cell r="A147" t="str">
            <v>% of total Bus lines</v>
          </cell>
          <cell r="D147">
            <v>278</v>
          </cell>
          <cell r="E147">
            <v>288</v>
          </cell>
          <cell r="F147">
            <v>460</v>
          </cell>
          <cell r="G147">
            <v>508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</row>
        <row r="148">
          <cell r="A148" t="str">
            <v>% growth</v>
          </cell>
          <cell r="D148">
            <v>7.2755823082962578E-2</v>
          </cell>
          <cell r="E148">
            <v>7.0261039277872653E-2</v>
          </cell>
          <cell r="F148">
            <v>0.10485525416001823</v>
          </cell>
          <cell r="G148">
            <v>0.10480709717350939</v>
          </cell>
          <cell r="H148">
            <v>0.12507936507936512</v>
          </cell>
          <cell r="I148">
            <v>0.12097530208471648</v>
          </cell>
          <cell r="J148">
            <v>0.12840874833349425</v>
          </cell>
          <cell r="K148">
            <v>0.11437537397255967</v>
          </cell>
          <cell r="L148">
            <v>3.6327140080077515E-2</v>
          </cell>
          <cell r="M148">
            <v>2.8539841359475622E-3</v>
          </cell>
          <cell r="N148">
            <v>4.844321667844239E-2</v>
          </cell>
        </row>
        <row r="149">
          <cell r="A149" t="str">
            <v xml:space="preserve">  Residential lines</v>
          </cell>
          <cell r="C149">
            <v>2865.75</v>
          </cell>
          <cell r="D149">
            <v>3074.25</v>
          </cell>
          <cell r="E149">
            <v>3290.25</v>
          </cell>
          <cell r="F149">
            <v>3635.25</v>
          </cell>
          <cell r="G149">
            <v>4016.25</v>
          </cell>
          <cell r="H149">
            <v>4518.6000000000004</v>
          </cell>
          <cell r="I149">
            <v>5065.2389999999996</v>
          </cell>
          <cell r="J149">
            <v>5410.8247999999994</v>
          </cell>
          <cell r="K149">
            <v>6369.3907500000005</v>
          </cell>
          <cell r="L149">
            <v>6600.7725000000009</v>
          </cell>
          <cell r="M149">
            <v>6588.51</v>
          </cell>
          <cell r="N149">
            <v>6901.3810000000003</v>
          </cell>
        </row>
        <row r="150">
          <cell r="A150" t="str">
            <v>Res lines added</v>
          </cell>
          <cell r="C150">
            <v>1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502.35000000000036</v>
          </cell>
          <cell r="I150">
            <v>546.63899999999921</v>
          </cell>
          <cell r="J150">
            <v>345.58579999999984</v>
          </cell>
          <cell r="K150">
            <v>958.56595000000107</v>
          </cell>
          <cell r="L150">
            <v>231.38175000000047</v>
          </cell>
          <cell r="M150">
            <v>-12.262500000000728</v>
          </cell>
          <cell r="N150">
            <v>312.87100000000009</v>
          </cell>
        </row>
        <row r="151">
          <cell r="A151" t="str">
            <v>% of  operator main Lines</v>
          </cell>
          <cell r="H151">
            <v>0.75</v>
          </cell>
          <cell r="I151">
            <v>0.74999999999999989</v>
          </cell>
          <cell r="J151">
            <v>0.71</v>
          </cell>
          <cell r="K151">
            <v>0.75</v>
          </cell>
          <cell r="L151">
            <v>0.75</v>
          </cell>
          <cell r="M151">
            <v>0.74647626575035919</v>
          </cell>
          <cell r="N151">
            <v>0.74579571555856217</v>
          </cell>
        </row>
        <row r="152">
          <cell r="A152" t="str">
            <v>% growth</v>
          </cell>
          <cell r="C152">
            <v>955.25</v>
          </cell>
          <cell r="D152">
            <v>1024.75</v>
          </cell>
          <cell r="E152">
            <v>1096.75</v>
          </cell>
          <cell r="F152">
            <v>1211.75</v>
          </cell>
          <cell r="G152">
            <v>1338.75</v>
          </cell>
          <cell r="H152">
            <v>0.12507936507936518</v>
          </cell>
          <cell r="I152">
            <v>0.12097530208471632</v>
          </cell>
          <cell r="J152">
            <v>6.822694842237452E-2</v>
          </cell>
          <cell r="K152">
            <v>0.17715708518228149</v>
          </cell>
          <cell r="L152">
            <v>3.6327140080077591E-2</v>
          </cell>
          <cell r="M152">
            <v>-1.8577371057706845E-3</v>
          </cell>
          <cell r="N152">
            <v>4.748736816063117E-2</v>
          </cell>
        </row>
        <row r="153">
          <cell r="A153" t="str">
            <v>% of total Res lines</v>
          </cell>
          <cell r="H153">
            <v>1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</row>
        <row r="154">
          <cell r="A154" t="str">
            <v>% of  operator main Lines</v>
          </cell>
          <cell r="H154">
            <v>0.24999999999999997</v>
          </cell>
          <cell r="I154">
            <v>0.25000000000000006</v>
          </cell>
          <cell r="J154">
            <v>0.29000000000000009</v>
          </cell>
          <cell r="K154">
            <v>0.25</v>
          </cell>
          <cell r="L154">
            <v>0.24999999999999994</v>
          </cell>
          <cell r="M154">
            <v>0.25352373424964086</v>
          </cell>
          <cell r="N154">
            <v>0.25420428444143783</v>
          </cell>
        </row>
        <row r="155">
          <cell r="A155" t="str">
            <v xml:space="preserve">   WLL</v>
          </cell>
          <cell r="H155">
            <v>0.12507936507936496</v>
          </cell>
          <cell r="I155">
            <v>0.12097530208471695</v>
          </cell>
          <cell r="J155">
            <v>0.30895414806685334</v>
          </cell>
          <cell r="K155">
            <v>-3.933157416158678E-2</v>
          </cell>
          <cell r="L155">
            <v>3.63271400800773E-2</v>
          </cell>
          <cell r="M155">
            <v>1.6989147861102307E-2</v>
          </cell>
          <cell r="N155">
            <v>5.1257620759032903E-2</v>
          </cell>
        </row>
        <row r="156">
          <cell r="A156" t="str">
            <v>WLL added</v>
          </cell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</row>
        <row r="157">
          <cell r="A157" t="str">
            <v>WLL%of Access</v>
          </cell>
        </row>
        <row r="158">
          <cell r="A158" t="str">
            <v>WLL added % of ML added</v>
          </cell>
          <cell r="C158">
            <v>2865.75</v>
          </cell>
          <cell r="D158">
            <v>3074.25</v>
          </cell>
          <cell r="E158">
            <v>3290.25</v>
          </cell>
          <cell r="F158">
            <v>3635.25</v>
          </cell>
          <cell r="G158">
            <v>4016.25</v>
          </cell>
          <cell r="H158">
            <v>4518.6000000000004</v>
          </cell>
          <cell r="I158">
            <v>5065.2389999999996</v>
          </cell>
          <cell r="J158">
            <v>5410.8247999999994</v>
          </cell>
          <cell r="K158">
            <v>6369.3907500000005</v>
          </cell>
          <cell r="L158">
            <v>6600.7725000000009</v>
          </cell>
          <cell r="M158">
            <v>6588.51</v>
          </cell>
          <cell r="N158">
            <v>6901.3810000000003</v>
          </cell>
        </row>
        <row r="159">
          <cell r="A159" t="str">
            <v>Wll added as % of Business lines added</v>
          </cell>
          <cell r="H159">
            <v>502.35000000000036</v>
          </cell>
          <cell r="I159">
            <v>546.63899999999921</v>
          </cell>
          <cell r="J159">
            <v>345.58579999999984</v>
          </cell>
          <cell r="K159">
            <v>958.56595000000107</v>
          </cell>
          <cell r="L159">
            <v>231.38175000000047</v>
          </cell>
          <cell r="M159">
            <v>-12.262500000000728</v>
          </cell>
          <cell r="N159">
            <v>312.87100000000009</v>
          </cell>
        </row>
        <row r="160">
          <cell r="A160" t="str">
            <v>Wll added as % of Residential lines added</v>
          </cell>
          <cell r="H160">
            <v>0.75</v>
          </cell>
          <cell r="I160">
            <v>0.74999999999999989</v>
          </cell>
          <cell r="J160">
            <v>0.71</v>
          </cell>
          <cell r="K160">
            <v>0.75</v>
          </cell>
          <cell r="L160">
            <v>0.75</v>
          </cell>
          <cell r="M160">
            <v>0.74647626575035919</v>
          </cell>
          <cell r="N160">
            <v>0.74579571555856217</v>
          </cell>
        </row>
        <row r="161">
          <cell r="A161" t="str">
            <v>% of total Wll lines</v>
          </cell>
          <cell r="H161">
            <v>0.12507936507936518</v>
          </cell>
          <cell r="I161">
            <v>0.12097530208471632</v>
          </cell>
          <cell r="J161">
            <v>6.822694842237452E-2</v>
          </cell>
          <cell r="K161">
            <v>0.17715708518228149</v>
          </cell>
          <cell r="L161">
            <v>3.6327140080077591E-2</v>
          </cell>
          <cell r="M161">
            <v>-1.8577371057706845E-3</v>
          </cell>
          <cell r="N161">
            <v>4.748736816063117E-2</v>
          </cell>
        </row>
        <row r="162">
          <cell r="A162" t="str">
            <v>% of total Res lines</v>
          </cell>
          <cell r="H162">
            <v>1</v>
          </cell>
          <cell r="I162">
            <v>1</v>
          </cell>
          <cell r="J162">
            <v>1</v>
          </cell>
          <cell r="K162">
            <v>0.1481789700000001</v>
          </cell>
          <cell r="L162">
            <v>0.27158257000000013</v>
          </cell>
          <cell r="M162">
            <v>0.29670056999999872</v>
          </cell>
          <cell r="N162">
            <v>0.72426756999999964</v>
          </cell>
        </row>
        <row r="163">
          <cell r="A163" t="str">
            <v xml:space="preserve">   FO to the Building</v>
          </cell>
          <cell r="K163">
            <v>0.1481789700000001</v>
          </cell>
          <cell r="L163">
            <v>0.27158257000000013</v>
          </cell>
          <cell r="M163">
            <v>0.29670056999999872</v>
          </cell>
          <cell r="N163">
            <v>0.72426756999999964</v>
          </cell>
        </row>
        <row r="164">
          <cell r="A164" t="str">
            <v>Fiber % of Access</v>
          </cell>
          <cell r="K164">
            <v>1.7448172338932113E-5</v>
          </cell>
          <cell r="L164">
            <v>3.0858043888044933E-5</v>
          </cell>
          <cell r="M164">
            <v>3.3616088241438819E-5</v>
          </cell>
          <cell r="N164">
            <v>7.8267762730968013E-5</v>
          </cell>
        </row>
        <row r="165">
          <cell r="A165" t="str">
            <v>Fiber % of Business</v>
          </cell>
          <cell r="K165">
            <v>6.9792689355728451E-5</v>
          </cell>
          <cell r="L165">
            <v>1.2343217555217976E-4</v>
          </cell>
          <cell r="M165">
            <v>1.3259542875120948E-4</v>
          </cell>
          <cell r="N165">
            <v>3.0789316908228154E-4</v>
          </cell>
        </row>
        <row r="166">
          <cell r="A166" t="str">
            <v>FTTB added % of ML added</v>
          </cell>
          <cell r="K166">
            <v>1.7448172338932113E-5</v>
          </cell>
          <cell r="L166">
            <v>3.0858043888044933E-5</v>
          </cell>
          <cell r="M166">
            <v>3.3616088241438819E-5</v>
          </cell>
          <cell r="N166">
            <v>7.8267762730968013E-5</v>
          </cell>
        </row>
        <row r="167">
          <cell r="A167" t="str">
            <v>FTTB added</v>
          </cell>
          <cell r="K167">
            <v>0.1481789700000001</v>
          </cell>
          <cell r="L167">
            <v>0.12340360000000003</v>
          </cell>
          <cell r="M167">
            <v>2.5117999999998586E-2</v>
          </cell>
          <cell r="N167">
            <v>0.42756700000000092</v>
          </cell>
        </row>
        <row r="168">
          <cell r="A168" t="str">
            <v>FTTB added as % of Business lines added</v>
          </cell>
          <cell r="K168">
            <v>1.7000000000000001E-4</v>
          </cell>
          <cell r="L168">
            <v>4.0000000000000007E-4</v>
          </cell>
          <cell r="M168">
            <v>1.0000000000000005E-3</v>
          </cell>
          <cell r="N168">
            <v>1E-3</v>
          </cell>
        </row>
        <row r="169">
          <cell r="A169" t="str">
            <v>Wll added as % of Residential lines added</v>
          </cell>
        </row>
        <row r="170">
          <cell r="A170" t="str">
            <v>% of total Wll lines</v>
          </cell>
        </row>
        <row r="171">
          <cell r="K171">
            <v>0.1481789700000001</v>
          </cell>
          <cell r="L171">
            <v>0.27158257000000013</v>
          </cell>
          <cell r="M171">
            <v>0.29670056999999872</v>
          </cell>
          <cell r="N171">
            <v>0.72426756999999964</v>
          </cell>
        </row>
        <row r="172">
          <cell r="A172" t="str">
            <v xml:space="preserve">   FO to the Building</v>
          </cell>
          <cell r="K172">
            <v>0.1481789700000001</v>
          </cell>
          <cell r="L172">
            <v>0.27158257000000013</v>
          </cell>
          <cell r="M172">
            <v>0.29670056999999872</v>
          </cell>
          <cell r="N172">
            <v>0.72426756999999964</v>
          </cell>
        </row>
        <row r="173">
          <cell r="A173" t="str">
            <v>Fixed Wireless Operators (WLL)</v>
          </cell>
          <cell r="K173">
            <v>0.1481789700000001</v>
          </cell>
          <cell r="L173">
            <v>0.12340360000000003</v>
          </cell>
          <cell r="M173">
            <v>2.5117999999998586E-2</v>
          </cell>
          <cell r="N173">
            <v>0.42756700000000092</v>
          </cell>
        </row>
        <row r="174">
          <cell r="A174" t="str">
            <v>Subs Added</v>
          </cell>
          <cell r="K174">
            <v>1.7448172338932113E-5</v>
          </cell>
          <cell r="L174">
            <v>3.0858043888044933E-5</v>
          </cell>
          <cell r="M174">
            <v>3.3616088241438819E-5</v>
          </cell>
          <cell r="N174">
            <v>7.8267762730968013E-5</v>
          </cell>
        </row>
        <row r="175">
          <cell r="A175" t="str">
            <v>% growth</v>
          </cell>
          <cell r="K175">
            <v>6.9792689355728451E-5</v>
          </cell>
          <cell r="L175">
            <v>1.2343217555217976E-4</v>
          </cell>
          <cell r="M175">
            <v>1.3259542875120948E-4</v>
          </cell>
          <cell r="N175">
            <v>3.0789316908228154E-4</v>
          </cell>
        </row>
        <row r="176">
          <cell r="A176" t="str">
            <v>% of main lines added</v>
          </cell>
          <cell r="K176">
            <v>1.7448172338932113E-5</v>
          </cell>
          <cell r="L176">
            <v>3.0858043888044933E-5</v>
          </cell>
          <cell r="M176">
            <v>3.3616088241438819E-5</v>
          </cell>
          <cell r="N176">
            <v>7.8267762730968013E-5</v>
          </cell>
        </row>
        <row r="177">
          <cell r="A177" t="str">
            <v>Market Share</v>
          </cell>
          <cell r="K177">
            <v>1.7000000000000001E-4</v>
          </cell>
          <cell r="L177">
            <v>4.0000000000000007E-4</v>
          </cell>
          <cell r="M177">
            <v>1.0000000000000005E-3</v>
          </cell>
          <cell r="N177">
            <v>1E-3</v>
          </cell>
        </row>
        <row r="179">
          <cell r="A179" t="str">
            <v xml:space="preserve">   Business Lines</v>
          </cell>
        </row>
        <row r="180">
          <cell r="A180" t="str">
            <v>Bu lines added</v>
          </cell>
        </row>
        <row r="181">
          <cell r="A181" t="str">
            <v>% of operator main lines</v>
          </cell>
        </row>
        <row r="182">
          <cell r="A182" t="str">
            <v>% growth</v>
          </cell>
        </row>
        <row r="183">
          <cell r="A183" t="str">
            <v>% of total Bus lines</v>
          </cell>
        </row>
        <row r="184">
          <cell r="A184" t="str">
            <v>% growth</v>
          </cell>
        </row>
        <row r="185">
          <cell r="A185" t="str">
            <v xml:space="preserve">  Residential lines</v>
          </cell>
        </row>
        <row r="186">
          <cell r="A186" t="str">
            <v>Res lines added</v>
          </cell>
        </row>
        <row r="187">
          <cell r="A187" t="str">
            <v>% of  operator main Lines</v>
          </cell>
        </row>
        <row r="188">
          <cell r="A188" t="str">
            <v>% growth</v>
          </cell>
        </row>
        <row r="189">
          <cell r="A189" t="str">
            <v>% of total Res lines</v>
          </cell>
        </row>
        <row r="190">
          <cell r="A190" t="str">
            <v>% of operator main lines</v>
          </cell>
        </row>
        <row r="191">
          <cell r="A191" t="str">
            <v xml:space="preserve">  Axtel</v>
          </cell>
        </row>
        <row r="192">
          <cell r="A192" t="str">
            <v>subscribers added</v>
          </cell>
        </row>
        <row r="193">
          <cell r="A193" t="str">
            <v>% growth</v>
          </cell>
        </row>
        <row r="194">
          <cell r="A194" t="str">
            <v xml:space="preserve">  Residential lines</v>
          </cell>
        </row>
        <row r="195">
          <cell r="A195" t="str">
            <v xml:space="preserve">      Residential Lines</v>
          </cell>
        </row>
        <row r="196">
          <cell r="A196" t="str">
            <v>% of total lines</v>
          </cell>
        </row>
        <row r="197">
          <cell r="A197" t="str">
            <v xml:space="preserve">      Business Lines</v>
          </cell>
        </row>
        <row r="198">
          <cell r="A198" t="str">
            <v>% of total lines</v>
          </cell>
        </row>
        <row r="200">
          <cell r="A200" t="str">
            <v xml:space="preserve">  Axtel</v>
          </cell>
        </row>
        <row r="201">
          <cell r="A201" t="str">
            <v>subscribers added</v>
          </cell>
        </row>
        <row r="202">
          <cell r="A202" t="str">
            <v>Fixed Landline Operators</v>
          </cell>
        </row>
        <row r="203">
          <cell r="A203" t="str">
            <v>Subs Added</v>
          </cell>
        </row>
        <row r="204">
          <cell r="A204" t="str">
            <v>% growth</v>
          </cell>
        </row>
        <row r="205">
          <cell r="A205" t="str">
            <v>Market Share</v>
          </cell>
        </row>
        <row r="206">
          <cell r="A206" t="str">
            <v>% of total lines</v>
          </cell>
        </row>
        <row r="207">
          <cell r="A207" t="str">
            <v xml:space="preserve">   Business Lines</v>
          </cell>
        </row>
        <row r="208">
          <cell r="A208" t="str">
            <v>Bu lines added</v>
          </cell>
        </row>
        <row r="209">
          <cell r="A209" t="str">
            <v>% of  operator main Lines</v>
          </cell>
        </row>
        <row r="210">
          <cell r="A210" t="str">
            <v>% growth</v>
          </cell>
        </row>
        <row r="211">
          <cell r="A211" t="str">
            <v>% of total Bus lines</v>
          </cell>
        </row>
        <row r="212">
          <cell r="A212" t="str">
            <v>% growth</v>
          </cell>
        </row>
        <row r="213">
          <cell r="A213" t="str">
            <v xml:space="preserve">  Residential lines</v>
          </cell>
        </row>
        <row r="214">
          <cell r="A214" t="str">
            <v>Res lines added</v>
          </cell>
        </row>
        <row r="215">
          <cell r="A215" t="str">
            <v>% of  operator main Lines</v>
          </cell>
        </row>
        <row r="216">
          <cell r="A216" t="str">
            <v>% growth</v>
          </cell>
        </row>
        <row r="217">
          <cell r="A217" t="str">
            <v>% of total Res lines</v>
          </cell>
        </row>
        <row r="220">
          <cell r="A220" t="str">
            <v xml:space="preserve">  MAXCOM</v>
          </cell>
        </row>
        <row r="221">
          <cell r="A221" t="str">
            <v>subscribers added</v>
          </cell>
        </row>
        <row r="222">
          <cell r="A222" t="str">
            <v>% growth</v>
          </cell>
        </row>
        <row r="223">
          <cell r="A223" t="str">
            <v>Market Share</v>
          </cell>
        </row>
        <row r="224">
          <cell r="A224" t="str">
            <v xml:space="preserve">      Residential Lines</v>
          </cell>
        </row>
        <row r="225">
          <cell r="A225" t="str">
            <v>% of total lines</v>
          </cell>
        </row>
        <row r="226">
          <cell r="A226" t="str">
            <v xml:space="preserve">      Business Lines</v>
          </cell>
        </row>
        <row r="227">
          <cell r="A227" t="str">
            <v>% of total lines</v>
          </cell>
        </row>
        <row r="228">
          <cell r="A228" t="str">
            <v>% growth</v>
          </cell>
        </row>
        <row r="229">
          <cell r="A229" t="str">
            <v xml:space="preserve">FTTB Operators </v>
          </cell>
        </row>
        <row r="230">
          <cell r="A230" t="str">
            <v>Subs Added</v>
          </cell>
        </row>
        <row r="231">
          <cell r="A231" t="str">
            <v>% growth</v>
          </cell>
        </row>
        <row r="232">
          <cell r="A232" t="str">
            <v>Market Share</v>
          </cell>
        </row>
        <row r="233">
          <cell r="A233" t="str">
            <v>% of  operator main Lines</v>
          </cell>
        </row>
        <row r="234">
          <cell r="A234" t="str">
            <v xml:space="preserve">   Business Lines</v>
          </cell>
        </row>
        <row r="235">
          <cell r="A235" t="str">
            <v>Bu lines added</v>
          </cell>
        </row>
        <row r="236">
          <cell r="A236" t="str">
            <v>% of  operator main Lines</v>
          </cell>
        </row>
        <row r="237">
          <cell r="A237" t="str">
            <v>% growth</v>
          </cell>
        </row>
        <row r="238">
          <cell r="A238" t="str">
            <v>% of total Bus lines</v>
          </cell>
        </row>
        <row r="239">
          <cell r="A239" t="str">
            <v>subscribers added</v>
          </cell>
        </row>
        <row r="240">
          <cell r="A240" t="str">
            <v>% growth</v>
          </cell>
        </row>
        <row r="242">
          <cell r="A242" t="str">
            <v xml:space="preserve">      Residential Lines</v>
          </cell>
        </row>
        <row r="243">
          <cell r="A243" t="str">
            <v>% of total lines</v>
          </cell>
        </row>
        <row r="244">
          <cell r="A244" t="str">
            <v xml:space="preserve">      Business Lines</v>
          </cell>
        </row>
        <row r="245">
          <cell r="A245" t="str">
            <v>% of total lines</v>
          </cell>
        </row>
        <row r="247">
          <cell r="A247" t="str">
            <v xml:space="preserve">FTTB Operators </v>
          </cell>
        </row>
        <row r="248">
          <cell r="A248" t="str">
            <v>Subs Added</v>
          </cell>
        </row>
        <row r="249">
          <cell r="A249" t="str">
            <v>% growth</v>
          </cell>
        </row>
        <row r="250">
          <cell r="A250" t="str">
            <v>Market Share</v>
          </cell>
        </row>
        <row r="252">
          <cell r="A252" t="str">
            <v xml:space="preserve">   Business Lines</v>
          </cell>
        </row>
        <row r="253">
          <cell r="A253" t="str">
            <v>Bu lines added</v>
          </cell>
        </row>
        <row r="254">
          <cell r="A254" t="str">
            <v>% of  operator main Lines</v>
          </cell>
        </row>
        <row r="255">
          <cell r="A255" t="str">
            <v>% growth</v>
          </cell>
        </row>
        <row r="256">
          <cell r="A256" t="str">
            <v>% of total Bus lines</v>
          </cell>
        </row>
        <row r="258">
          <cell r="A258" t="str">
            <v>Broadband Wireless Access Operators</v>
          </cell>
        </row>
        <row r="259">
          <cell r="A259" t="str">
            <v>Subs Added</v>
          </cell>
        </row>
        <row r="260">
          <cell r="A260" t="str">
            <v>% growth</v>
          </cell>
        </row>
        <row r="261">
          <cell r="A261" t="str">
            <v>Market Share</v>
          </cell>
        </row>
        <row r="263">
          <cell r="A263" t="str">
            <v xml:space="preserve">   Business Lines</v>
          </cell>
        </row>
        <row r="264">
          <cell r="A264" t="str">
            <v>Bu lines added</v>
          </cell>
        </row>
        <row r="265">
          <cell r="A265" t="str">
            <v>% growth</v>
          </cell>
        </row>
        <row r="266">
          <cell r="A266" t="str">
            <v>% of total Bus lines</v>
          </cell>
        </row>
        <row r="268">
          <cell r="A268" t="str">
            <v>Cable Operators</v>
          </cell>
        </row>
        <row r="269">
          <cell r="A269" t="str">
            <v>Subs Added</v>
          </cell>
        </row>
        <row r="270">
          <cell r="A270" t="str">
            <v>% growth</v>
          </cell>
        </row>
        <row r="271">
          <cell r="A271" t="str">
            <v>% of cable lines</v>
          </cell>
        </row>
        <row r="272">
          <cell r="A272" t="str">
            <v>% of cable lines/Internet</v>
          </cell>
        </row>
        <row r="273">
          <cell r="A273" t="str">
            <v>Market Share</v>
          </cell>
        </row>
        <row r="275">
          <cell r="A275" t="str">
            <v xml:space="preserve">   Business Lines</v>
          </cell>
        </row>
        <row r="276">
          <cell r="A276" t="str">
            <v>Bu lines added</v>
          </cell>
        </row>
        <row r="277">
          <cell r="A277" t="str">
            <v>% growth</v>
          </cell>
        </row>
        <row r="278">
          <cell r="A278" t="str">
            <v>% of total Bus lines</v>
          </cell>
        </row>
        <row r="280">
          <cell r="A280" t="str">
            <v xml:space="preserve">   Residential Lines</v>
          </cell>
        </row>
        <row r="281">
          <cell r="A281" t="str">
            <v>Re lines added</v>
          </cell>
        </row>
        <row r="282">
          <cell r="A282" t="str">
            <v>% residential lines</v>
          </cell>
        </row>
        <row r="283">
          <cell r="A283" t="str">
            <v>% growth</v>
          </cell>
        </row>
        <row r="284">
          <cell r="A284" t="str">
            <v>% of total residential lines</v>
          </cell>
        </row>
      </sheetData>
      <sheetData sheetId="12" refreshError="1">
        <row r="2">
          <cell r="B2" t="str">
            <v>Standard</v>
          </cell>
          <cell r="C2" t="str">
            <v>Vendor</v>
          </cell>
          <cell r="D2">
            <v>1990</v>
          </cell>
          <cell r="E2">
            <v>1991</v>
          </cell>
          <cell r="F2">
            <v>1992</v>
          </cell>
          <cell r="G2">
            <v>1993</v>
          </cell>
          <cell r="H2">
            <v>1994</v>
          </cell>
          <cell r="I2">
            <v>1995</v>
          </cell>
          <cell r="J2">
            <v>1996</v>
          </cell>
          <cell r="K2">
            <v>1997</v>
          </cell>
          <cell r="L2">
            <v>1998</v>
          </cell>
          <cell r="M2">
            <v>1999</v>
          </cell>
          <cell r="N2">
            <v>2000</v>
          </cell>
        </row>
        <row r="3">
          <cell r="A3" t="str">
            <v>Total cellular+PCS Subs</v>
          </cell>
          <cell r="D3">
            <v>28.248999999999999</v>
          </cell>
          <cell r="E3">
            <v>163.18799999999999</v>
          </cell>
          <cell r="F3">
            <v>308.96199999999999</v>
          </cell>
          <cell r="G3">
            <v>379.57399999999996</v>
          </cell>
          <cell r="H3">
            <v>569.25100000000009</v>
          </cell>
          <cell r="I3">
            <v>683.59299999999996</v>
          </cell>
          <cell r="J3">
            <v>1021.8999999999999</v>
          </cell>
          <cell r="K3">
            <v>1746.972</v>
          </cell>
          <cell r="L3">
            <v>3368.837</v>
          </cell>
          <cell r="M3">
            <v>7768.4620000000014</v>
          </cell>
          <cell r="N3">
            <v>14220.4</v>
          </cell>
        </row>
        <row r="4">
          <cell r="A4" t="str">
            <v>Population (000)</v>
          </cell>
          <cell r="D4">
            <v>81250</v>
          </cell>
          <cell r="E4">
            <v>83118.75</v>
          </cell>
          <cell r="F4">
            <v>85072.040624999994</v>
          </cell>
          <cell r="G4">
            <v>87071.233579687498</v>
          </cell>
          <cell r="H4">
            <v>87985.616789843742</v>
          </cell>
          <cell r="I4">
            <v>88900</v>
          </cell>
          <cell r="J4">
            <v>90600</v>
          </cell>
          <cell r="K4">
            <v>92200</v>
          </cell>
          <cell r="L4">
            <v>93900</v>
          </cell>
          <cell r="M4">
            <v>95600</v>
          </cell>
          <cell r="N4">
            <v>97400</v>
          </cell>
        </row>
        <row r="6">
          <cell r="A6" t="str">
            <v>Total Cellular &amp; PCS Subscribers (000)</v>
          </cell>
          <cell r="D6">
            <v>28.248999999999999</v>
          </cell>
          <cell r="E6">
            <v>163.18799999999999</v>
          </cell>
          <cell r="F6">
            <v>308.96199999999999</v>
          </cell>
          <cell r="G6">
            <v>379.57399999999996</v>
          </cell>
          <cell r="H6">
            <v>569.25100000000009</v>
          </cell>
          <cell r="I6">
            <v>683.59299999999996</v>
          </cell>
          <cell r="J6">
            <v>1021.8999999999999</v>
          </cell>
          <cell r="K6">
            <v>1746.972</v>
          </cell>
          <cell r="L6">
            <v>3368.837</v>
          </cell>
          <cell r="M6">
            <v>7768.4620000000014</v>
          </cell>
          <cell r="N6">
            <v>14220.4</v>
          </cell>
        </row>
        <row r="7">
          <cell r="A7" t="str">
            <v>subs added</v>
          </cell>
          <cell r="E7">
            <v>134.93899999999999</v>
          </cell>
          <cell r="F7">
            <v>145.774</v>
          </cell>
          <cell r="G7">
            <v>70.611999999999966</v>
          </cell>
          <cell r="H7">
            <v>189.67700000000013</v>
          </cell>
          <cell r="I7">
            <v>114.34199999999987</v>
          </cell>
          <cell r="J7">
            <v>338.3069999999999</v>
          </cell>
          <cell r="K7">
            <v>725.07200000000012</v>
          </cell>
          <cell r="L7">
            <v>1621.865</v>
          </cell>
          <cell r="M7">
            <v>4399.6250000000018</v>
          </cell>
          <cell r="N7">
            <v>6451.9379999999983</v>
          </cell>
        </row>
        <row r="8">
          <cell r="A8" t="str">
            <v>penetration</v>
          </cell>
          <cell r="D8">
            <v>3.4768E-2</v>
          </cell>
          <cell r="E8">
            <v>0.1963311527182495</v>
          </cell>
          <cell r="F8">
            <v>0.36317690010742004</v>
          </cell>
          <cell r="G8">
            <v>0.43593502055143646</v>
          </cell>
          <cell r="H8">
            <v>0.64698188268620427</v>
          </cell>
          <cell r="I8">
            <v>0.76894600674915625</v>
          </cell>
          <cell r="J8">
            <v>1.1279249448123618</v>
          </cell>
          <cell r="K8">
            <v>1.8947635574837312</v>
          </cell>
          <cell r="L8">
            <v>3.5876858359957402</v>
          </cell>
          <cell r="M8">
            <v>8.1260062761506298</v>
          </cell>
          <cell r="N8">
            <v>14.6</v>
          </cell>
        </row>
        <row r="9">
          <cell r="A9" t="str">
            <v>ML penetration</v>
          </cell>
          <cell r="D9">
            <v>6.5907692307692303</v>
          </cell>
          <cell r="E9">
            <v>7.2484246935859833</v>
          </cell>
          <cell r="F9">
            <v>7.9387445632934703</v>
          </cell>
          <cell r="G9">
            <v>8.7524658681048546</v>
          </cell>
          <cell r="H9">
            <v>9.6521696498242875</v>
          </cell>
          <cell r="I9">
            <v>9.8999212598425199</v>
          </cell>
          <cell r="J9">
            <v>9.7418852097130237</v>
          </cell>
          <cell r="K9">
            <v>10.036567245119306</v>
          </cell>
          <cell r="L9">
            <v>10.571756123535678</v>
          </cell>
          <cell r="M9">
            <v>11.432100418410043</v>
          </cell>
          <cell r="N9">
            <v>12.1</v>
          </cell>
        </row>
        <row r="10">
          <cell r="A10" t="str">
            <v>ML added</v>
          </cell>
          <cell r="D10">
            <v>508</v>
          </cell>
          <cell r="E10">
            <v>669.80000000000018</v>
          </cell>
          <cell r="F10">
            <v>728.85199999999986</v>
          </cell>
          <cell r="G10">
            <v>867.22800000000007</v>
          </cell>
          <cell r="H10">
            <v>871.64100000000053</v>
          </cell>
          <cell r="I10">
            <v>308.50900000000001</v>
          </cell>
          <cell r="J10">
            <v>25.117999999998574</v>
          </cell>
          <cell r="K10">
            <v>427.56700000000092</v>
          </cell>
          <cell r="L10">
            <v>673.16400000000067</v>
          </cell>
          <cell r="M10">
            <v>1002.2089999999989</v>
          </cell>
          <cell r="N10">
            <v>856.3119999999999</v>
          </cell>
        </row>
        <row r="11">
          <cell r="A11" t="str">
            <v>subs added per month</v>
          </cell>
          <cell r="F11">
            <v>12.147833333333333</v>
          </cell>
          <cell r="G11">
            <v>5.8843333333333305</v>
          </cell>
          <cell r="H11">
            <v>15.806416666666678</v>
          </cell>
          <cell r="I11">
            <v>9.5284999999999886</v>
          </cell>
          <cell r="J11">
            <v>28.192249999999991</v>
          </cell>
          <cell r="K11">
            <v>60.422666666666679</v>
          </cell>
          <cell r="L11">
            <v>135.15541666666667</v>
          </cell>
          <cell r="M11">
            <v>366.6354166666668</v>
          </cell>
          <cell r="N11">
            <v>537.66149999999982</v>
          </cell>
        </row>
        <row r="12">
          <cell r="A12" t="str">
            <v>% growth</v>
          </cell>
          <cell r="F12">
            <v>0.89328872220996647</v>
          </cell>
          <cell r="G12">
            <v>0.22854590532168995</v>
          </cell>
          <cell r="H12">
            <v>0.49971020143634748</v>
          </cell>
          <cell r="I12">
            <v>0.2008639422679975</v>
          </cell>
          <cell r="J12">
            <v>0.49489535439947441</v>
          </cell>
          <cell r="K12">
            <v>0.70953322242880934</v>
          </cell>
          <cell r="L12">
            <v>0.92838637367971555</v>
          </cell>
          <cell r="M12">
            <v>1.3059774040714947</v>
          </cell>
          <cell r="N12">
            <v>0.8305296466662252</v>
          </cell>
        </row>
        <row r="13">
          <cell r="A13" t="str">
            <v>3-year steady state</v>
          </cell>
          <cell r="I13">
            <v>214.10866666666664</v>
          </cell>
          <cell r="K13">
            <v>895.08133333333319</v>
          </cell>
          <cell r="N13">
            <v>5700.8410000000003</v>
          </cell>
        </row>
        <row r="15">
          <cell r="A15" t="str">
            <v>Cofetel -Month by Month</v>
          </cell>
          <cell r="I15">
            <v>688.5</v>
          </cell>
          <cell r="J15">
            <v>1021.9</v>
          </cell>
          <cell r="K15">
            <v>1740.8</v>
          </cell>
          <cell r="L15">
            <v>3349.5</v>
          </cell>
          <cell r="M15">
            <v>7768.4620000000014</v>
          </cell>
        </row>
        <row r="16">
          <cell r="A16" t="str">
            <v xml:space="preserve">   January</v>
          </cell>
          <cell r="I16">
            <v>586.5</v>
          </cell>
          <cell r="J16">
            <v>705.5</v>
          </cell>
          <cell r="K16">
            <v>1077.5</v>
          </cell>
          <cell r="L16">
            <v>1836.4</v>
          </cell>
          <cell r="M16">
            <v>3516.1</v>
          </cell>
        </row>
        <row r="17">
          <cell r="A17" t="str">
            <v xml:space="preserve">   February</v>
          </cell>
          <cell r="I17">
            <v>602.29999999999995</v>
          </cell>
          <cell r="J17">
            <v>719.6</v>
          </cell>
          <cell r="K17">
            <v>1128.0999999999999</v>
          </cell>
          <cell r="L17">
            <v>1931.4</v>
          </cell>
          <cell r="M17">
            <v>3711.9</v>
          </cell>
        </row>
        <row r="18">
          <cell r="A18" t="str">
            <v xml:space="preserve">   March</v>
          </cell>
          <cell r="I18">
            <v>606.70000000000005</v>
          </cell>
          <cell r="J18">
            <v>730.5</v>
          </cell>
          <cell r="K18">
            <v>1166.7</v>
          </cell>
          <cell r="L18">
            <v>2042.8</v>
          </cell>
          <cell r="M18">
            <v>3984.4</v>
          </cell>
        </row>
        <row r="19">
          <cell r="A19" t="str">
            <v xml:space="preserve">   April</v>
          </cell>
          <cell r="I19">
            <v>603.5</v>
          </cell>
          <cell r="J19">
            <v>740.8</v>
          </cell>
          <cell r="K19">
            <v>1207.5</v>
          </cell>
          <cell r="L19">
            <v>2148.5</v>
          </cell>
          <cell r="M19">
            <v>4241.5</v>
          </cell>
        </row>
        <row r="20">
          <cell r="A20" t="str">
            <v xml:space="preserve">   May</v>
          </cell>
          <cell r="I20">
            <v>612.5</v>
          </cell>
          <cell r="J20">
            <v>769.5</v>
          </cell>
          <cell r="K20">
            <v>1243.8</v>
          </cell>
          <cell r="L20">
            <v>2269.3000000000002</v>
          </cell>
          <cell r="M20">
            <v>4563.1000000000004</v>
          </cell>
        </row>
        <row r="21">
          <cell r="A21" t="str">
            <v xml:space="preserve">  June</v>
          </cell>
          <cell r="I21">
            <v>627.6</v>
          </cell>
          <cell r="J21">
            <v>805.3</v>
          </cell>
          <cell r="K21">
            <v>1297.7</v>
          </cell>
          <cell r="L21">
            <v>2409.6999999999998</v>
          </cell>
          <cell r="M21">
            <v>4935.6000000000004</v>
          </cell>
        </row>
        <row r="22">
          <cell r="A22" t="str">
            <v xml:space="preserve">  July</v>
          </cell>
          <cell r="I22">
            <v>639.20000000000005</v>
          </cell>
          <cell r="J22">
            <v>857.7</v>
          </cell>
          <cell r="K22">
            <v>1363.4</v>
          </cell>
          <cell r="L22">
            <v>2549.1999999999998</v>
          </cell>
          <cell r="M22">
            <v>5397.2</v>
          </cell>
        </row>
        <row r="23">
          <cell r="A23" t="str">
            <v xml:space="preserve">  August</v>
          </cell>
          <cell r="I23">
            <v>645.4</v>
          </cell>
          <cell r="J23">
            <v>908.1</v>
          </cell>
          <cell r="K23">
            <v>1418.5</v>
          </cell>
          <cell r="L23">
            <v>2700.6</v>
          </cell>
          <cell r="M23">
            <v>5796.8</v>
          </cell>
        </row>
        <row r="24">
          <cell r="A24" t="str">
            <v xml:space="preserve">  September</v>
          </cell>
          <cell r="I24">
            <v>648.79999999999995</v>
          </cell>
          <cell r="J24">
            <v>956.3</v>
          </cell>
          <cell r="K24">
            <v>1481.7</v>
          </cell>
          <cell r="L24">
            <v>2831.5</v>
          </cell>
          <cell r="M24">
            <v>6130.1</v>
          </cell>
        </row>
        <row r="25">
          <cell r="A25" t="str">
            <v xml:space="preserve">  October</v>
          </cell>
          <cell r="I25">
            <v>656.3</v>
          </cell>
          <cell r="J25">
            <v>997.4</v>
          </cell>
          <cell r="K25">
            <v>1554.7</v>
          </cell>
          <cell r="L25">
            <v>2974.1</v>
          </cell>
          <cell r="M25">
            <v>6676.2206666666671</v>
          </cell>
          <cell r="N25">
            <v>1638.362000000001</v>
          </cell>
        </row>
        <row r="26">
          <cell r="A26" t="str">
            <v xml:space="preserve">  November</v>
          </cell>
          <cell r="I26">
            <v>670.9</v>
          </cell>
          <cell r="J26">
            <v>1027.2</v>
          </cell>
          <cell r="K26">
            <v>1620.8</v>
          </cell>
          <cell r="L26">
            <v>3123.2</v>
          </cell>
          <cell r="M26">
            <v>7222.3413333333338</v>
          </cell>
          <cell r="N26">
            <v>546.12066666666703</v>
          </cell>
        </row>
        <row r="27">
          <cell r="A27" t="str">
            <v xml:space="preserve">  December</v>
          </cell>
          <cell r="I27">
            <v>688.5</v>
          </cell>
          <cell r="J27">
            <v>1021.9</v>
          </cell>
          <cell r="K27">
            <v>1740.8</v>
          </cell>
          <cell r="L27">
            <v>3349.5</v>
          </cell>
          <cell r="M27">
            <v>7768.4620000000014</v>
          </cell>
        </row>
        <row r="29">
          <cell r="A29" t="str">
            <v>By Socio-Economic Group</v>
          </cell>
        </row>
        <row r="30">
          <cell r="A30" t="str">
            <v xml:space="preserve">   A Group</v>
          </cell>
          <cell r="M30">
            <v>0.8</v>
          </cell>
        </row>
        <row r="31">
          <cell r="A31" t="str">
            <v xml:space="preserve">   B Group</v>
          </cell>
          <cell r="M31">
            <v>0.6</v>
          </cell>
        </row>
        <row r="32">
          <cell r="A32" t="str">
            <v xml:space="preserve">   C+ Group</v>
          </cell>
          <cell r="M32">
            <v>0.5</v>
          </cell>
        </row>
        <row r="33">
          <cell r="A33" t="str">
            <v xml:space="preserve">   C Group</v>
          </cell>
          <cell r="M33">
            <v>0.4</v>
          </cell>
        </row>
        <row r="34">
          <cell r="A34" t="str">
            <v xml:space="preserve">   D Group</v>
          </cell>
        </row>
        <row r="35">
          <cell r="A35" t="str">
            <v xml:space="preserve">   E Group</v>
          </cell>
        </row>
        <row r="37">
          <cell r="A37" t="str">
            <v>Cellular Subscribers (000)</v>
          </cell>
          <cell r="D37">
            <v>28.248999999999999</v>
          </cell>
          <cell r="E37">
            <v>163.18799999999999</v>
          </cell>
          <cell r="F37">
            <v>308.96199999999999</v>
          </cell>
          <cell r="G37">
            <v>379.57399999999996</v>
          </cell>
          <cell r="H37">
            <v>569.25100000000009</v>
          </cell>
          <cell r="I37">
            <v>683.59299999999996</v>
          </cell>
          <cell r="J37">
            <v>1021.8999999999999</v>
          </cell>
          <cell r="K37">
            <v>1746.972</v>
          </cell>
          <cell r="L37">
            <v>3368.837</v>
          </cell>
          <cell r="M37">
            <v>7656.755000000001</v>
          </cell>
          <cell r="N37">
            <v>13246.160395999997</v>
          </cell>
        </row>
        <row r="38">
          <cell r="A38" t="str">
            <v xml:space="preserve">% growth </v>
          </cell>
          <cell r="E38">
            <v>4.7767708591454561</v>
          </cell>
          <cell r="F38">
            <v>0.89328872220996647</v>
          </cell>
          <cell r="G38">
            <v>0.22854590532168995</v>
          </cell>
          <cell r="H38">
            <v>0.49971020143634748</v>
          </cell>
          <cell r="I38">
            <v>0.2008639422679975</v>
          </cell>
          <cell r="J38">
            <v>0.49489535439947441</v>
          </cell>
          <cell r="K38">
            <v>0.70953322242880934</v>
          </cell>
          <cell r="L38">
            <v>0.92838637367971555</v>
          </cell>
          <cell r="M38">
            <v>1.2728184830551319</v>
          </cell>
          <cell r="N38">
            <v>0.7299966364341024</v>
          </cell>
        </row>
        <row r="39">
          <cell r="A39" t="str">
            <v>subs added</v>
          </cell>
          <cell r="D39">
            <v>28.248999999999999</v>
          </cell>
          <cell r="E39">
            <v>134.93899999999999</v>
          </cell>
          <cell r="F39">
            <v>145.774</v>
          </cell>
          <cell r="G39">
            <v>70.611999999999966</v>
          </cell>
          <cell r="H39">
            <v>189.67700000000013</v>
          </cell>
          <cell r="I39">
            <v>114.34199999999987</v>
          </cell>
          <cell r="J39">
            <v>338.3069999999999</v>
          </cell>
          <cell r="K39">
            <v>725.07200000000012</v>
          </cell>
          <cell r="L39">
            <v>1621.865</v>
          </cell>
          <cell r="M39">
            <v>4287.9180000000015</v>
          </cell>
          <cell r="N39">
            <v>5589.4053959999965</v>
          </cell>
        </row>
        <row r="40">
          <cell r="A40" t="str">
            <v>Avg subs added per month</v>
          </cell>
          <cell r="D40">
            <v>2.3540833333333331</v>
          </cell>
          <cell r="E40">
            <v>11.244916666666667</v>
          </cell>
          <cell r="F40">
            <v>12.147833333333333</v>
          </cell>
          <cell r="G40">
            <v>5.8843333333333305</v>
          </cell>
          <cell r="H40">
            <v>15.806416666666678</v>
          </cell>
          <cell r="I40">
            <v>9.5284999999999886</v>
          </cell>
          <cell r="J40">
            <v>28.192249999999991</v>
          </cell>
          <cell r="K40">
            <v>60.422666666666679</v>
          </cell>
          <cell r="L40">
            <v>135.15541666666667</v>
          </cell>
          <cell r="M40">
            <v>357.32650000000012</v>
          </cell>
          <cell r="N40">
            <v>465.78378299999969</v>
          </cell>
        </row>
        <row r="41">
          <cell r="A41" t="str">
            <v xml:space="preserve">   Cellular (per 100 pop.)</v>
          </cell>
          <cell r="G41">
            <v>0.43593502055143646</v>
          </cell>
          <cell r="H41">
            <v>0.64698188268620427</v>
          </cell>
          <cell r="I41">
            <v>0.76894600674915625</v>
          </cell>
          <cell r="J41">
            <v>1.1279249448123618</v>
          </cell>
          <cell r="K41">
            <v>1.8947635574837312</v>
          </cell>
          <cell r="L41">
            <v>3.5876858359957402</v>
          </cell>
          <cell r="M41">
            <v>8.0091579497907954</v>
          </cell>
          <cell r="N41">
            <v>13.599753999999997</v>
          </cell>
        </row>
        <row r="42">
          <cell r="A42" t="str">
            <v>% of cell/PCS subs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0.98562044842338159</v>
          </cell>
          <cell r="N42">
            <v>0.93148999999999982</v>
          </cell>
        </row>
        <row r="44">
          <cell r="A44" t="str">
            <v xml:space="preserve">   Analog</v>
          </cell>
          <cell r="D44">
            <v>28.248999999999999</v>
          </cell>
          <cell r="E44">
            <v>163.18799999999999</v>
          </cell>
          <cell r="F44">
            <v>308.96199999999999</v>
          </cell>
          <cell r="G44">
            <v>379.57399999999996</v>
          </cell>
          <cell r="H44">
            <v>569.25100000000009</v>
          </cell>
          <cell r="I44">
            <v>683.59299999999996</v>
          </cell>
          <cell r="J44">
            <v>1021.8999999999999</v>
          </cell>
          <cell r="K44">
            <v>1741.4085</v>
          </cell>
          <cell r="L44">
            <v>3277.9299609999998</v>
          </cell>
          <cell r="M44">
            <v>6617.9593000000004</v>
          </cell>
          <cell r="N44">
            <v>9435.9833930399982</v>
          </cell>
        </row>
        <row r="45">
          <cell r="A45" t="str">
            <v>subs added</v>
          </cell>
          <cell r="D45">
            <v>28.248999999999999</v>
          </cell>
          <cell r="E45">
            <v>134.93899999999999</v>
          </cell>
          <cell r="F45">
            <v>145.774</v>
          </cell>
          <cell r="G45">
            <v>70.611999999999966</v>
          </cell>
          <cell r="H45">
            <v>189.67700000000013</v>
          </cell>
          <cell r="I45">
            <v>114.34199999999987</v>
          </cell>
          <cell r="J45">
            <v>338.3069999999999</v>
          </cell>
          <cell r="K45">
            <v>719.50850000000014</v>
          </cell>
          <cell r="L45">
            <v>1536.5214609999998</v>
          </cell>
          <cell r="M45">
            <v>3340.0293390000006</v>
          </cell>
          <cell r="N45">
            <v>2818.0240930399978</v>
          </cell>
        </row>
        <row r="46">
          <cell r="A46" t="str">
            <v>% of cell subs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0.99681534678289063</v>
          </cell>
          <cell r="L46">
            <v>0.97301530498507338</v>
          </cell>
          <cell r="M46">
            <v>0.86432951034739913</v>
          </cell>
          <cell r="N46">
            <v>0.71235611761800977</v>
          </cell>
        </row>
        <row r="47">
          <cell r="A47" t="str">
            <v>penetration</v>
          </cell>
          <cell r="D47">
            <v>3.4768E-2</v>
          </cell>
          <cell r="E47">
            <v>0.1963311527182495</v>
          </cell>
          <cell r="F47">
            <v>0.36317690010742004</v>
          </cell>
          <cell r="G47">
            <v>0.43593502055143646</v>
          </cell>
          <cell r="H47">
            <v>0.64698188268620427</v>
          </cell>
          <cell r="I47">
            <v>0.76894600674915625</v>
          </cell>
          <cell r="J47">
            <v>1.1279249448123618</v>
          </cell>
          <cell r="K47">
            <v>1.8887293926247291</v>
          </cell>
          <cell r="L47">
            <v>3.4908732279020236</v>
          </cell>
          <cell r="M47">
            <v>6.9225515690376573</v>
          </cell>
          <cell r="N47">
            <v>9.6878679599999984</v>
          </cell>
        </row>
        <row r="49">
          <cell r="A49" t="str">
            <v xml:space="preserve">   Digital</v>
          </cell>
          <cell r="K49">
            <v>5.5635000000000003</v>
          </cell>
          <cell r="L49">
            <v>90.907038999999997</v>
          </cell>
          <cell r="M49">
            <v>1038.7957000000001</v>
          </cell>
          <cell r="N49">
            <v>3810.1770029599998</v>
          </cell>
        </row>
        <row r="50">
          <cell r="A50" t="str">
            <v>subs added</v>
          </cell>
          <cell r="K50">
            <v>5.5635000000000003</v>
          </cell>
          <cell r="L50">
            <v>85.343538999999993</v>
          </cell>
          <cell r="M50">
            <v>947.88866100000018</v>
          </cell>
          <cell r="N50">
            <v>2771.3813029599996</v>
          </cell>
        </row>
        <row r="51">
          <cell r="A51" t="str">
            <v>% of cell subs</v>
          </cell>
          <cell r="K51">
            <v>3.1846532171093756E-3</v>
          </cell>
          <cell r="L51">
            <v>2.6984695014926514E-2</v>
          </cell>
          <cell r="M51">
            <v>0.13567048965260087</v>
          </cell>
          <cell r="N51">
            <v>0.28764388238199018</v>
          </cell>
        </row>
        <row r="52">
          <cell r="A52" t="str">
            <v>penetration</v>
          </cell>
          <cell r="K52">
            <v>6.0341648590021696E-3</v>
          </cell>
          <cell r="L52">
            <v>9.6812608093716709E-2</v>
          </cell>
          <cell r="M52">
            <v>1.0866063807531383</v>
          </cell>
          <cell r="N52">
            <v>3.9118860399999997</v>
          </cell>
        </row>
        <row r="54">
          <cell r="A54" t="str">
            <v>CDMA</v>
          </cell>
          <cell r="L54">
            <v>44.410875000000004</v>
          </cell>
          <cell r="M54">
            <v>511.59999999999997</v>
          </cell>
          <cell r="N54">
            <v>1362.5987279999999</v>
          </cell>
        </row>
        <row r="55">
          <cell r="A55" t="str">
            <v>subs added</v>
          </cell>
          <cell r="L55">
            <v>44.410875000000004</v>
          </cell>
          <cell r="M55">
            <v>467.18912499999999</v>
          </cell>
          <cell r="N55">
            <v>850.99872800000003</v>
          </cell>
        </row>
        <row r="56">
          <cell r="A56" t="str">
            <v>% of cell subs</v>
          </cell>
          <cell r="L56">
            <v>1.3182850639553058E-2</v>
          </cell>
          <cell r="M56">
            <v>6.6816817307070675E-2</v>
          </cell>
          <cell r="N56">
            <v>0.10286744892591441</v>
          </cell>
        </row>
        <row r="57">
          <cell r="A57" t="str">
            <v>% of digital subs</v>
          </cell>
          <cell r="L57">
            <v>0.48853065162533788</v>
          </cell>
          <cell r="M57">
            <v>0.49249337478004568</v>
          </cell>
          <cell r="N57">
            <v>0.35762084725760568</v>
          </cell>
        </row>
        <row r="58">
          <cell r="A58" t="str">
            <v>penetration</v>
          </cell>
          <cell r="L58">
            <v>4.729592651757189E-2</v>
          </cell>
          <cell r="M58">
            <v>0.53514644351464435</v>
          </cell>
          <cell r="N58">
            <v>1.3989719999999999</v>
          </cell>
        </row>
        <row r="60">
          <cell r="A60" t="str">
            <v>TDMA</v>
          </cell>
          <cell r="K60">
            <v>5.5635000000000003</v>
          </cell>
          <cell r="L60">
            <v>46.496164</v>
          </cell>
          <cell r="M60">
            <v>527.1957000000001</v>
          </cell>
          <cell r="N60">
            <v>2447.5782749599998</v>
          </cell>
        </row>
        <row r="61">
          <cell r="A61" t="str">
            <v>subs added</v>
          </cell>
          <cell r="K61">
            <v>5.5635000000000003</v>
          </cell>
          <cell r="L61">
            <v>40.932664000000003</v>
          </cell>
          <cell r="M61">
            <v>480.69953600000008</v>
          </cell>
          <cell r="N61">
            <v>1920.3825749599996</v>
          </cell>
        </row>
        <row r="62">
          <cell r="A62" t="str">
            <v>% of cell subs</v>
          </cell>
          <cell r="K62">
            <v>3.1846532171093756E-3</v>
          </cell>
          <cell r="L62">
            <v>1.380184437537346E-2</v>
          </cell>
          <cell r="M62">
            <v>6.8853672345530192E-2</v>
          </cell>
          <cell r="N62">
            <v>0.18477643345607578</v>
          </cell>
        </row>
        <row r="63">
          <cell r="A63" t="str">
            <v>% of digital subs</v>
          </cell>
          <cell r="K63">
            <v>1</v>
          </cell>
          <cell r="L63">
            <v>0.51146934837466218</v>
          </cell>
          <cell r="M63">
            <v>0.50750662521995427</v>
          </cell>
          <cell r="N63">
            <v>0.64237915274239432</v>
          </cell>
        </row>
        <row r="64">
          <cell r="A64" t="str">
            <v>penetration</v>
          </cell>
          <cell r="K64">
            <v>6.0341648590021696E-3</v>
          </cell>
          <cell r="L64">
            <v>4.9516681576144833E-2</v>
          </cell>
          <cell r="M64">
            <v>0.55145993723849385</v>
          </cell>
          <cell r="N64">
            <v>2.5129140400000001</v>
          </cell>
        </row>
        <row r="66">
          <cell r="A66" t="str">
            <v>PCS Subscribers (000)</v>
          </cell>
          <cell r="M66">
            <v>111.70699999999999</v>
          </cell>
          <cell r="N66">
            <v>974.2396040000009</v>
          </cell>
        </row>
        <row r="67">
          <cell r="A67" t="str">
            <v>penetration</v>
          </cell>
          <cell r="M67">
            <v>0.11684832635983262</v>
          </cell>
          <cell r="N67">
            <v>1.0002460000000011</v>
          </cell>
        </row>
        <row r="68">
          <cell r="A68" t="str">
            <v>subs added</v>
          </cell>
          <cell r="M68">
            <v>111.70699999999999</v>
          </cell>
          <cell r="N68">
            <v>862.5326040000009</v>
          </cell>
        </row>
        <row r="69">
          <cell r="A69" t="str">
            <v>subs added per month</v>
          </cell>
          <cell r="M69">
            <v>9.3089166666666667</v>
          </cell>
          <cell r="N69">
            <v>71.877717000000075</v>
          </cell>
        </row>
        <row r="70">
          <cell r="A70" t="str">
            <v>% growth</v>
          </cell>
          <cell r="N70">
            <v>7.7213836554557993</v>
          </cell>
        </row>
        <row r="71">
          <cell r="A71" t="str">
            <v>% of cellular/PCS market</v>
          </cell>
          <cell r="M71">
            <v>1.4379551576618381E-2</v>
          </cell>
          <cell r="N71">
            <v>6.8510000000000071E-2</v>
          </cell>
        </row>
        <row r="73">
          <cell r="A73" t="str">
            <v>CDMA</v>
          </cell>
          <cell r="M73">
            <v>111.70699999999999</v>
          </cell>
          <cell r="N73">
            <v>782.12199999999996</v>
          </cell>
        </row>
        <row r="74">
          <cell r="A74" t="str">
            <v>subs added</v>
          </cell>
          <cell r="M74">
            <v>111.70699999999999</v>
          </cell>
          <cell r="N74">
            <v>670.41499999999996</v>
          </cell>
        </row>
        <row r="75">
          <cell r="A75" t="str">
            <v>% of PCS subs</v>
          </cell>
          <cell r="M75">
            <v>1</v>
          </cell>
          <cell r="N75">
            <v>0.80280251058239593</v>
          </cell>
        </row>
        <row r="77">
          <cell r="A77" t="str">
            <v>TDMA</v>
          </cell>
          <cell r="N77">
            <v>192.11760400000094</v>
          </cell>
        </row>
        <row r="78">
          <cell r="A78" t="str">
            <v>subs added</v>
          </cell>
          <cell r="N78">
            <v>192.11760400000094</v>
          </cell>
        </row>
        <row r="79">
          <cell r="A79" t="str">
            <v>% of PCS subs</v>
          </cell>
          <cell r="N79">
            <v>0.19719748941760404</v>
          </cell>
        </row>
        <row r="81">
          <cell r="A81" t="str">
            <v>Pre-pay Subscribers (000)</v>
          </cell>
          <cell r="I81">
            <v>1.399</v>
          </cell>
          <cell r="J81">
            <v>334.48430000000002</v>
          </cell>
          <cell r="K81">
            <v>1007.7361500000001</v>
          </cell>
          <cell r="L81">
            <v>2306.4749999999999</v>
          </cell>
          <cell r="M81">
            <v>6301.4302000000007</v>
          </cell>
          <cell r="N81">
            <v>11785.577499999999</v>
          </cell>
        </row>
        <row r="82">
          <cell r="A82" t="str">
            <v>pre-pay subs added</v>
          </cell>
          <cell r="I82">
            <v>1.399</v>
          </cell>
          <cell r="J82">
            <v>333.08530000000002</v>
          </cell>
          <cell r="K82">
            <v>673.2518500000001</v>
          </cell>
          <cell r="L82">
            <v>1298.7388499999997</v>
          </cell>
          <cell r="M82">
            <v>3994.9552000000008</v>
          </cell>
          <cell r="N82">
            <v>5484.1472999999987</v>
          </cell>
        </row>
        <row r="83">
          <cell r="A83" t="str">
            <v>% of total subscribers</v>
          </cell>
          <cell r="I83">
            <v>2.0465393882032148E-3</v>
          </cell>
          <cell r="J83">
            <v>0.32731607789411887</v>
          </cell>
          <cell r="K83">
            <v>0.57684733928191179</v>
          </cell>
          <cell r="L83">
            <v>0.68465022202024017</v>
          </cell>
          <cell r="M83">
            <v>0.81115543848962635</v>
          </cell>
          <cell r="N83">
            <v>0.82877960535568618</v>
          </cell>
        </row>
        <row r="84">
          <cell r="A84" t="str">
            <v>% growth</v>
          </cell>
          <cell r="I84" t="e">
            <v>#DIV/0!</v>
          </cell>
          <cell r="J84">
            <v>238.08813438170122</v>
          </cell>
          <cell r="K84">
            <v>2.0128055337724375</v>
          </cell>
          <cell r="L84">
            <v>1.2887687416989058</v>
          </cell>
          <cell r="M84">
            <v>1.7320609154662421</v>
          </cell>
          <cell r="N84">
            <v>0.87030199906046701</v>
          </cell>
        </row>
        <row r="85">
          <cell r="A85" t="str">
            <v>% of new adds</v>
          </cell>
          <cell r="I85">
            <v>1.2235224152105102E-2</v>
          </cell>
          <cell r="J85">
            <v>0.98456520261182923</v>
          </cell>
          <cell r="K85">
            <v>0.92853102864267267</v>
          </cell>
          <cell r="L85">
            <v>0.80076877545295055</v>
          </cell>
          <cell r="M85">
            <v>0.90802175185385103</v>
          </cell>
          <cell r="N85">
            <v>0.85</v>
          </cell>
        </row>
        <row r="86">
          <cell r="A86" t="str">
            <v>penetration</v>
          </cell>
          <cell r="I86">
            <v>1.5736782902137233E-3</v>
          </cell>
          <cell r="J86">
            <v>0.36918796909492274</v>
          </cell>
          <cell r="K86">
            <v>1.09298931670282</v>
          </cell>
          <cell r="L86">
            <v>2.4563099041533545</v>
          </cell>
          <cell r="M86">
            <v>6.5914541841004191</v>
          </cell>
          <cell r="N86">
            <v>12.100182238193018</v>
          </cell>
        </row>
        <row r="88">
          <cell r="A88" t="str">
            <v>Contract Subscribers (000)</v>
          </cell>
          <cell r="D88">
            <v>28.248999999999999</v>
          </cell>
          <cell r="E88">
            <v>163.18799999999999</v>
          </cell>
          <cell r="F88">
            <v>308.96199999999999</v>
          </cell>
          <cell r="G88">
            <v>379.57399999999996</v>
          </cell>
          <cell r="H88">
            <v>569.25100000000009</v>
          </cell>
          <cell r="I88">
            <v>682.19399999999996</v>
          </cell>
          <cell r="J88">
            <v>687.41569999999979</v>
          </cell>
          <cell r="K88">
            <v>739.23584999999991</v>
          </cell>
          <cell r="L88">
            <v>1062.3620000000001</v>
          </cell>
          <cell r="M88">
            <v>1467.0318000000007</v>
          </cell>
          <cell r="N88">
            <v>2434.8225000000002</v>
          </cell>
        </row>
        <row r="89">
          <cell r="A89" t="str">
            <v xml:space="preserve"> subs added</v>
          </cell>
          <cell r="E89">
            <v>134.93899999999999</v>
          </cell>
          <cell r="F89">
            <v>145.774</v>
          </cell>
          <cell r="G89">
            <v>70.611999999999966</v>
          </cell>
          <cell r="H89">
            <v>189.67700000000013</v>
          </cell>
          <cell r="I89">
            <v>112.94299999999987</v>
          </cell>
          <cell r="J89">
            <v>5.2216999999998279</v>
          </cell>
          <cell r="K89">
            <v>51.820150000000126</v>
          </cell>
          <cell r="L89">
            <v>323.12615000000017</v>
          </cell>
          <cell r="M89">
            <v>404.66980000000058</v>
          </cell>
          <cell r="N89">
            <v>967.79069999999956</v>
          </cell>
        </row>
        <row r="90">
          <cell r="A90" t="str">
            <v>% growth</v>
          </cell>
          <cell r="E90">
            <v>4.7767708591454561</v>
          </cell>
          <cell r="F90">
            <v>0.89328872220996647</v>
          </cell>
          <cell r="G90">
            <v>0.22854590532168995</v>
          </cell>
          <cell r="H90">
            <v>0.49971020143634748</v>
          </cell>
          <cell r="I90">
            <v>0.19840632691027307</v>
          </cell>
          <cell r="J90">
            <v>7.6542742973403875E-3</v>
          </cell>
          <cell r="K90">
            <v>7.5384007086250926E-2</v>
          </cell>
          <cell r="L90">
            <v>0.43710833288185386</v>
          </cell>
          <cell r="M90">
            <v>0.38091516827597421</v>
          </cell>
          <cell r="N90">
            <v>0.65969306186818799</v>
          </cell>
        </row>
        <row r="91">
          <cell r="A91" t="str">
            <v>% of new adds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0.9877647758478949</v>
          </cell>
          <cell r="J91">
            <v>1.5434797388170595E-2</v>
          </cell>
          <cell r="K91">
            <v>7.1468971357327438E-2</v>
          </cell>
          <cell r="L91">
            <v>0.19923122454704933</v>
          </cell>
          <cell r="M91">
            <v>9.1978248146148911E-2</v>
          </cell>
          <cell r="N91">
            <v>0.14999999999999997</v>
          </cell>
        </row>
        <row r="92">
          <cell r="A92" t="str">
            <v>penetration</v>
          </cell>
          <cell r="E92">
            <v>0.1963311527182495</v>
          </cell>
          <cell r="F92">
            <v>0.36317690010742004</v>
          </cell>
          <cell r="G92">
            <v>0.43593502055143646</v>
          </cell>
          <cell r="H92">
            <v>0.64698188268620427</v>
          </cell>
          <cell r="I92">
            <v>0.76737232845894265</v>
          </cell>
          <cell r="J92">
            <v>0.75873697571743914</v>
          </cell>
          <cell r="K92">
            <v>0.80177424078091086</v>
          </cell>
          <cell r="L92">
            <v>1.1313759318423857</v>
          </cell>
          <cell r="M92">
            <v>1.53455209205021</v>
          </cell>
          <cell r="N92">
            <v>2.4998177618069817</v>
          </cell>
        </row>
        <row r="94">
          <cell r="A94" t="str">
            <v>Regional Forecasts</v>
          </cell>
        </row>
        <row r="96">
          <cell r="A96" t="str">
            <v>Region 1</v>
          </cell>
          <cell r="M96">
            <v>552.46974748595699</v>
          </cell>
          <cell r="N96">
            <v>0.38968984946836216</v>
          </cell>
        </row>
        <row r="97">
          <cell r="A97" t="str">
            <v>penetration</v>
          </cell>
          <cell r="M97">
            <v>20.126605923628578</v>
          </cell>
        </row>
        <row r="99">
          <cell r="A99" t="str">
            <v>Region 2</v>
          </cell>
          <cell r="M99">
            <v>526.31246964310242</v>
          </cell>
        </row>
        <row r="100">
          <cell r="A100" t="str">
            <v>penetration</v>
          </cell>
          <cell r="M100">
            <v>11.464750906914931</v>
          </cell>
        </row>
        <row r="102">
          <cell r="A102" t="str">
            <v>Region 3</v>
          </cell>
          <cell r="M102">
            <v>514.96812166838345</v>
          </cell>
        </row>
        <row r="103">
          <cell r="A103" t="str">
            <v>penetration</v>
          </cell>
          <cell r="M103">
            <v>9.8592267971459755</v>
          </cell>
        </row>
        <row r="105">
          <cell r="A105" t="str">
            <v>Region 4</v>
          </cell>
          <cell r="M105">
            <v>1052.5761463739441</v>
          </cell>
        </row>
        <row r="106">
          <cell r="A106" t="str">
            <v>penetration</v>
          </cell>
          <cell r="M106">
            <v>13.388722965926616</v>
          </cell>
        </row>
        <row r="108">
          <cell r="A108" t="str">
            <v>Region 5</v>
          </cell>
          <cell r="M108">
            <v>755.79265221866751</v>
          </cell>
        </row>
        <row r="109">
          <cell r="A109" t="str">
            <v>penetration</v>
          </cell>
          <cell r="M109">
            <v>8.7247193426267433</v>
          </cell>
        </row>
        <row r="111">
          <cell r="A111" t="str">
            <v>Region 6</v>
          </cell>
          <cell r="M111">
            <v>632.60066120977751</v>
          </cell>
        </row>
        <row r="112">
          <cell r="A112" t="str">
            <v>penetration</v>
          </cell>
          <cell r="M112">
            <v>5.5140714663420818</v>
          </cell>
        </row>
        <row r="114">
          <cell r="A114" t="str">
            <v>Region 7</v>
          </cell>
          <cell r="M114">
            <v>706.56531493301986</v>
          </cell>
        </row>
        <row r="115">
          <cell r="A115" t="str">
            <v>penetration</v>
          </cell>
          <cell r="M115">
            <v>6.5131431588005606</v>
          </cell>
        </row>
        <row r="117">
          <cell r="A117" t="str">
            <v xml:space="preserve">Region 8 </v>
          </cell>
          <cell r="M117">
            <v>380.96430220930489</v>
          </cell>
        </row>
        <row r="118">
          <cell r="A118" t="str">
            <v>penetration</v>
          </cell>
          <cell r="M118">
            <v>1.9753548682191453</v>
          </cell>
        </row>
        <row r="120">
          <cell r="A120" t="str">
            <v>Region 9</v>
          </cell>
          <cell r="M120">
            <v>2646.212584257843</v>
          </cell>
          <cell r="N120">
            <v>0.34063532579007821</v>
          </cell>
        </row>
        <row r="121">
          <cell r="A121" t="str">
            <v>penetration</v>
          </cell>
          <cell r="M121">
            <v>10.623029170420951</v>
          </cell>
        </row>
        <row r="123">
          <cell r="M123">
            <v>784.10917726865273</v>
          </cell>
          <cell r="N123">
            <v>881.64640366129879</v>
          </cell>
        </row>
        <row r="124">
          <cell r="A124" t="str">
            <v>Paging Subscribers (000)</v>
          </cell>
          <cell r="D124">
            <v>16.584248980504501</v>
          </cell>
          <cell r="E124">
            <v>44.938186735378409</v>
          </cell>
          <cell r="F124">
            <v>70</v>
          </cell>
          <cell r="G124">
            <v>100</v>
          </cell>
          <cell r="H124">
            <v>145</v>
          </cell>
          <cell r="I124">
            <v>190</v>
          </cell>
          <cell r="J124">
            <v>329.65</v>
          </cell>
          <cell r="K124">
            <v>447.97800000000001</v>
          </cell>
          <cell r="L124">
            <v>650.60400000000004</v>
          </cell>
          <cell r="M124">
            <v>900</v>
          </cell>
          <cell r="N124">
            <v>993.48</v>
          </cell>
        </row>
        <row r="125">
          <cell r="A125" t="str">
            <v>subs added</v>
          </cell>
          <cell r="D125">
            <v>16.584248980504501</v>
          </cell>
          <cell r="E125">
            <v>28.353937754873908</v>
          </cell>
          <cell r="F125">
            <v>25.061813264621591</v>
          </cell>
          <cell r="G125">
            <v>30</v>
          </cell>
          <cell r="H125">
            <v>45</v>
          </cell>
          <cell r="I125">
            <v>45</v>
          </cell>
          <cell r="J125">
            <v>139.64999999999998</v>
          </cell>
          <cell r="K125">
            <v>118.32800000000003</v>
          </cell>
          <cell r="L125">
            <v>202.62600000000003</v>
          </cell>
          <cell r="M125">
            <v>249.39599999999996</v>
          </cell>
          <cell r="N125">
            <v>93.480000000000018</v>
          </cell>
        </row>
        <row r="126">
          <cell r="A126" t="str">
            <v xml:space="preserve">% growth </v>
          </cell>
          <cell r="F126">
            <v>0.55769524952574956</v>
          </cell>
          <cell r="G126">
            <v>0.42857142857142855</v>
          </cell>
          <cell r="H126">
            <v>0.45</v>
          </cell>
          <cell r="I126">
            <v>0.31034482758620691</v>
          </cell>
          <cell r="J126">
            <v>0.73499999999999988</v>
          </cell>
          <cell r="K126">
            <v>0.35895040194145317</v>
          </cell>
          <cell r="L126">
            <v>0.45231239034059717</v>
          </cell>
          <cell r="M126">
            <v>0.38332995186011759</v>
          </cell>
          <cell r="N126">
            <v>0.10386666666666669</v>
          </cell>
        </row>
        <row r="127">
          <cell r="A127" t="str">
            <v>penetration</v>
          </cell>
          <cell r="D127">
            <v>2.0411383360620924E-2</v>
          </cell>
          <cell r="E127">
            <v>5.4065041564482635E-2</v>
          </cell>
          <cell r="F127">
            <v>8.2283203136694488E-2</v>
          </cell>
          <cell r="G127">
            <v>0.11484849345619998</v>
          </cell>
          <cell r="H127">
            <v>0.16479966304758287</v>
          </cell>
          <cell r="I127">
            <v>0.21372328458942633</v>
          </cell>
          <cell r="J127">
            <v>0.3638520971302428</v>
          </cell>
          <cell r="K127">
            <v>0.48587635574837312</v>
          </cell>
          <cell r="L127">
            <v>0.69286900958466457</v>
          </cell>
          <cell r="M127">
            <v>0.94142259414225948</v>
          </cell>
          <cell r="N127">
            <v>1.02</v>
          </cell>
        </row>
        <row r="128">
          <cell r="A128" t="str">
            <v>subs added per month</v>
          </cell>
          <cell r="E128">
            <v>2.3628281462394924</v>
          </cell>
          <cell r="F128">
            <v>2.0884844387184658</v>
          </cell>
          <cell r="G128">
            <v>2.5</v>
          </cell>
          <cell r="H128">
            <v>3.75</v>
          </cell>
          <cell r="I128">
            <v>3.75</v>
          </cell>
          <cell r="J128">
            <v>11.637499999999998</v>
          </cell>
          <cell r="K128">
            <v>9.8606666666666687</v>
          </cell>
          <cell r="L128">
            <v>16.885500000000004</v>
          </cell>
          <cell r="M128">
            <v>20.782999999999998</v>
          </cell>
          <cell r="N128">
            <v>7.7900000000000018</v>
          </cell>
        </row>
        <row r="130">
          <cell r="A130" t="str">
            <v>SMR Subscribers (000)</v>
          </cell>
          <cell r="J130">
            <v>0.8</v>
          </cell>
          <cell r="K130">
            <v>0.92</v>
          </cell>
          <cell r="L130">
            <v>0.96599999999999997</v>
          </cell>
          <cell r="M130">
            <v>1.034</v>
          </cell>
          <cell r="N130">
            <v>1.137</v>
          </cell>
        </row>
        <row r="131">
          <cell r="A131" t="str">
            <v>subs added</v>
          </cell>
          <cell r="G131">
            <v>0</v>
          </cell>
          <cell r="H131">
            <v>0</v>
          </cell>
          <cell r="I131">
            <v>0</v>
          </cell>
          <cell r="J131">
            <v>0.8</v>
          </cell>
          <cell r="K131">
            <v>0.12</v>
          </cell>
          <cell r="L131">
            <v>4.599999999999993E-2</v>
          </cell>
          <cell r="M131">
            <v>6.800000000000006E-2</v>
          </cell>
          <cell r="N131">
            <v>0.10299999999999998</v>
          </cell>
        </row>
        <row r="134">
          <cell r="A134" t="str">
            <v>Market Share by Operator</v>
          </cell>
        </row>
        <row r="137">
          <cell r="A137" t="str">
            <v>Total Telcel (Cellular+PCS)</v>
          </cell>
          <cell r="D137">
            <v>0</v>
          </cell>
          <cell r="E137">
            <v>70.662999999999997</v>
          </cell>
          <cell r="F137">
            <v>145.89400000000001</v>
          </cell>
          <cell r="G137">
            <v>195.40899999999999</v>
          </cell>
          <cell r="H137">
            <v>306.00900000000001</v>
          </cell>
          <cell r="I137">
            <v>399.06099999999998</v>
          </cell>
          <cell r="J137">
            <v>656.72299999999996</v>
          </cell>
          <cell r="K137">
            <v>1112.7</v>
          </cell>
          <cell r="L137">
            <v>2113.462</v>
          </cell>
          <cell r="M137">
            <v>5271.9570000000003</v>
          </cell>
          <cell r="N137">
            <v>9605.8801999999996</v>
          </cell>
        </row>
        <row r="138">
          <cell r="A138" t="str">
            <v>total subs added</v>
          </cell>
          <cell r="D138">
            <v>0</v>
          </cell>
          <cell r="E138">
            <v>70.662999999999997</v>
          </cell>
          <cell r="F138">
            <v>75.231000000000009</v>
          </cell>
          <cell r="G138">
            <v>49.514999999999986</v>
          </cell>
          <cell r="H138">
            <v>110.60000000000002</v>
          </cell>
          <cell r="I138">
            <v>93.051999999999964</v>
          </cell>
          <cell r="J138">
            <v>257.66199999999998</v>
          </cell>
          <cell r="K138">
            <v>455.97700000000009</v>
          </cell>
          <cell r="L138">
            <v>1000.7619999999999</v>
          </cell>
          <cell r="M138">
            <v>3158.4950000000003</v>
          </cell>
          <cell r="N138">
            <v>4333.9231999999993</v>
          </cell>
        </row>
        <row r="139">
          <cell r="A139" t="str">
            <v>% growth</v>
          </cell>
          <cell r="D139" t="e">
            <v>#DIV/0!</v>
          </cell>
          <cell r="E139" t="e">
            <v>#DIV/0!</v>
          </cell>
          <cell r="F139">
            <v>1.0646448636485857</v>
          </cell>
          <cell r="G139">
            <v>0.3393902422306605</v>
          </cell>
          <cell r="H139">
            <v>0.56599235449748997</v>
          </cell>
          <cell r="I139">
            <v>0.30408255966327774</v>
          </cell>
          <cell r="J139">
            <v>0.64567071199641157</v>
          </cell>
          <cell r="K139">
            <v>0.6943216546397798</v>
          </cell>
          <cell r="L139">
            <v>0.89939965848836156</v>
          </cell>
          <cell r="M139">
            <v>1.4944650057583246</v>
          </cell>
          <cell r="N139">
            <v>0.82207104496489614</v>
          </cell>
        </row>
        <row r="140">
          <cell r="A140" t="str">
            <v>% of new adds</v>
          </cell>
          <cell r="D140" t="e">
            <v>#DIV/0!</v>
          </cell>
          <cell r="E140">
            <v>0.52366624919408034</v>
          </cell>
          <cell r="F140">
            <v>0.51607968499183676</v>
          </cell>
          <cell r="G140">
            <v>0.70122642043845251</v>
          </cell>
          <cell r="H140">
            <v>0.58309652725422667</v>
          </cell>
          <cell r="I140">
            <v>0.8138042014307959</v>
          </cell>
          <cell r="J140">
            <v>0.76162184051763648</v>
          </cell>
          <cell r="K140">
            <v>0.62887133967385311</v>
          </cell>
          <cell r="L140">
            <v>0.61704395865253892</v>
          </cell>
          <cell r="M140">
            <v>0.71790095746796578</v>
          </cell>
          <cell r="N140">
            <v>0.67172424781515261</v>
          </cell>
        </row>
        <row r="141">
          <cell r="A141" t="str">
            <v>% of cell market</v>
          </cell>
          <cell r="D141">
            <v>0</v>
          </cell>
          <cell r="E141">
            <v>0.43301590803245338</v>
          </cell>
          <cell r="F141">
            <v>0.47220693807005398</v>
          </cell>
          <cell r="G141">
            <v>0.514811341135062</v>
          </cell>
          <cell r="H141">
            <v>0.53756427305353871</v>
          </cell>
          <cell r="I141">
            <v>0.58376987476466258</v>
          </cell>
          <cell r="J141">
            <v>0.64264898718074182</v>
          </cell>
          <cell r="K141">
            <v>0.63693064342187511</v>
          </cell>
          <cell r="L141">
            <v>0.62735656251697547</v>
          </cell>
          <cell r="M141">
            <v>0.68853672345530181</v>
          </cell>
          <cell r="N141">
            <v>0.72518223491395517</v>
          </cell>
        </row>
        <row r="142">
          <cell r="A142" t="str">
            <v>% of cell/PCS Market</v>
          </cell>
          <cell r="D142">
            <v>0</v>
          </cell>
          <cell r="E142">
            <v>0.43301590803245338</v>
          </cell>
          <cell r="F142">
            <v>0.47220693807005398</v>
          </cell>
          <cell r="G142">
            <v>0.514811341135062</v>
          </cell>
          <cell r="H142">
            <v>0.53756427305353871</v>
          </cell>
          <cell r="I142">
            <v>0.58376987476466258</v>
          </cell>
          <cell r="J142">
            <v>0.64264898718074182</v>
          </cell>
          <cell r="K142">
            <v>0.63693064342187511</v>
          </cell>
          <cell r="L142">
            <v>0.62735656251697547</v>
          </cell>
          <cell r="M142">
            <v>0.67863587412798043</v>
          </cell>
          <cell r="N142">
            <v>0.67549999999999999</v>
          </cell>
        </row>
        <row r="144">
          <cell r="A144" t="str">
            <v>Telcel Cellular (AMPS+TDMA)</v>
          </cell>
          <cell r="D144">
            <v>0</v>
          </cell>
          <cell r="E144">
            <v>70.662999999999997</v>
          </cell>
          <cell r="F144">
            <v>145.89400000000001</v>
          </cell>
          <cell r="G144">
            <v>195.40899999999999</v>
          </cell>
          <cell r="H144">
            <v>306.00900000000001</v>
          </cell>
          <cell r="I144">
            <v>399.06099999999998</v>
          </cell>
          <cell r="J144">
            <v>656.72299999999996</v>
          </cell>
          <cell r="K144">
            <v>1112.7</v>
          </cell>
          <cell r="L144">
            <v>2113.462</v>
          </cell>
          <cell r="M144">
            <v>5271.9570000000003</v>
          </cell>
          <cell r="N144">
            <v>9413.7625959999987</v>
          </cell>
        </row>
        <row r="145">
          <cell r="A145" t="str">
            <v>total subs added</v>
          </cell>
          <cell r="E145">
            <v>70.662999999999997</v>
          </cell>
          <cell r="F145">
            <v>75.231000000000009</v>
          </cell>
          <cell r="G145">
            <v>49.514999999999986</v>
          </cell>
          <cell r="H145">
            <v>110.60000000000002</v>
          </cell>
          <cell r="I145">
            <v>93.051999999999964</v>
          </cell>
          <cell r="J145">
            <v>257.66199999999998</v>
          </cell>
          <cell r="K145">
            <v>455.97700000000009</v>
          </cell>
          <cell r="L145">
            <v>1000.7619999999999</v>
          </cell>
          <cell r="M145">
            <v>3158.4950000000003</v>
          </cell>
          <cell r="N145">
            <v>4141.8055959999983</v>
          </cell>
        </row>
        <row r="146">
          <cell r="A146" t="str">
            <v>% growth</v>
          </cell>
          <cell r="E146" t="e">
            <v>#DIV/0!</v>
          </cell>
          <cell r="F146">
            <v>1.0646448636485857</v>
          </cell>
          <cell r="G146">
            <v>0.3393902422306605</v>
          </cell>
          <cell r="H146">
            <v>0.56599235449748997</v>
          </cell>
          <cell r="I146">
            <v>0.30408255966327774</v>
          </cell>
          <cell r="J146">
            <v>0.64567071199641157</v>
          </cell>
          <cell r="K146">
            <v>0.6943216546397798</v>
          </cell>
          <cell r="L146">
            <v>0.89939965848836156</v>
          </cell>
          <cell r="M146">
            <v>1.4944650057583246</v>
          </cell>
          <cell r="N146">
            <v>0.785629624065598</v>
          </cell>
        </row>
        <row r="147">
          <cell r="A147" t="str">
            <v>% of subs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0.98</v>
          </cell>
        </row>
        <row r="150">
          <cell r="A150" t="str">
            <v>Telcel</v>
          </cell>
          <cell r="B150" t="str">
            <v>AMPS</v>
          </cell>
          <cell r="C150" t="str">
            <v>Ericsson</v>
          </cell>
          <cell r="D150">
            <v>0</v>
          </cell>
          <cell r="E150">
            <v>70.662999999999997</v>
          </cell>
          <cell r="F150">
            <v>145.89400000000001</v>
          </cell>
          <cell r="G150">
            <v>195.40899999999999</v>
          </cell>
          <cell r="H150">
            <v>306.00900000000001</v>
          </cell>
          <cell r="I150">
            <v>399.06099999999998</v>
          </cell>
          <cell r="J150">
            <v>656.72299999999996</v>
          </cell>
          <cell r="K150">
            <v>1107.1365000000001</v>
          </cell>
          <cell r="L150">
            <v>2066.9658359999999</v>
          </cell>
          <cell r="M150">
            <v>4744.7613000000001</v>
          </cell>
          <cell r="N150">
            <v>6966.1843210399984</v>
          </cell>
        </row>
        <row r="151">
          <cell r="A151" t="str">
            <v>subs added</v>
          </cell>
          <cell r="G151">
            <v>49.514999999999986</v>
          </cell>
          <cell r="H151">
            <v>110.60000000000002</v>
          </cell>
          <cell r="I151">
            <v>93.051999999999964</v>
          </cell>
          <cell r="J151">
            <v>257.66199999999998</v>
          </cell>
          <cell r="K151">
            <v>450.41350000000011</v>
          </cell>
          <cell r="L151">
            <v>959.82933599999978</v>
          </cell>
          <cell r="M151">
            <v>2677.7954640000003</v>
          </cell>
          <cell r="N151">
            <v>2221.4230210399983</v>
          </cell>
        </row>
        <row r="152">
          <cell r="A152" t="str">
            <v>% growth</v>
          </cell>
          <cell r="G152">
            <v>0.3393902422306605</v>
          </cell>
          <cell r="H152">
            <v>0.56599235449748997</v>
          </cell>
          <cell r="I152">
            <v>0.30408255966327774</v>
          </cell>
          <cell r="J152">
            <v>0.64567071199641157</v>
          </cell>
          <cell r="K152">
            <v>0.68585004636658098</v>
          </cell>
          <cell r="L152">
            <v>0.8669476040217261</v>
          </cell>
          <cell r="M152">
            <v>1.2955199439493785</v>
          </cell>
          <cell r="N152">
            <v>0.46818435756504723</v>
          </cell>
        </row>
        <row r="153">
          <cell r="A153" t="str">
            <v>% analogue</v>
          </cell>
          <cell r="D153" t="e">
            <v>#DIV/0!</v>
          </cell>
          <cell r="E153">
            <v>1</v>
          </cell>
          <cell r="F153">
            <v>1</v>
          </cell>
          <cell r="G153">
            <v>1</v>
          </cell>
          <cell r="H153">
            <v>1</v>
          </cell>
          <cell r="I153">
            <v>1</v>
          </cell>
          <cell r="J153">
            <v>1</v>
          </cell>
          <cell r="K153">
            <v>0.995</v>
          </cell>
          <cell r="L153">
            <v>0.97799999999999998</v>
          </cell>
          <cell r="M153">
            <v>0.89999999999999991</v>
          </cell>
          <cell r="N153">
            <v>0.72519999999999984</v>
          </cell>
        </row>
        <row r="154">
          <cell r="A154" t="str">
            <v>% of Cell MKT</v>
          </cell>
          <cell r="G154">
            <v>0.514811341135062</v>
          </cell>
          <cell r="H154">
            <v>0.53756427305353871</v>
          </cell>
          <cell r="I154">
            <v>0.58376987476466258</v>
          </cell>
          <cell r="J154">
            <v>0.64264898718074182</v>
          </cell>
          <cell r="K154">
            <v>0.63374599020476574</v>
          </cell>
          <cell r="L154">
            <v>0.6135547181416019</v>
          </cell>
          <cell r="M154">
            <v>0.61968305110977162</v>
          </cell>
          <cell r="N154">
            <v>0.52590215675960017</v>
          </cell>
        </row>
        <row r="156">
          <cell r="A156" t="str">
            <v>Telcel</v>
          </cell>
          <cell r="B156" t="str">
            <v>TDMA</v>
          </cell>
          <cell r="C156" t="str">
            <v>Ericsson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5.5635000000000003</v>
          </cell>
          <cell r="L156">
            <v>46.496164</v>
          </cell>
          <cell r="M156">
            <v>527.1957000000001</v>
          </cell>
          <cell r="N156">
            <v>2447.5782749599998</v>
          </cell>
        </row>
        <row r="157">
          <cell r="A157" t="str">
            <v>subs added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5.5635000000000003</v>
          </cell>
          <cell r="L157">
            <v>40.932664000000003</v>
          </cell>
          <cell r="M157">
            <v>480.69953600000008</v>
          </cell>
          <cell r="N157">
            <v>1920.3825749599996</v>
          </cell>
        </row>
        <row r="158">
          <cell r="A158" t="str">
            <v>% growth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>
            <v>7.3573584973487911</v>
          </cell>
          <cell r="M158">
            <v>10.338477298901477</v>
          </cell>
          <cell r="N158">
            <v>3.6426370225705544</v>
          </cell>
        </row>
        <row r="159">
          <cell r="A159" t="str">
            <v>% digital</v>
          </cell>
          <cell r="D159" t="e">
            <v>#DIV/0!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5.0000000000000001E-3</v>
          </cell>
          <cell r="L159">
            <v>2.1999999999999999E-2</v>
          </cell>
          <cell r="M159">
            <v>0.10000000000000002</v>
          </cell>
          <cell r="N159">
            <v>0.26</v>
          </cell>
        </row>
        <row r="160">
          <cell r="A160" t="str">
            <v>% of Cell MKT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3.1846532171093756E-3</v>
          </cell>
          <cell r="L160">
            <v>1.380184437537346E-2</v>
          </cell>
          <cell r="M160">
            <v>6.8853672345530192E-2</v>
          </cell>
          <cell r="N160">
            <v>0.18477643345607578</v>
          </cell>
        </row>
        <row r="162">
          <cell r="A162" t="str">
            <v>Telcel PCS</v>
          </cell>
          <cell r="B162" t="str">
            <v>TDMA</v>
          </cell>
          <cell r="C162" t="str">
            <v>Ericsson</v>
          </cell>
          <cell r="N162">
            <v>192.11760400000094</v>
          </cell>
        </row>
        <row r="163">
          <cell r="A163" t="str">
            <v>subs added</v>
          </cell>
          <cell r="N163">
            <v>192.11760400000094</v>
          </cell>
        </row>
        <row r="164">
          <cell r="A164" t="str">
            <v>% growth</v>
          </cell>
          <cell r="N164" t="e">
            <v>#DIV/0!</v>
          </cell>
        </row>
        <row r="165">
          <cell r="A165" t="str">
            <v>% of subs</v>
          </cell>
          <cell r="N165">
            <v>2.0000000000000098E-2</v>
          </cell>
        </row>
        <row r="167">
          <cell r="A167" t="str">
            <v xml:space="preserve"> Prepay Subs </v>
          </cell>
          <cell r="J167">
            <v>260.72230000000002</v>
          </cell>
          <cell r="K167">
            <v>655.38030000000003</v>
          </cell>
          <cell r="L167">
            <v>1500</v>
          </cell>
          <cell r="M167">
            <v>4400</v>
          </cell>
        </row>
        <row r="168">
          <cell r="A168" t="str">
            <v>pre-pay subs added</v>
          </cell>
          <cell r="J168">
            <v>260.72230000000002</v>
          </cell>
          <cell r="K168">
            <v>394.65800000000002</v>
          </cell>
          <cell r="L168">
            <v>844.61969999999997</v>
          </cell>
          <cell r="M168">
            <v>2900</v>
          </cell>
        </row>
        <row r="169">
          <cell r="A169" t="str">
            <v>% growth</v>
          </cell>
          <cell r="J169" t="e">
            <v>#DIV/0!</v>
          </cell>
          <cell r="K169">
            <v>1.5137101812925093</v>
          </cell>
          <cell r="L169">
            <v>1.2887474646399959</v>
          </cell>
          <cell r="M169">
            <v>1.9333333333333333</v>
          </cell>
        </row>
        <row r="170">
          <cell r="A170" t="str">
            <v>% of new adds</v>
          </cell>
          <cell r="J170">
            <v>1.0118771879438957</v>
          </cell>
          <cell r="K170">
            <v>0.86552172587652432</v>
          </cell>
          <cell r="L170">
            <v>0.84397658983854307</v>
          </cell>
          <cell r="M170">
            <v>0.91815880664683647</v>
          </cell>
        </row>
        <row r="171">
          <cell r="A171" t="str">
            <v>% of subs</v>
          </cell>
          <cell r="J171">
            <v>0.39700497774556404</v>
          </cell>
          <cell r="K171">
            <v>0.58899999999999997</v>
          </cell>
          <cell r="L171">
            <v>0.70973596875647638</v>
          </cell>
          <cell r="M171">
            <v>0.83460468285306566</v>
          </cell>
        </row>
        <row r="172">
          <cell r="A172" t="str">
            <v xml:space="preserve"> Contract Subscribers</v>
          </cell>
          <cell r="D172">
            <v>0</v>
          </cell>
          <cell r="E172">
            <v>70.662999999999997</v>
          </cell>
          <cell r="F172">
            <v>145.89400000000001</v>
          </cell>
          <cell r="G172">
            <v>195.40899999999999</v>
          </cell>
          <cell r="H172">
            <v>306.00900000000001</v>
          </cell>
          <cell r="I172">
            <v>399.06099999999998</v>
          </cell>
          <cell r="J172">
            <v>396.00069999999994</v>
          </cell>
          <cell r="K172">
            <v>457.31970000000001</v>
          </cell>
          <cell r="L172">
            <v>613.46199999999999</v>
          </cell>
          <cell r="M172">
            <v>871.95700000000033</v>
          </cell>
        </row>
        <row r="173">
          <cell r="A173" t="str">
            <v xml:space="preserve"> subs added</v>
          </cell>
          <cell r="E173">
            <v>70.662999999999997</v>
          </cell>
          <cell r="F173">
            <v>75.231000000000009</v>
          </cell>
          <cell r="G173">
            <v>49.514999999999986</v>
          </cell>
          <cell r="H173">
            <v>110.60000000000002</v>
          </cell>
          <cell r="I173">
            <v>93.051999999999964</v>
          </cell>
          <cell r="J173">
            <v>-3.0603000000000407</v>
          </cell>
          <cell r="K173">
            <v>61.319000000000074</v>
          </cell>
          <cell r="L173">
            <v>156.14229999999998</v>
          </cell>
          <cell r="M173">
            <v>258.49500000000035</v>
          </cell>
        </row>
        <row r="174">
          <cell r="A174" t="str">
            <v>% growth</v>
          </cell>
          <cell r="E174" t="e">
            <v>#DIV/0!</v>
          </cell>
          <cell r="F174">
            <v>1.0646448636485857</v>
          </cell>
          <cell r="G174">
            <v>0.3393902422306605</v>
          </cell>
          <cell r="H174">
            <v>0.56599235449748997</v>
          </cell>
          <cell r="I174">
            <v>0.30408255966327774</v>
          </cell>
          <cell r="J174">
            <v>-7.6687523962503E-3</v>
          </cell>
          <cell r="K174">
            <v>0.15484568587883829</v>
          </cell>
          <cell r="L174">
            <v>0.34142920149733319</v>
          </cell>
          <cell r="M174">
            <v>0.42137084285579279</v>
          </cell>
        </row>
        <row r="175">
          <cell r="A175" t="str">
            <v>% of new adds</v>
          </cell>
          <cell r="E175">
            <v>1</v>
          </cell>
          <cell r="F175">
            <v>1</v>
          </cell>
          <cell r="G175">
            <v>1</v>
          </cell>
          <cell r="H175">
            <v>1</v>
          </cell>
          <cell r="I175">
            <v>1</v>
          </cell>
          <cell r="J175">
            <v>-1.187718794389565E-2</v>
          </cell>
          <cell r="K175">
            <v>0.13447827412347566</v>
          </cell>
          <cell r="L175">
            <v>0.15602341016145696</v>
          </cell>
          <cell r="M175">
            <v>8.1841193353163547E-2</v>
          </cell>
        </row>
        <row r="178">
          <cell r="A178" t="str">
            <v>TOTAL IUSACELL (Cellular&amp;PCS)</v>
          </cell>
          <cell r="D178">
            <v>28.248999999999999</v>
          </cell>
          <cell r="E178">
            <v>63.491</v>
          </cell>
          <cell r="F178">
            <v>114.83799999999999</v>
          </cell>
          <cell r="G178">
            <v>127.361</v>
          </cell>
          <cell r="H178">
            <v>194.72300000000001</v>
          </cell>
          <cell r="I178">
            <v>210.20099999999999</v>
          </cell>
          <cell r="J178">
            <v>232.90600000000001</v>
          </cell>
          <cell r="K178">
            <v>400.12299999999999</v>
          </cell>
          <cell r="L178">
            <v>755.375</v>
          </cell>
          <cell r="M178">
            <v>1322.798</v>
          </cell>
          <cell r="N178">
            <v>2061.9579999999996</v>
          </cell>
        </row>
        <row r="179">
          <cell r="A179" t="str">
            <v>subs added</v>
          </cell>
          <cell r="E179">
            <v>35.242000000000004</v>
          </cell>
          <cell r="F179">
            <v>51.346999999999994</v>
          </cell>
          <cell r="G179">
            <v>12.52300000000001</v>
          </cell>
          <cell r="H179">
            <v>67.362000000000009</v>
          </cell>
          <cell r="I179">
            <v>15.47799999999998</v>
          </cell>
          <cell r="J179">
            <v>22.705000000000013</v>
          </cell>
          <cell r="K179">
            <v>167.21699999999998</v>
          </cell>
          <cell r="L179">
            <v>355.25200000000001</v>
          </cell>
          <cell r="M179">
            <v>567.423</v>
          </cell>
          <cell r="N179">
            <v>739.15999999999963</v>
          </cell>
        </row>
        <row r="180">
          <cell r="A180" t="str">
            <v>% of new adds</v>
          </cell>
          <cell r="E180">
            <v>0.26116986193761632</v>
          </cell>
          <cell r="F180">
            <v>0.35223702443508442</v>
          </cell>
          <cell r="G180">
            <v>0.17734945901546503</v>
          </cell>
          <cell r="H180">
            <v>0.35514058109312124</v>
          </cell>
          <cell r="I180">
            <v>0.13536583232757865</v>
          </cell>
          <cell r="J180">
            <v>6.7113598004179695E-2</v>
          </cell>
          <cell r="K180">
            <v>0.23062123485667624</v>
          </cell>
          <cell r="L180">
            <v>0.21903919253452045</v>
          </cell>
          <cell r="M180">
            <v>0.12897076455379713</v>
          </cell>
          <cell r="N180">
            <v>0.11456402711867346</v>
          </cell>
        </row>
        <row r="181">
          <cell r="A181" t="str">
            <v>% growth</v>
          </cell>
          <cell r="E181">
            <v>1.2475485857906476</v>
          </cell>
          <cell r="F181">
            <v>0.8087287962073364</v>
          </cell>
          <cell r="G181">
            <v>0.10904926940559755</v>
          </cell>
          <cell r="H181">
            <v>0.5289060230368795</v>
          </cell>
          <cell r="I181">
            <v>7.9487271662823489E-2</v>
          </cell>
          <cell r="J181">
            <v>0.10801566120047008</v>
          </cell>
          <cell r="K181">
            <v>0.71795917666354658</v>
          </cell>
          <cell r="L181">
            <v>0.88785698397742696</v>
          </cell>
          <cell r="M181">
            <v>0.75118053946715213</v>
          </cell>
          <cell r="N181">
            <v>0.55878524158639464</v>
          </cell>
        </row>
        <row r="182">
          <cell r="A182" t="str">
            <v>% of cell /PCS market</v>
          </cell>
          <cell r="D182">
            <v>1</v>
          </cell>
          <cell r="E182">
            <v>0.38906659803416921</v>
          </cell>
          <cell r="F182">
            <v>0.37168972236067865</v>
          </cell>
          <cell r="G182">
            <v>0.33553668059456132</v>
          </cell>
          <cell r="H182">
            <v>0.34206878863629575</v>
          </cell>
          <cell r="I182">
            <v>0.30749437165096777</v>
          </cell>
          <cell r="J182">
            <v>0.22791466875428126</v>
          </cell>
          <cell r="K182">
            <v>0.22903801549194835</v>
          </cell>
          <cell r="L182">
            <v>0.22422426493178507</v>
          </cell>
          <cell r="M182">
            <v>0.17027797780307091</v>
          </cell>
          <cell r="N182">
            <v>0.14499999999999999</v>
          </cell>
        </row>
        <row r="184">
          <cell r="A184" t="str">
            <v>Total IUSACELL (CDMA + AMPS-Cellular)</v>
          </cell>
          <cell r="D184">
            <v>28.248999999999999</v>
          </cell>
          <cell r="E184">
            <v>63.491</v>
          </cell>
          <cell r="F184">
            <v>114.83799999999999</v>
          </cell>
          <cell r="G184">
            <v>127.361</v>
          </cell>
          <cell r="H184">
            <v>194.72300000000001</v>
          </cell>
          <cell r="I184">
            <v>210.20099999999999</v>
          </cell>
          <cell r="J184">
            <v>232.90600000000001</v>
          </cell>
          <cell r="K184">
            <v>400.12299999999999</v>
          </cell>
          <cell r="L184">
            <v>755.375</v>
          </cell>
          <cell r="M184">
            <v>1322.798</v>
          </cell>
          <cell r="N184">
            <v>2061.9579999999996</v>
          </cell>
        </row>
        <row r="185">
          <cell r="A185" t="str">
            <v>subs added</v>
          </cell>
          <cell r="D185">
            <v>28.248999999999999</v>
          </cell>
          <cell r="E185">
            <v>35.242000000000004</v>
          </cell>
          <cell r="F185">
            <v>51.346999999999994</v>
          </cell>
          <cell r="G185">
            <v>12.52300000000001</v>
          </cell>
          <cell r="H185">
            <v>67.362000000000009</v>
          </cell>
          <cell r="I185">
            <v>15.47799999999998</v>
          </cell>
          <cell r="J185">
            <v>22.705000000000013</v>
          </cell>
          <cell r="K185">
            <v>167.21699999999998</v>
          </cell>
          <cell r="L185">
            <v>355.25200000000001</v>
          </cell>
          <cell r="M185">
            <v>567.423</v>
          </cell>
          <cell r="N185">
            <v>739.15999999999963</v>
          </cell>
        </row>
        <row r="186">
          <cell r="A186" t="str">
            <v>% growth</v>
          </cell>
          <cell r="D186" t="e">
            <v>#DIV/0!</v>
          </cell>
          <cell r="E186">
            <v>1.2475485857906476</v>
          </cell>
          <cell r="F186">
            <v>0.8087287962073364</v>
          </cell>
          <cell r="G186">
            <v>0.10904926940559755</v>
          </cell>
          <cell r="H186">
            <v>0.5289060230368795</v>
          </cell>
          <cell r="I186">
            <v>7.9487271662823489E-2</v>
          </cell>
          <cell r="J186">
            <v>0.10801566120047008</v>
          </cell>
          <cell r="K186">
            <v>0.71795917666354658</v>
          </cell>
          <cell r="L186">
            <v>0.88785698397742696</v>
          </cell>
          <cell r="M186">
            <v>0.75118053946715213</v>
          </cell>
          <cell r="N186">
            <v>0.55878524158639464</v>
          </cell>
        </row>
        <row r="187">
          <cell r="A187" t="str">
            <v>% of Cell Market</v>
          </cell>
          <cell r="D187">
            <v>1</v>
          </cell>
          <cell r="E187">
            <v>0.38906659803416921</v>
          </cell>
          <cell r="F187">
            <v>0.37168972236067865</v>
          </cell>
          <cell r="G187">
            <v>0.33553668059456132</v>
          </cell>
          <cell r="H187">
            <v>0.34206878863629575</v>
          </cell>
          <cell r="I187">
            <v>0.30749437165096777</v>
          </cell>
          <cell r="J187">
            <v>0.22791466875428126</v>
          </cell>
          <cell r="K187">
            <v>0.22903801549194835</v>
          </cell>
          <cell r="L187">
            <v>0.22422426493178507</v>
          </cell>
          <cell r="M187">
            <v>0.17027797780307091</v>
          </cell>
          <cell r="N187">
            <v>0.14499999999999999</v>
          </cell>
        </row>
        <row r="188">
          <cell r="A188" t="str">
            <v>% of IUSACELL subs</v>
          </cell>
          <cell r="D188">
            <v>1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1</v>
          </cell>
          <cell r="J188">
            <v>1</v>
          </cell>
          <cell r="K188">
            <v>1</v>
          </cell>
          <cell r="L188">
            <v>1</v>
          </cell>
          <cell r="M188">
            <v>1</v>
          </cell>
          <cell r="N188">
            <v>1</v>
          </cell>
        </row>
        <row r="190">
          <cell r="A190" t="str">
            <v xml:space="preserve">IUSACELL </v>
          </cell>
          <cell r="B190" t="str">
            <v>AMPS</v>
          </cell>
          <cell r="C190" t="str">
            <v>Lucent/NORTEL</v>
          </cell>
          <cell r="D190">
            <v>28.248999999999999</v>
          </cell>
          <cell r="E190">
            <v>63.491</v>
          </cell>
          <cell r="F190">
            <v>114.83799999999999</v>
          </cell>
          <cell r="G190">
            <v>127.361</v>
          </cell>
          <cell r="H190">
            <v>194.72300000000001</v>
          </cell>
          <cell r="I190">
            <v>210.20099999999999</v>
          </cell>
          <cell r="J190">
            <v>232.90600000000001</v>
          </cell>
          <cell r="K190">
            <v>400.12299999999999</v>
          </cell>
          <cell r="L190">
            <v>728.375</v>
          </cell>
          <cell r="M190">
            <v>1102.798</v>
          </cell>
          <cell r="N190">
            <v>1443.3705999999997</v>
          </cell>
        </row>
        <row r="191">
          <cell r="A191" t="str">
            <v>subs added</v>
          </cell>
          <cell r="F191">
            <v>51.346999999999994</v>
          </cell>
          <cell r="G191">
            <v>12.52300000000001</v>
          </cell>
          <cell r="H191">
            <v>67.362000000000009</v>
          </cell>
          <cell r="I191">
            <v>15.47799999999998</v>
          </cell>
          <cell r="J191">
            <v>22.705000000000013</v>
          </cell>
          <cell r="K191">
            <v>167.21699999999998</v>
          </cell>
          <cell r="L191">
            <v>328.25200000000001</v>
          </cell>
          <cell r="M191">
            <v>374.423</v>
          </cell>
          <cell r="N191">
            <v>340.57259999999974</v>
          </cell>
        </row>
        <row r="192">
          <cell r="A192" t="str">
            <v>% growth</v>
          </cell>
          <cell r="F192">
            <v>0.8087287962073364</v>
          </cell>
          <cell r="G192">
            <v>0.10904926940559755</v>
          </cell>
          <cell r="H192">
            <v>0.5289060230368795</v>
          </cell>
          <cell r="I192">
            <v>7.9487271662823489E-2</v>
          </cell>
          <cell r="J192">
            <v>0.10801566120047008</v>
          </cell>
          <cell r="K192">
            <v>0.71795917666354658</v>
          </cell>
          <cell r="L192">
            <v>0.82037773384684209</v>
          </cell>
          <cell r="M192">
            <v>0.51405251415822895</v>
          </cell>
          <cell r="N192">
            <v>0.30882591372127965</v>
          </cell>
        </row>
        <row r="193">
          <cell r="A193" t="str">
            <v>% analogue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0.96425616415687576</v>
          </cell>
          <cell r="M193">
            <v>0.83368586889305851</v>
          </cell>
          <cell r="N193">
            <v>0.7</v>
          </cell>
        </row>
        <row r="194">
          <cell r="A194" t="str">
            <v>% of Cell MKT</v>
          </cell>
          <cell r="F194">
            <v>0.37168972236067865</v>
          </cell>
          <cell r="G194">
            <v>0.33553668059456132</v>
          </cell>
          <cell r="H194">
            <v>0.34206878863629575</v>
          </cell>
          <cell r="I194">
            <v>0.30749437165096777</v>
          </cell>
          <cell r="J194">
            <v>0.22791466875428126</v>
          </cell>
          <cell r="K194">
            <v>0.22903801549194835</v>
          </cell>
          <cell r="L194">
            <v>0.21620962961401813</v>
          </cell>
          <cell r="M194">
            <v>0.14402942238585403</v>
          </cell>
          <cell r="N194">
            <v>0.10896520628240776</v>
          </cell>
        </row>
        <row r="196">
          <cell r="A196" t="str">
            <v>IUSACELL</v>
          </cell>
          <cell r="B196" t="str">
            <v>CDMA</v>
          </cell>
          <cell r="C196" t="str">
            <v>Lucent</v>
          </cell>
          <cell r="L196">
            <v>27</v>
          </cell>
          <cell r="M196">
            <v>220</v>
          </cell>
          <cell r="N196">
            <v>618.58739999999989</v>
          </cell>
        </row>
        <row r="197">
          <cell r="A197" t="str">
            <v>subs added</v>
          </cell>
          <cell r="L197">
            <v>27</v>
          </cell>
          <cell r="M197">
            <v>193</v>
          </cell>
          <cell r="N197">
            <v>398.58739999999989</v>
          </cell>
        </row>
        <row r="198">
          <cell r="A198" t="str">
            <v>% growth</v>
          </cell>
          <cell r="L198" t="e">
            <v>#DIV/0!</v>
          </cell>
          <cell r="M198">
            <v>7.1481481481481479</v>
          </cell>
          <cell r="N198">
            <v>1.8117609090909086</v>
          </cell>
        </row>
        <row r="199">
          <cell r="A199" t="str">
            <v>% digital</v>
          </cell>
          <cell r="L199">
            <v>3.5743835843124273E-2</v>
          </cell>
          <cell r="M199">
            <v>0.16631413110694149</v>
          </cell>
          <cell r="N199">
            <v>0.3</v>
          </cell>
        </row>
        <row r="200">
          <cell r="A200" t="str">
            <v>% of Cell MKT</v>
          </cell>
          <cell r="L200">
            <v>8.0146353177669334E-3</v>
          </cell>
          <cell r="M200">
            <v>2.8319633924964806E-2</v>
          </cell>
          <cell r="N200">
            <v>4.349999999999999E-2</v>
          </cell>
        </row>
        <row r="202">
          <cell r="A202" t="str">
            <v>IUSACELL PCS</v>
          </cell>
          <cell r="B202" t="str">
            <v>CDMA</v>
          </cell>
          <cell r="C202" t="str">
            <v>Lucent</v>
          </cell>
        </row>
        <row r="203">
          <cell r="A203" t="str">
            <v>subs added</v>
          </cell>
        </row>
        <row r="204">
          <cell r="A204" t="str">
            <v>% growth</v>
          </cell>
        </row>
        <row r="205">
          <cell r="A205" t="str">
            <v>% of subs</v>
          </cell>
        </row>
        <row r="207">
          <cell r="A207" t="str">
            <v xml:space="preserve"> Prepay Subs </v>
          </cell>
          <cell r="I207">
            <v>1.399</v>
          </cell>
          <cell r="J207">
            <v>73.762</v>
          </cell>
          <cell r="K207">
            <v>200.15899999999999</v>
          </cell>
          <cell r="L207">
            <v>453.22499999999997</v>
          </cell>
          <cell r="M207">
            <v>970.5</v>
          </cell>
        </row>
        <row r="208">
          <cell r="A208" t="str">
            <v>pre-pay subs added</v>
          </cell>
          <cell r="I208">
            <v>1.399</v>
          </cell>
          <cell r="J208">
            <v>72.363</v>
          </cell>
          <cell r="K208">
            <v>126.39699999999999</v>
          </cell>
          <cell r="L208">
            <v>253.06599999999997</v>
          </cell>
          <cell r="M208">
            <v>517.27500000000009</v>
          </cell>
        </row>
        <row r="209">
          <cell r="A209" t="str">
            <v>% growth</v>
          </cell>
          <cell r="J209">
            <v>51.72480343102216</v>
          </cell>
          <cell r="K209">
            <v>1.713578807516065</v>
          </cell>
          <cell r="L209">
            <v>1.2643248617349208</v>
          </cell>
          <cell r="M209">
            <v>1.141320536157538</v>
          </cell>
        </row>
        <row r="210">
          <cell r="A210" t="str">
            <v>% of new adds</v>
          </cell>
          <cell r="I210">
            <v>9.0386354826205051E-2</v>
          </cell>
          <cell r="J210">
            <v>3.1870953534463755</v>
          </cell>
          <cell r="K210">
            <v>0.75588606421595894</v>
          </cell>
          <cell r="L210">
            <v>0.71235629919043375</v>
          </cell>
          <cell r="M210">
            <v>0.91162148873062965</v>
          </cell>
        </row>
        <row r="212">
          <cell r="A212" t="str">
            <v xml:space="preserve"> Contract Subscribers</v>
          </cell>
          <cell r="D212">
            <v>28.248999999999999</v>
          </cell>
          <cell r="E212">
            <v>63.491</v>
          </cell>
          <cell r="F212">
            <v>114.83799999999999</v>
          </cell>
          <cell r="G212">
            <v>127.361</v>
          </cell>
          <cell r="H212">
            <v>194.72300000000001</v>
          </cell>
          <cell r="I212">
            <v>208.80199999999999</v>
          </cell>
          <cell r="J212">
            <v>159.14400000000001</v>
          </cell>
          <cell r="K212">
            <v>199.964</v>
          </cell>
          <cell r="L212">
            <v>302.15000000000003</v>
          </cell>
          <cell r="M212">
            <v>352.298</v>
          </cell>
        </row>
        <row r="213">
          <cell r="A213" t="str">
            <v xml:space="preserve"> subs added</v>
          </cell>
          <cell r="D213">
            <v>28.248999999999999</v>
          </cell>
          <cell r="E213">
            <v>35.242000000000004</v>
          </cell>
          <cell r="F213">
            <v>51.346999999999994</v>
          </cell>
          <cell r="G213">
            <v>12.52300000000001</v>
          </cell>
          <cell r="H213">
            <v>67.362000000000009</v>
          </cell>
          <cell r="I213">
            <v>14.078999999999979</v>
          </cell>
          <cell r="J213">
            <v>-49.657999999999987</v>
          </cell>
          <cell r="K213">
            <v>40.819999999999993</v>
          </cell>
          <cell r="L213">
            <v>102.18600000000004</v>
          </cell>
          <cell r="M213">
            <v>50.147999999999968</v>
          </cell>
        </row>
        <row r="214">
          <cell r="A214" t="str">
            <v>% growth</v>
          </cell>
          <cell r="E214">
            <v>1.2475485857906476</v>
          </cell>
          <cell r="F214">
            <v>0.8087287962073364</v>
          </cell>
          <cell r="G214">
            <v>0.10904926940559755</v>
          </cell>
          <cell r="H214">
            <v>0.5289060230368795</v>
          </cell>
          <cell r="I214">
            <v>7.2302706922140567E-2</v>
          </cell>
          <cell r="J214">
            <v>-0.2378233924962404</v>
          </cell>
          <cell r="K214">
            <v>0.2564972603428341</v>
          </cell>
          <cell r="L214">
            <v>0.51102198395711251</v>
          </cell>
          <cell r="M214">
            <v>0.16597054443157361</v>
          </cell>
        </row>
        <row r="215">
          <cell r="A215" t="str">
            <v>% of new adds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0.90961364517379484</v>
          </cell>
          <cell r="J215">
            <v>-2.1870953534463755</v>
          </cell>
          <cell r="K215">
            <v>0.24411393578404109</v>
          </cell>
          <cell r="L215">
            <v>0.28764370080956625</v>
          </cell>
          <cell r="M215">
            <v>8.8378511269370408E-2</v>
          </cell>
        </row>
        <row r="218">
          <cell r="A218" t="str">
            <v xml:space="preserve">TOTAL NORTHERN OPCOS </v>
          </cell>
          <cell r="D218">
            <v>0</v>
          </cell>
          <cell r="E218">
            <v>24.934999999999999</v>
          </cell>
          <cell r="F218">
            <v>39.914999999999999</v>
          </cell>
          <cell r="G218">
            <v>46.201999999999998</v>
          </cell>
          <cell r="H218">
            <v>59.039000000000001</v>
          </cell>
          <cell r="I218">
            <v>66.027000000000001</v>
          </cell>
          <cell r="J218">
            <v>115.27099999999999</v>
          </cell>
          <cell r="K218">
            <v>200.149</v>
          </cell>
          <cell r="L218">
            <v>435</v>
          </cell>
          <cell r="M218">
            <v>972</v>
          </cell>
          <cell r="N218">
            <v>1635.346</v>
          </cell>
        </row>
        <row r="219">
          <cell r="A219" t="str">
            <v>total subs added</v>
          </cell>
          <cell r="E219">
            <v>24.934999999999999</v>
          </cell>
          <cell r="F219">
            <v>14.98</v>
          </cell>
          <cell r="G219">
            <v>6.286999999999999</v>
          </cell>
          <cell r="H219">
            <v>12.837000000000003</v>
          </cell>
          <cell r="I219">
            <v>6.9879999999999995</v>
          </cell>
          <cell r="J219">
            <v>49.243999999999986</v>
          </cell>
          <cell r="K219">
            <v>84.878000000000014</v>
          </cell>
          <cell r="L219">
            <v>234.851</v>
          </cell>
          <cell r="M219">
            <v>537</v>
          </cell>
          <cell r="N219">
            <v>663.346</v>
          </cell>
        </row>
        <row r="220">
          <cell r="A220" t="str">
            <v>% growth</v>
          </cell>
          <cell r="E220" t="e">
            <v>#DIV/0!</v>
          </cell>
          <cell r="F220">
            <v>0.60076198115099266</v>
          </cell>
          <cell r="G220">
            <v>0.15750970812977574</v>
          </cell>
          <cell r="H220">
            <v>0.27784511493008968</v>
          </cell>
          <cell r="I220">
            <v>0.11836243838818407</v>
          </cell>
          <cell r="J220">
            <v>0.74581610553258493</v>
          </cell>
          <cell r="K220">
            <v>0.73633437725013251</v>
          </cell>
          <cell r="L220">
            <v>1.1733808312806959</v>
          </cell>
          <cell r="M220">
            <v>1.2344827586206897</v>
          </cell>
          <cell r="N220">
            <v>0.6824547325102881</v>
          </cell>
        </row>
        <row r="221">
          <cell r="A221" t="str">
            <v>% of new adds</v>
          </cell>
          <cell r="E221">
            <v>0.18478720014228653</v>
          </cell>
          <cell r="F221">
            <v>0.10276180937615761</v>
          </cell>
          <cell r="G221">
            <v>8.9035857927830989E-2</v>
          </cell>
          <cell r="H221">
            <v>6.7678210853187232E-2</v>
          </cell>
          <cell r="I221">
            <v>6.111490091130125E-2</v>
          </cell>
          <cell r="J221">
            <v>0.14556009778100956</v>
          </cell>
          <cell r="K221">
            <v>0.11706147803252642</v>
          </cell>
          <cell r="L221">
            <v>0.14480305080879111</v>
          </cell>
          <cell r="M221">
            <v>0.12205585703326984</v>
          </cell>
          <cell r="N221">
            <v>0.10281344923029331</v>
          </cell>
        </row>
        <row r="222">
          <cell r="A222" t="str">
            <v>% of total cell market</v>
          </cell>
          <cell r="E222">
            <v>0.15279922543324265</v>
          </cell>
          <cell r="F222">
            <v>0.12919064480421541</v>
          </cell>
          <cell r="G222">
            <v>0.12172066579902734</v>
          </cell>
          <cell r="H222">
            <v>0.10371347612915918</v>
          </cell>
          <cell r="I222">
            <v>9.6588174542454358E-2</v>
          </cell>
          <cell r="J222">
            <v>0.11280066542714552</v>
          </cell>
          <cell r="K222">
            <v>0.11456909441021379</v>
          </cell>
          <cell r="L222">
            <v>0.12912468011957837</v>
          </cell>
          <cell r="M222">
            <v>0.12694672873821872</v>
          </cell>
          <cell r="N222">
            <v>0.128</v>
          </cell>
        </row>
        <row r="223">
          <cell r="A223" t="str">
            <v>% of cell/PCS Market</v>
          </cell>
          <cell r="E223">
            <v>0.15279922543324265</v>
          </cell>
          <cell r="F223">
            <v>0.12919064480421541</v>
          </cell>
          <cell r="G223">
            <v>0.12172066579902734</v>
          </cell>
          <cell r="H223">
            <v>0.10371347612915918</v>
          </cell>
          <cell r="I223">
            <v>9.6588174542454358E-2</v>
          </cell>
          <cell r="J223">
            <v>0.11280066542714552</v>
          </cell>
          <cell r="K223">
            <v>0.11456909441021379</v>
          </cell>
          <cell r="L223">
            <v>0.12912468011957837</v>
          </cell>
          <cell r="M223">
            <v>0.12512129170484451</v>
          </cell>
          <cell r="N223">
            <v>0.115</v>
          </cell>
        </row>
        <row r="225">
          <cell r="A225" t="str">
            <v xml:space="preserve"> Prepay Subs </v>
          </cell>
          <cell r="H225">
            <v>0</v>
          </cell>
          <cell r="I225">
            <v>0</v>
          </cell>
          <cell r="J225">
            <v>0</v>
          </cell>
          <cell r="K225">
            <v>130.09685000000002</v>
          </cell>
          <cell r="L225">
            <v>304.5</v>
          </cell>
          <cell r="M225">
            <v>777.6</v>
          </cell>
        </row>
        <row r="226">
          <cell r="A226" t="str">
            <v>pre-pay subs added</v>
          </cell>
          <cell r="H226">
            <v>0</v>
          </cell>
          <cell r="I226">
            <v>0</v>
          </cell>
          <cell r="J226">
            <v>0</v>
          </cell>
          <cell r="K226">
            <v>130.09685000000002</v>
          </cell>
          <cell r="L226">
            <v>174.40314999999998</v>
          </cell>
          <cell r="M226">
            <v>473.1</v>
          </cell>
        </row>
        <row r="227">
          <cell r="A227" t="str">
            <v>% growth</v>
          </cell>
          <cell r="H227" t="e">
            <v>#DIV/0!</v>
          </cell>
          <cell r="I227" t="e">
            <v>#DIV/0!</v>
          </cell>
          <cell r="J227" t="e">
            <v>#DIV/0!</v>
          </cell>
          <cell r="K227" t="e">
            <v>#DIV/0!</v>
          </cell>
          <cell r="L227">
            <v>1.3405639721484415</v>
          </cell>
          <cell r="M227">
            <v>1.5536945812807883</v>
          </cell>
        </row>
        <row r="228">
          <cell r="A228" t="str">
            <v>% of new adds</v>
          </cell>
          <cell r="H228">
            <v>0</v>
          </cell>
          <cell r="I228">
            <v>0</v>
          </cell>
          <cell r="J228">
            <v>0</v>
          </cell>
          <cell r="K228">
            <v>1.5327511251443247</v>
          </cell>
          <cell r="L228">
            <v>0.74261191138211025</v>
          </cell>
          <cell r="M228">
            <v>0.88100558659217887</v>
          </cell>
        </row>
        <row r="230">
          <cell r="A230" t="str">
            <v xml:space="preserve"> Contract Subscribers</v>
          </cell>
          <cell r="D230">
            <v>0</v>
          </cell>
          <cell r="E230">
            <v>24.934999999999999</v>
          </cell>
          <cell r="F230">
            <v>39.914999999999999</v>
          </cell>
          <cell r="G230">
            <v>46.201999999999998</v>
          </cell>
          <cell r="H230">
            <v>59.039000000000001</v>
          </cell>
          <cell r="I230">
            <v>66.027000000000001</v>
          </cell>
          <cell r="J230">
            <v>115.27099999999999</v>
          </cell>
          <cell r="K230">
            <v>70.052149999999983</v>
          </cell>
          <cell r="L230">
            <v>130.5</v>
          </cell>
          <cell r="M230">
            <v>194.39999999999998</v>
          </cell>
        </row>
        <row r="231">
          <cell r="A231" t="str">
            <v xml:space="preserve"> subs added</v>
          </cell>
          <cell r="D231">
            <v>0</v>
          </cell>
          <cell r="E231">
            <v>24.934999999999999</v>
          </cell>
          <cell r="F231">
            <v>14.98</v>
          </cell>
          <cell r="G231">
            <v>6.286999999999999</v>
          </cell>
          <cell r="H231">
            <v>12.837000000000003</v>
          </cell>
          <cell r="I231">
            <v>6.9879999999999995</v>
          </cell>
          <cell r="J231">
            <v>49.243999999999986</v>
          </cell>
          <cell r="K231">
            <v>-45.218850000000003</v>
          </cell>
          <cell r="L231">
            <v>60.447850000000017</v>
          </cell>
          <cell r="M231">
            <v>63.899999999999977</v>
          </cell>
        </row>
        <row r="232">
          <cell r="A232" t="str">
            <v>% growth</v>
          </cell>
          <cell r="E232" t="e">
            <v>#DIV/0!</v>
          </cell>
          <cell r="F232">
            <v>0.60076198115099266</v>
          </cell>
          <cell r="G232">
            <v>0.15750970812977574</v>
          </cell>
          <cell r="H232">
            <v>0.27784511493008968</v>
          </cell>
          <cell r="I232">
            <v>0.11836243838818407</v>
          </cell>
          <cell r="J232">
            <v>0.74581610553258493</v>
          </cell>
          <cell r="K232">
            <v>-0.39228296796245377</v>
          </cell>
          <cell r="L232">
            <v>0.86289785538345409</v>
          </cell>
          <cell r="M232">
            <v>0.48965517241379292</v>
          </cell>
        </row>
        <row r="233">
          <cell r="A233" t="str">
            <v>% of new adds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-0.53275112514432477</v>
          </cell>
          <cell r="L233">
            <v>0.2573880886178897</v>
          </cell>
          <cell r="M233">
            <v>0.11899441340782119</v>
          </cell>
        </row>
        <row r="237">
          <cell r="A237" t="str">
            <v>Northern Operators</v>
          </cell>
          <cell r="B237" t="str">
            <v>AMPS</v>
          </cell>
          <cell r="C237" t="str">
            <v>Motorola</v>
          </cell>
          <cell r="D237">
            <v>0</v>
          </cell>
          <cell r="E237">
            <v>24.934999999999999</v>
          </cell>
          <cell r="F237">
            <v>39.914999999999999</v>
          </cell>
          <cell r="G237">
            <v>46.201999999999998</v>
          </cell>
          <cell r="H237">
            <v>59.039000000000001</v>
          </cell>
          <cell r="I237">
            <v>66.027000000000001</v>
          </cell>
          <cell r="J237">
            <v>115.27099999999999</v>
          </cell>
          <cell r="K237">
            <v>200.149</v>
          </cell>
          <cell r="L237">
            <v>417.58912500000002</v>
          </cell>
          <cell r="M237">
            <v>680.40000000000009</v>
          </cell>
          <cell r="N237">
            <v>899.44029999999998</v>
          </cell>
        </row>
        <row r="238">
          <cell r="A238" t="str">
            <v>subs added</v>
          </cell>
          <cell r="E238">
            <v>24.934999999999999</v>
          </cell>
          <cell r="F238">
            <v>14.98</v>
          </cell>
          <cell r="G238">
            <v>6.286999999999999</v>
          </cell>
          <cell r="H238">
            <v>12.837000000000003</v>
          </cell>
          <cell r="I238">
            <v>6.9879999999999995</v>
          </cell>
          <cell r="J238">
            <v>49.243999999999986</v>
          </cell>
          <cell r="K238">
            <v>84.878000000000014</v>
          </cell>
          <cell r="L238">
            <v>217.44012500000002</v>
          </cell>
          <cell r="M238">
            <v>262.81087500000007</v>
          </cell>
          <cell r="N238">
            <v>219.04029999999989</v>
          </cell>
        </row>
        <row r="239">
          <cell r="A239" t="str">
            <v>% growth</v>
          </cell>
          <cell r="E239" t="e">
            <v>#DIV/0!</v>
          </cell>
          <cell r="F239">
            <v>0.60076198115099266</v>
          </cell>
          <cell r="G239">
            <v>0.15750970812977574</v>
          </cell>
          <cell r="H239">
            <v>0.27784511493008968</v>
          </cell>
          <cell r="I239">
            <v>0.11836243838818407</v>
          </cell>
          <cell r="J239">
            <v>0.74581610553258493</v>
          </cell>
          <cell r="K239">
            <v>0.73633437725013251</v>
          </cell>
          <cell r="L239">
            <v>1.0863912635086861</v>
          </cell>
          <cell r="M239">
            <v>0.62935277588945848</v>
          </cell>
          <cell r="N239">
            <v>0.32192871840094039</v>
          </cell>
        </row>
        <row r="240">
          <cell r="A240" t="str">
            <v>% analogue</v>
          </cell>
          <cell r="E240">
            <v>1</v>
          </cell>
          <cell r="F240">
            <v>1</v>
          </cell>
          <cell r="G240">
            <v>1</v>
          </cell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0.95997500000000002</v>
          </cell>
          <cell r="M240">
            <v>0.70000000000000007</v>
          </cell>
          <cell r="N240">
            <v>0.54999999999999993</v>
          </cell>
        </row>
        <row r="242">
          <cell r="A242" t="str">
            <v>Northern Operators</v>
          </cell>
          <cell r="B242" t="str">
            <v>CDMA</v>
          </cell>
          <cell r="C242" t="str">
            <v>Motorola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17.410875000000001</v>
          </cell>
          <cell r="M242">
            <v>291.59999999999997</v>
          </cell>
          <cell r="N242">
            <v>735.90570000000002</v>
          </cell>
        </row>
        <row r="243">
          <cell r="A243" t="str">
            <v>subs added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17.410875000000001</v>
          </cell>
          <cell r="M243">
            <v>274.18912499999999</v>
          </cell>
          <cell r="N243">
            <v>444.30570000000006</v>
          </cell>
        </row>
        <row r="244">
          <cell r="A244" t="str">
            <v>% growth</v>
          </cell>
          <cell r="L244" t="e">
            <v>#DIV/0!</v>
          </cell>
          <cell r="M244">
            <v>15.748153093971439</v>
          </cell>
          <cell r="N244">
            <v>1.5236820987654325</v>
          </cell>
        </row>
        <row r="245">
          <cell r="A245" t="str">
            <v>% digital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4.0025000000000005E-2</v>
          </cell>
          <cell r="M245">
            <v>0.3</v>
          </cell>
          <cell r="N245">
            <v>0.45</v>
          </cell>
        </row>
        <row r="247">
          <cell r="A247" t="str">
            <v>Baja Celular Total (AMPS + CDMA)</v>
          </cell>
          <cell r="D247">
            <v>0</v>
          </cell>
          <cell r="E247">
            <v>5.4</v>
          </cell>
          <cell r="F247">
            <v>7.2709999999999999</v>
          </cell>
          <cell r="G247">
            <v>8.1940000000000008</v>
          </cell>
          <cell r="H247">
            <v>10.484</v>
          </cell>
          <cell r="I247">
            <v>15.364000000000001</v>
          </cell>
          <cell r="J247">
            <v>26.512330000000002</v>
          </cell>
          <cell r="K247">
            <v>46.034269999999999</v>
          </cell>
          <cell r="L247">
            <v>100.05000000000001</v>
          </cell>
        </row>
        <row r="248">
          <cell r="A248" t="str">
            <v>subs added</v>
          </cell>
          <cell r="D248">
            <v>0</v>
          </cell>
          <cell r="E248">
            <v>5.4</v>
          </cell>
          <cell r="F248">
            <v>1.8709999999999996</v>
          </cell>
          <cell r="G248">
            <v>0.92300000000000093</v>
          </cell>
          <cell r="H248">
            <v>2.2899999999999991</v>
          </cell>
          <cell r="I248">
            <v>4.8800000000000008</v>
          </cell>
          <cell r="J248">
            <v>11.148330000000001</v>
          </cell>
          <cell r="K248">
            <v>19.521939999999997</v>
          </cell>
          <cell r="L248">
            <v>54.015730000000012</v>
          </cell>
        </row>
        <row r="249">
          <cell r="A249" t="str">
            <v>% growth</v>
          </cell>
          <cell r="D249" t="e">
            <v>#DIV/0!</v>
          </cell>
          <cell r="E249" t="e">
            <v>#DIV/0!</v>
          </cell>
          <cell r="F249">
            <v>0.34648148148148139</v>
          </cell>
          <cell r="G249">
            <v>0.12694264887910892</v>
          </cell>
          <cell r="H249">
            <v>0.27947278496460809</v>
          </cell>
          <cell r="I249">
            <v>0.46547119420068683</v>
          </cell>
          <cell r="J249">
            <v>0.72561377245508984</v>
          </cell>
          <cell r="K249">
            <v>0.73633437725013218</v>
          </cell>
          <cell r="L249">
            <v>1.1733808312806961</v>
          </cell>
        </row>
        <row r="250">
          <cell r="A250" t="str">
            <v>% of cell market</v>
          </cell>
          <cell r="D250">
            <v>0</v>
          </cell>
          <cell r="E250">
            <v>3.3090668431502324E-2</v>
          </cell>
          <cell r="F250">
            <v>2.3533638440973323E-2</v>
          </cell>
          <cell r="G250">
            <v>2.1587358459746984E-2</v>
          </cell>
          <cell r="H250">
            <v>1.8417183281188788E-2</v>
          </cell>
          <cell r="I250">
            <v>2.2475361801539806E-2</v>
          </cell>
          <cell r="J250">
            <v>2.5944153048243473E-2</v>
          </cell>
          <cell r="K250">
            <v>2.6350891714349171E-2</v>
          </cell>
          <cell r="L250">
            <v>2.9698676427503026E-2</v>
          </cell>
        </row>
        <row r="252">
          <cell r="A252" t="str">
            <v>Baja Celular(Region I)</v>
          </cell>
          <cell r="B252" t="str">
            <v>AMPS</v>
          </cell>
          <cell r="E252">
            <v>5.4</v>
          </cell>
          <cell r="F252">
            <v>7.2709999999999999</v>
          </cell>
          <cell r="G252">
            <v>8.1940000000000008</v>
          </cell>
          <cell r="H252">
            <v>10.484</v>
          </cell>
          <cell r="I252">
            <v>15.364000000000001</v>
          </cell>
          <cell r="J252">
            <v>26.512330000000002</v>
          </cell>
          <cell r="K252">
            <v>46.034269999999999</v>
          </cell>
          <cell r="L252">
            <v>95.797875000000005</v>
          </cell>
        </row>
        <row r="253">
          <cell r="A253" t="str">
            <v>subs added</v>
          </cell>
          <cell r="E253">
            <v>5.4</v>
          </cell>
          <cell r="F253">
            <v>1.8709999999999996</v>
          </cell>
          <cell r="G253">
            <v>0.92300000000000093</v>
          </cell>
          <cell r="H253">
            <v>2.2899999999999991</v>
          </cell>
          <cell r="I253">
            <v>4.8800000000000008</v>
          </cell>
          <cell r="J253">
            <v>11.148330000000001</v>
          </cell>
          <cell r="K253">
            <v>19.521939999999997</v>
          </cell>
          <cell r="L253">
            <v>49.763605000000005</v>
          </cell>
        </row>
        <row r="254">
          <cell r="A254" t="str">
            <v>% growth</v>
          </cell>
          <cell r="E254" t="e">
            <v>#DIV/0!</v>
          </cell>
          <cell r="F254">
            <v>0.34648148148148139</v>
          </cell>
          <cell r="G254">
            <v>0.12694264887910892</v>
          </cell>
          <cell r="H254">
            <v>0.27947278496460809</v>
          </cell>
          <cell r="I254">
            <v>0.46547119420068683</v>
          </cell>
          <cell r="J254">
            <v>0.72561377245508984</v>
          </cell>
          <cell r="K254">
            <v>0.73633437725013218</v>
          </cell>
          <cell r="L254">
            <v>1.0810121459512665</v>
          </cell>
        </row>
        <row r="255">
          <cell r="A255" t="str">
            <v>% analogue</v>
          </cell>
          <cell r="L255">
            <v>0.95749999999999991</v>
          </cell>
        </row>
        <row r="256">
          <cell r="A256" t="str">
            <v>% of Cell MKT</v>
          </cell>
          <cell r="E256">
            <v>3.3090668431502324E-2</v>
          </cell>
          <cell r="F256">
            <v>2.3533638440973323E-2</v>
          </cell>
          <cell r="G256">
            <v>2.1587358459746984E-2</v>
          </cell>
          <cell r="H256">
            <v>1.8417183281188788E-2</v>
          </cell>
          <cell r="I256">
            <v>2.2475361801539806E-2</v>
          </cell>
          <cell r="J256">
            <v>2.5944153048243473E-2</v>
          </cell>
          <cell r="K256">
            <v>2.6350891714349171E-2</v>
          </cell>
          <cell r="L256">
            <v>2.8436482679334147E-2</v>
          </cell>
        </row>
        <row r="258">
          <cell r="A258" t="str">
            <v>Baja Celular(Region I)</v>
          </cell>
          <cell r="B258" t="str">
            <v>CDMA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4.2521250000000004</v>
          </cell>
        </row>
        <row r="259">
          <cell r="A259" t="str">
            <v>subs added</v>
          </cell>
          <cell r="D259" t="e">
            <v>#VALUE!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4.2521250000000004</v>
          </cell>
        </row>
        <row r="260">
          <cell r="A260" t="str">
            <v>% growth</v>
          </cell>
          <cell r="D260" t="e">
            <v>#VALUE!</v>
          </cell>
          <cell r="E260" t="e">
            <v>#DIV/0!</v>
          </cell>
          <cell r="F260" t="e">
            <v>#DIV/0!</v>
          </cell>
          <cell r="G260" t="e">
            <v>#DIV/0!</v>
          </cell>
          <cell r="H260" t="e">
            <v>#DIV/0!</v>
          </cell>
          <cell r="I260" t="e">
            <v>#DIV/0!</v>
          </cell>
          <cell r="J260" t="e">
            <v>#DIV/0!</v>
          </cell>
          <cell r="K260" t="e">
            <v>#DIV/0!</v>
          </cell>
          <cell r="L260" t="e">
            <v>#DIV/0!</v>
          </cell>
        </row>
        <row r="261">
          <cell r="A261" t="str">
            <v>% digital</v>
          </cell>
          <cell r="D261" t="e">
            <v>#DIV/0!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4.2499999999999996E-2</v>
          </cell>
        </row>
        <row r="262">
          <cell r="A262" t="str">
            <v>% of Cell MKT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1.2621937481688786E-3</v>
          </cell>
        </row>
        <row r="264">
          <cell r="A264" t="str">
            <v>MOVITEL Total (AMPS + CDMA)</v>
          </cell>
          <cell r="E264">
            <v>5.0890000000000004</v>
          </cell>
          <cell r="F264">
            <v>7.3570000000000002</v>
          </cell>
          <cell r="G264">
            <v>7.9669999999999996</v>
          </cell>
          <cell r="H264">
            <v>12.423999999999999</v>
          </cell>
          <cell r="I264">
            <v>15.423999999999999</v>
          </cell>
          <cell r="J264">
            <v>25.35962</v>
          </cell>
          <cell r="K264">
            <v>44.032780000000002</v>
          </cell>
          <cell r="L264">
            <v>95.7</v>
          </cell>
        </row>
        <row r="265">
          <cell r="A265" t="str">
            <v>subs added</v>
          </cell>
          <cell r="E265">
            <v>5.0890000000000004</v>
          </cell>
          <cell r="F265">
            <v>2.2679999999999998</v>
          </cell>
          <cell r="G265">
            <v>0.60999999999999943</v>
          </cell>
          <cell r="H265">
            <v>4.4569999999999999</v>
          </cell>
          <cell r="I265">
            <v>3</v>
          </cell>
          <cell r="J265">
            <v>9.9356200000000001</v>
          </cell>
          <cell r="K265">
            <v>18.673160000000003</v>
          </cell>
          <cell r="L265">
            <v>51.66722</v>
          </cell>
        </row>
        <row r="266">
          <cell r="A266" t="str">
            <v>% growth</v>
          </cell>
          <cell r="E266" t="e">
            <v>#DIV/0!</v>
          </cell>
          <cell r="F266">
            <v>0.4456671251719394</v>
          </cell>
          <cell r="G266">
            <v>8.2914231344297873E-2</v>
          </cell>
          <cell r="H266">
            <v>0.55943265972135059</v>
          </cell>
          <cell r="I266">
            <v>0.24146812620734065</v>
          </cell>
          <cell r="J266">
            <v>0.64416623443983401</v>
          </cell>
          <cell r="K266">
            <v>0.7363343772501324</v>
          </cell>
          <cell r="L266">
            <v>1.1733808312806959</v>
          </cell>
        </row>
        <row r="267">
          <cell r="A267" t="str">
            <v>% of cell Market</v>
          </cell>
          <cell r="E267">
            <v>3.1184891045910244E-2</v>
          </cell>
          <cell r="F267">
            <v>2.3811989823991301E-2</v>
          </cell>
          <cell r="G267">
            <v>2.0989319605663193E-2</v>
          </cell>
          <cell r="H267">
            <v>2.1825170267597241E-2</v>
          </cell>
          <cell r="I267">
            <v>2.2563133326409135E-2</v>
          </cell>
          <cell r="J267">
            <v>2.4816146393972015E-2</v>
          </cell>
          <cell r="K267">
            <v>2.5205200770247033E-2</v>
          </cell>
          <cell r="L267">
            <v>2.840742962630724E-2</v>
          </cell>
        </row>
        <row r="269">
          <cell r="A269" t="str">
            <v>MOVITEL (Region II)</v>
          </cell>
          <cell r="B269" t="str">
            <v>AMPS</v>
          </cell>
          <cell r="E269">
            <v>5.0890000000000004</v>
          </cell>
          <cell r="F269">
            <v>7.3570000000000002</v>
          </cell>
          <cell r="G269">
            <v>7.9669999999999996</v>
          </cell>
          <cell r="H269">
            <v>12.423999999999999</v>
          </cell>
          <cell r="I269">
            <v>15.423999999999999</v>
          </cell>
          <cell r="J269">
            <v>25.35962</v>
          </cell>
          <cell r="K269">
            <v>44.032780000000002</v>
          </cell>
          <cell r="L269">
            <v>91.632750000000001</v>
          </cell>
        </row>
        <row r="270">
          <cell r="A270" t="str">
            <v>subs added</v>
          </cell>
          <cell r="E270">
            <v>5.0890000000000004</v>
          </cell>
          <cell r="F270">
            <v>2.2679999999999998</v>
          </cell>
          <cell r="G270">
            <v>0.60999999999999943</v>
          </cell>
          <cell r="H270">
            <v>4.4569999999999999</v>
          </cell>
          <cell r="I270">
            <v>3</v>
          </cell>
          <cell r="J270">
            <v>9.9356200000000001</v>
          </cell>
          <cell r="K270">
            <v>18.673160000000003</v>
          </cell>
          <cell r="L270">
            <v>47.599969999999999</v>
          </cell>
        </row>
        <row r="271">
          <cell r="A271" t="str">
            <v>% growth</v>
          </cell>
          <cell r="E271" t="e">
            <v>#DIV/0!</v>
          </cell>
          <cell r="F271">
            <v>0.4456671251719394</v>
          </cell>
          <cell r="G271">
            <v>8.2914231344297873E-2</v>
          </cell>
          <cell r="H271">
            <v>0.55943265972135059</v>
          </cell>
          <cell r="I271">
            <v>0.24146812620734065</v>
          </cell>
          <cell r="J271">
            <v>0.64416623443983401</v>
          </cell>
          <cell r="K271">
            <v>0.7363343772501324</v>
          </cell>
          <cell r="L271">
            <v>1.0810121459512663</v>
          </cell>
        </row>
        <row r="272">
          <cell r="A272" t="str">
            <v>% analogue</v>
          </cell>
          <cell r="D272" t="e">
            <v>#DIV/0!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1</v>
          </cell>
          <cell r="J272">
            <v>1</v>
          </cell>
          <cell r="K272">
            <v>1</v>
          </cell>
          <cell r="L272">
            <v>0.95750000000000002</v>
          </cell>
        </row>
        <row r="273">
          <cell r="A273" t="str">
            <v>% of Cell MKT</v>
          </cell>
          <cell r="E273">
            <v>3.1184891045910244E-2</v>
          </cell>
          <cell r="F273">
            <v>2.3811989823991301E-2</v>
          </cell>
          <cell r="G273">
            <v>2.0989319605663193E-2</v>
          </cell>
          <cell r="H273">
            <v>2.1825170267597241E-2</v>
          </cell>
          <cell r="I273">
            <v>2.2563133326409135E-2</v>
          </cell>
          <cell r="J273">
            <v>2.4816146393972015E-2</v>
          </cell>
          <cell r="K273">
            <v>2.5205200770247033E-2</v>
          </cell>
          <cell r="L273">
            <v>2.7200113867189183E-2</v>
          </cell>
        </row>
        <row r="275">
          <cell r="A275" t="str">
            <v>MOVITEL (Region II)</v>
          </cell>
          <cell r="B275" t="str">
            <v>CDMA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4.0672500000000005</v>
          </cell>
        </row>
        <row r="276">
          <cell r="A276" t="str">
            <v>subs added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4.0672500000000005</v>
          </cell>
        </row>
        <row r="277">
          <cell r="A277" t="str">
            <v>% growth</v>
          </cell>
          <cell r="E277" t="e">
            <v>#DIV/0!</v>
          </cell>
          <cell r="F277" t="e">
            <v>#DIV/0!</v>
          </cell>
          <cell r="G277" t="e">
            <v>#DIV/0!</v>
          </cell>
          <cell r="H277" t="e">
            <v>#DIV/0!</v>
          </cell>
          <cell r="I277" t="e">
            <v>#DIV/0!</v>
          </cell>
          <cell r="J277" t="e">
            <v>#DIV/0!</v>
          </cell>
          <cell r="K277" t="e">
            <v>#DIV/0!</v>
          </cell>
          <cell r="L277" t="e">
            <v>#DIV/0!</v>
          </cell>
        </row>
        <row r="278">
          <cell r="A278" t="str">
            <v>% digital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4.2500000000000003E-2</v>
          </cell>
        </row>
        <row r="279">
          <cell r="A279" t="str">
            <v>% of Cell MKT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1.2073157591180577E-3</v>
          </cell>
        </row>
        <row r="281">
          <cell r="A281" t="str">
            <v>Norcel Total (AMPS = CDMA)</v>
          </cell>
          <cell r="D281">
            <v>0</v>
          </cell>
          <cell r="E281">
            <v>7.2460000000000004</v>
          </cell>
          <cell r="F281">
            <v>10.117000000000001</v>
          </cell>
          <cell r="G281">
            <v>9.6839999999999993</v>
          </cell>
          <cell r="H281">
            <v>11.714</v>
          </cell>
          <cell r="I281">
            <v>11.683999999999999</v>
          </cell>
          <cell r="J281">
            <v>19.596070000000001</v>
          </cell>
          <cell r="K281">
            <v>34.025330000000004</v>
          </cell>
          <cell r="L281">
            <v>73.95</v>
          </cell>
        </row>
        <row r="282">
          <cell r="A282" t="str">
            <v>subs added</v>
          </cell>
          <cell r="D282">
            <v>0</v>
          </cell>
          <cell r="E282">
            <v>7.2460000000000004</v>
          </cell>
          <cell r="F282">
            <v>2.8710000000000004</v>
          </cell>
          <cell r="G282">
            <v>-0.43300000000000161</v>
          </cell>
          <cell r="H282">
            <v>2.0300000000000011</v>
          </cell>
          <cell r="I282">
            <v>-3.0000000000001137E-2</v>
          </cell>
          <cell r="J282">
            <v>7.9120700000000017</v>
          </cell>
          <cell r="K282">
            <v>14.429260000000003</v>
          </cell>
          <cell r="L282">
            <v>39.924669999999999</v>
          </cell>
        </row>
        <row r="283">
          <cell r="A283" t="str">
            <v>% growth</v>
          </cell>
          <cell r="D283" t="e">
            <v>#DIV/0!</v>
          </cell>
          <cell r="E283" t="e">
            <v>#DIV/0!</v>
          </cell>
          <cell r="F283">
            <v>0.39621860336737513</v>
          </cell>
          <cell r="G283">
            <v>-4.2799248789166904E-2</v>
          </cell>
          <cell r="H283">
            <v>0.20962412226352761</v>
          </cell>
          <cell r="I283">
            <v>-2.5610380740994651E-3</v>
          </cell>
          <cell r="J283">
            <v>0.67717134542964752</v>
          </cell>
          <cell r="K283">
            <v>0.7363343772501324</v>
          </cell>
          <cell r="L283">
            <v>1.1733808312806957</v>
          </cell>
        </row>
        <row r="284">
          <cell r="A284" t="str">
            <v>% of cellular market</v>
          </cell>
          <cell r="D284">
            <v>0</v>
          </cell>
          <cell r="E284">
            <v>4.4402774713827003E-2</v>
          </cell>
          <cell r="F284">
            <v>3.2745127232475198E-2</v>
          </cell>
          <cell r="G284">
            <v>2.5512811731045859E-2</v>
          </cell>
          <cell r="H284">
            <v>2.0577917298344666E-2</v>
          </cell>
          <cell r="I284">
            <v>1.7092041609554222E-2</v>
          </cell>
          <cell r="J284">
            <v>1.9176113122614739E-2</v>
          </cell>
          <cell r="K284">
            <v>1.9476746049736347E-2</v>
          </cell>
          <cell r="L284">
            <v>2.1951195620328323E-2</v>
          </cell>
        </row>
        <row r="286">
          <cell r="A286" t="str">
            <v>NORCEL (Region III)</v>
          </cell>
          <cell r="B286" t="str">
            <v>AMPS</v>
          </cell>
          <cell r="E286">
            <v>7.2460000000000004</v>
          </cell>
          <cell r="F286">
            <v>10.117000000000001</v>
          </cell>
          <cell r="G286">
            <v>9.6839999999999993</v>
          </cell>
          <cell r="H286">
            <v>11.714</v>
          </cell>
          <cell r="I286">
            <v>11.683999999999999</v>
          </cell>
          <cell r="J286">
            <v>19.596070000000001</v>
          </cell>
          <cell r="K286">
            <v>34.025330000000004</v>
          </cell>
          <cell r="L286">
            <v>73.95</v>
          </cell>
        </row>
        <row r="287">
          <cell r="A287" t="str">
            <v>subs added</v>
          </cell>
          <cell r="E287">
            <v>7.2460000000000004</v>
          </cell>
          <cell r="F287">
            <v>2.8710000000000004</v>
          </cell>
          <cell r="G287">
            <v>-0.43300000000000161</v>
          </cell>
          <cell r="H287">
            <v>2.0300000000000011</v>
          </cell>
          <cell r="I287">
            <v>-3.0000000000001137E-2</v>
          </cell>
          <cell r="J287">
            <v>7.9120700000000017</v>
          </cell>
          <cell r="K287">
            <v>14.429260000000003</v>
          </cell>
          <cell r="L287">
            <v>39.924669999999999</v>
          </cell>
        </row>
        <row r="288">
          <cell r="A288" t="str">
            <v>% growth</v>
          </cell>
          <cell r="E288" t="e">
            <v>#DIV/0!</v>
          </cell>
          <cell r="F288">
            <v>0.39621860336737513</v>
          </cell>
          <cell r="G288">
            <v>-4.2799248789166904E-2</v>
          </cell>
          <cell r="H288">
            <v>0.20962412226352761</v>
          </cell>
          <cell r="I288">
            <v>-2.5610380740994651E-3</v>
          </cell>
          <cell r="J288">
            <v>0.67717134542964752</v>
          </cell>
          <cell r="K288">
            <v>0.7363343772501324</v>
          </cell>
          <cell r="L288">
            <v>1.1733808312806957</v>
          </cell>
        </row>
        <row r="289">
          <cell r="A289" t="str">
            <v>% analogue</v>
          </cell>
          <cell r="E289">
            <v>1</v>
          </cell>
          <cell r="F289">
            <v>1</v>
          </cell>
          <cell r="G289">
            <v>1</v>
          </cell>
          <cell r="H289">
            <v>1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</row>
        <row r="290">
          <cell r="A290" t="str">
            <v>% of Cell MKT</v>
          </cell>
          <cell r="E290">
            <v>4.4402774713827003E-2</v>
          </cell>
          <cell r="F290">
            <v>3.2745127232475198E-2</v>
          </cell>
          <cell r="G290">
            <v>2.5512811731045859E-2</v>
          </cell>
          <cell r="H290">
            <v>2.0577917298344666E-2</v>
          </cell>
          <cell r="I290">
            <v>1.7092041609554222E-2</v>
          </cell>
          <cell r="J290">
            <v>1.9176113122614739E-2</v>
          </cell>
          <cell r="K290">
            <v>1.9476746049736347E-2</v>
          </cell>
          <cell r="L290">
            <v>2.1951195620328323E-2</v>
          </cell>
        </row>
        <row r="292">
          <cell r="A292" t="str">
            <v>NORCEL (Region III)</v>
          </cell>
          <cell r="B292" t="str">
            <v>CDMA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 t="str">
            <v>subs added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% growth</v>
          </cell>
          <cell r="E294" t="e">
            <v>#DIV/0!</v>
          </cell>
          <cell r="F294" t="e">
            <v>#DIV/0!</v>
          </cell>
          <cell r="G294" t="e">
            <v>#DIV/0!</v>
          </cell>
          <cell r="H294" t="e">
            <v>#DIV/0!</v>
          </cell>
          <cell r="I294" t="e">
            <v>#DIV/0!</v>
          </cell>
          <cell r="J294" t="e">
            <v>#DIV/0!</v>
          </cell>
          <cell r="K294" t="e">
            <v>#DIV/0!</v>
          </cell>
          <cell r="L294" t="e">
            <v>#DIV/0!</v>
          </cell>
        </row>
        <row r="295">
          <cell r="A295" t="str">
            <v>% digital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A296" t="str">
            <v>% of Cell MKT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8">
          <cell r="A298" t="str">
            <v>CEDETEL TOTAL (AMPS + CDMA)</v>
          </cell>
          <cell r="E298">
            <v>7.2</v>
          </cell>
          <cell r="F298">
            <v>15.17</v>
          </cell>
          <cell r="G298">
            <v>20.356999999999999</v>
          </cell>
          <cell r="H298">
            <v>24.417000000000002</v>
          </cell>
          <cell r="I298">
            <v>23.555</v>
          </cell>
          <cell r="J298">
            <v>43.802979999999998</v>
          </cell>
          <cell r="K298">
            <v>76.056619999999995</v>
          </cell>
          <cell r="L298">
            <v>165.3</v>
          </cell>
        </row>
        <row r="299">
          <cell r="A299" t="str">
            <v>subs added</v>
          </cell>
          <cell r="E299">
            <v>7.2</v>
          </cell>
          <cell r="F299">
            <v>7.97</v>
          </cell>
          <cell r="G299">
            <v>5.1869999999999994</v>
          </cell>
          <cell r="H299">
            <v>4.0600000000000023</v>
          </cell>
          <cell r="I299">
            <v>-0.86200000000000188</v>
          </cell>
          <cell r="J299">
            <v>20.247979999999998</v>
          </cell>
          <cell r="K299">
            <v>32.253639999999997</v>
          </cell>
          <cell r="L299">
            <v>89.243380000000016</v>
          </cell>
        </row>
        <row r="300">
          <cell r="A300" t="str">
            <v>% growth</v>
          </cell>
          <cell r="E300" t="e">
            <v>#DIV/0!</v>
          </cell>
          <cell r="F300">
            <v>1.1069444444444443</v>
          </cell>
          <cell r="G300">
            <v>0.34192485168094922</v>
          </cell>
          <cell r="H300">
            <v>0.19943999607014798</v>
          </cell>
          <cell r="I300">
            <v>-3.5303272310275705E-2</v>
          </cell>
          <cell r="J300">
            <v>0.85960433029080874</v>
          </cell>
          <cell r="K300">
            <v>0.73633437725013229</v>
          </cell>
          <cell r="L300">
            <v>1.1733808312806961</v>
          </cell>
        </row>
        <row r="301">
          <cell r="A301" t="str">
            <v>% of cell market</v>
          </cell>
          <cell r="E301">
            <v>4.4120891242003094E-2</v>
          </cell>
          <cell r="F301">
            <v>4.9099889306775592E-2</v>
          </cell>
          <cell r="G301">
            <v>5.3631176002571307E-2</v>
          </cell>
          <cell r="H301">
            <v>4.2893205282028488E-2</v>
          </cell>
          <cell r="I301">
            <v>3.4457637804951195E-2</v>
          </cell>
          <cell r="J301">
            <v>4.2864252862315301E-2</v>
          </cell>
          <cell r="K301">
            <v>4.3536255875881238E-2</v>
          </cell>
          <cell r="L301">
            <v>4.9067378445439777E-2</v>
          </cell>
        </row>
        <row r="303">
          <cell r="A303" t="str">
            <v>CEDETEL (Region IV)</v>
          </cell>
          <cell r="B303" t="str">
            <v>AMPS</v>
          </cell>
          <cell r="E303">
            <v>7.2</v>
          </cell>
          <cell r="F303">
            <v>15.17</v>
          </cell>
          <cell r="G303">
            <v>20.356999999999999</v>
          </cell>
          <cell r="H303">
            <v>24.417000000000002</v>
          </cell>
          <cell r="I303">
            <v>23.555</v>
          </cell>
          <cell r="J303">
            <v>43.802979999999998</v>
          </cell>
          <cell r="K303">
            <v>76.056619999999995</v>
          </cell>
          <cell r="L303">
            <v>156.20850000000002</v>
          </cell>
        </row>
        <row r="304">
          <cell r="A304" t="str">
            <v>subs added</v>
          </cell>
          <cell r="E304">
            <v>7.2</v>
          </cell>
          <cell r="F304">
            <v>7.97</v>
          </cell>
          <cell r="G304">
            <v>5.1869999999999994</v>
          </cell>
          <cell r="H304">
            <v>4.0600000000000023</v>
          </cell>
          <cell r="I304">
            <v>-0.86200000000000188</v>
          </cell>
          <cell r="J304">
            <v>20.247979999999998</v>
          </cell>
          <cell r="K304">
            <v>32.253639999999997</v>
          </cell>
          <cell r="L304">
            <v>80.15188000000002</v>
          </cell>
        </row>
        <row r="305">
          <cell r="A305" t="str">
            <v>% growth</v>
          </cell>
          <cell r="E305" t="e">
            <v>#DIV/0!</v>
          </cell>
          <cell r="F305">
            <v>1.1069444444444443</v>
          </cell>
          <cell r="G305">
            <v>0.34192485168094922</v>
          </cell>
          <cell r="H305">
            <v>0.19943999607014798</v>
          </cell>
          <cell r="I305">
            <v>-3.5303272310275705E-2</v>
          </cell>
          <cell r="J305">
            <v>0.85960433029080874</v>
          </cell>
          <cell r="K305">
            <v>0.73633437725013229</v>
          </cell>
          <cell r="L305">
            <v>1.053844885560258</v>
          </cell>
        </row>
        <row r="306">
          <cell r="A306" t="str">
            <v>% analogue</v>
          </cell>
          <cell r="E306">
            <v>1</v>
          </cell>
          <cell r="F306">
            <v>1</v>
          </cell>
          <cell r="G306">
            <v>1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0.94500000000000006</v>
          </cell>
        </row>
        <row r="307">
          <cell r="A307" t="str">
            <v>% of Cell MKT</v>
          </cell>
          <cell r="E307">
            <v>4.4120891242003094E-2</v>
          </cell>
          <cell r="F307">
            <v>4.9099889306775592E-2</v>
          </cell>
          <cell r="G307">
            <v>5.3631176002571307E-2</v>
          </cell>
          <cell r="H307">
            <v>4.2893205282028488E-2</v>
          </cell>
          <cell r="I307">
            <v>3.4457637804951195E-2</v>
          </cell>
          <cell r="J307">
            <v>4.2864252862315301E-2</v>
          </cell>
          <cell r="K307">
            <v>4.3536255875881238E-2</v>
          </cell>
          <cell r="L307">
            <v>4.6368672630940591E-2</v>
          </cell>
        </row>
        <row r="309">
          <cell r="A309" t="str">
            <v>CEDETEL (Region IV)</v>
          </cell>
          <cell r="B309" t="str">
            <v>CDMA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9.0914999999999999</v>
          </cell>
        </row>
        <row r="310">
          <cell r="A310" t="str">
            <v>subs added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9.0914999999999999</v>
          </cell>
        </row>
        <row r="311">
          <cell r="A311" t="str">
            <v>% growth</v>
          </cell>
          <cell r="E311" t="e">
            <v>#DIV/0!</v>
          </cell>
          <cell r="F311" t="e">
            <v>#DIV/0!</v>
          </cell>
          <cell r="G311" t="e">
            <v>#DIV/0!</v>
          </cell>
          <cell r="H311" t="e">
            <v>#DIV/0!</v>
          </cell>
          <cell r="I311" t="e">
            <v>#DIV/0!</v>
          </cell>
          <cell r="J311" t="e">
            <v>#DIV/0!</v>
          </cell>
          <cell r="K311" t="e">
            <v>#DIV/0!</v>
          </cell>
          <cell r="L311" t="e">
            <v>#DIV/0!</v>
          </cell>
        </row>
        <row r="312">
          <cell r="A312" t="str">
            <v>% digital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5.4999999999999993E-2</v>
          </cell>
        </row>
        <row r="313">
          <cell r="A313" t="str">
            <v>% of Cell MKT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2.6987058144991877E-3</v>
          </cell>
        </row>
        <row r="316">
          <cell r="A316" t="str">
            <v>PORTATEL TOTAL (AMPS + CDMA)</v>
          </cell>
          <cell r="D316">
            <v>0</v>
          </cell>
          <cell r="E316">
            <v>4.0990000000000002</v>
          </cell>
          <cell r="F316">
            <v>8.3149999999999995</v>
          </cell>
          <cell r="G316">
            <v>10.602</v>
          </cell>
          <cell r="H316">
            <v>9.48</v>
          </cell>
          <cell r="I316">
            <v>8.3040000000000003</v>
          </cell>
          <cell r="J316">
            <v>17</v>
          </cell>
          <cell r="K316">
            <v>34</v>
          </cell>
          <cell r="L316">
            <v>65</v>
          </cell>
          <cell r="M316">
            <v>90</v>
          </cell>
          <cell r="N316">
            <v>135.09379999999999</v>
          </cell>
        </row>
        <row r="317">
          <cell r="A317" t="str">
            <v>subs added</v>
          </cell>
          <cell r="E317">
            <v>4.0990000000000002</v>
          </cell>
          <cell r="F317">
            <v>4.2159999999999993</v>
          </cell>
          <cell r="G317">
            <v>2.2870000000000008</v>
          </cell>
          <cell r="H317">
            <v>-1.1219999999999999</v>
          </cell>
          <cell r="I317">
            <v>-1.1760000000000002</v>
          </cell>
          <cell r="J317">
            <v>8.6959999999999997</v>
          </cell>
          <cell r="K317">
            <v>17</v>
          </cell>
          <cell r="L317">
            <v>31</v>
          </cell>
          <cell r="M317">
            <v>25</v>
          </cell>
          <cell r="N317">
            <v>45.093799999999987</v>
          </cell>
        </row>
        <row r="318">
          <cell r="A318" t="str">
            <v>% growth</v>
          </cell>
          <cell r="E318" t="e">
            <v>#DIV/0!</v>
          </cell>
          <cell r="F318">
            <v>1.0285435472066355</v>
          </cell>
          <cell r="G318">
            <v>0.27504509921828035</v>
          </cell>
          <cell r="H318">
            <v>-0.10582908885116014</v>
          </cell>
          <cell r="I318">
            <v>-0.12405063291139241</v>
          </cell>
          <cell r="J318">
            <v>1.0472061657032754</v>
          </cell>
          <cell r="K318">
            <v>1</v>
          </cell>
          <cell r="L318">
            <v>0.91176470588235292</v>
          </cell>
          <cell r="M318">
            <v>0.38461538461538464</v>
          </cell>
          <cell r="N318">
            <v>0.50104222222222206</v>
          </cell>
        </row>
        <row r="319">
          <cell r="A319" t="str">
            <v>% of cell market</v>
          </cell>
          <cell r="E319">
            <v>2.5118268500134818E-2</v>
          </cell>
          <cell r="F319">
            <v>2.6912694765052012E-2</v>
          </cell>
          <cell r="G319">
            <v>2.7931312471349463E-2</v>
          </cell>
          <cell r="H319">
            <v>1.6653462181006266E-2</v>
          </cell>
          <cell r="I319">
            <v>1.2147579041915293E-2</v>
          </cell>
          <cell r="J319">
            <v>1.6635678637831493E-2</v>
          </cell>
          <cell r="K319">
            <v>1.946224667596275E-2</v>
          </cell>
          <cell r="L319">
            <v>1.9294492431661134E-2</v>
          </cell>
          <cell r="M319">
            <v>1.1754326735020252E-2</v>
          </cell>
          <cell r="N319">
            <v>1.0198713888501219E-2</v>
          </cell>
        </row>
        <row r="320">
          <cell r="A320" t="str">
            <v>% of cell/PCS market</v>
          </cell>
          <cell r="E320">
            <v>2.5118268500134818E-2</v>
          </cell>
          <cell r="F320">
            <v>2.6912694765052012E-2</v>
          </cell>
          <cell r="G320">
            <v>2.7931312471349463E-2</v>
          </cell>
          <cell r="H320">
            <v>1.6653462181006266E-2</v>
          </cell>
          <cell r="I320">
            <v>1.2147579041915293E-2</v>
          </cell>
          <cell r="J320">
            <v>1.6635678637831493E-2</v>
          </cell>
          <cell r="K320">
            <v>1.946224667596275E-2</v>
          </cell>
          <cell r="L320">
            <v>1.9294492431661134E-2</v>
          </cell>
          <cell r="M320">
            <v>1.1585304787485604E-2</v>
          </cell>
          <cell r="N320">
            <v>9.4999999999999998E-3</v>
          </cell>
        </row>
        <row r="322">
          <cell r="A322" t="str">
            <v>PORTATEL (Region VII)</v>
          </cell>
          <cell r="B322" t="str">
            <v>AMPS</v>
          </cell>
          <cell r="C322" t="str">
            <v>Motorola</v>
          </cell>
          <cell r="E322">
            <v>4.0990000000000002</v>
          </cell>
          <cell r="F322">
            <v>8.3149999999999995</v>
          </cell>
          <cell r="G322">
            <v>10.602</v>
          </cell>
          <cell r="H322">
            <v>9.48</v>
          </cell>
          <cell r="I322">
            <v>8.3040000000000003</v>
          </cell>
          <cell r="J322">
            <v>17</v>
          </cell>
          <cell r="K322">
            <v>34</v>
          </cell>
          <cell r="L322">
            <v>65</v>
          </cell>
          <cell r="M322">
            <v>90</v>
          </cell>
          <cell r="N322">
            <v>126.98817199999998</v>
          </cell>
        </row>
        <row r="323">
          <cell r="A323" t="str">
            <v>subs added</v>
          </cell>
          <cell r="E323">
            <v>4.0990000000000002</v>
          </cell>
          <cell r="F323">
            <v>4.2159999999999993</v>
          </cell>
          <cell r="G323">
            <v>2.2870000000000008</v>
          </cell>
          <cell r="H323">
            <v>-1.1219999999999999</v>
          </cell>
          <cell r="I323">
            <v>-1.1760000000000002</v>
          </cell>
          <cell r="J323">
            <v>8.6959999999999997</v>
          </cell>
          <cell r="K323">
            <v>17</v>
          </cell>
          <cell r="L323">
            <v>31</v>
          </cell>
          <cell r="M323">
            <v>25</v>
          </cell>
          <cell r="N323">
            <v>36.988171999999977</v>
          </cell>
        </row>
        <row r="324">
          <cell r="A324" t="str">
            <v>% growth</v>
          </cell>
          <cell r="E324" t="e">
            <v>#DIV/0!</v>
          </cell>
          <cell r="F324">
            <v>1.0285435472066355</v>
          </cell>
          <cell r="G324">
            <v>0.27504509921828035</v>
          </cell>
          <cell r="H324">
            <v>-0.10582908885116014</v>
          </cell>
          <cell r="I324">
            <v>-0.12405063291139241</v>
          </cell>
          <cell r="J324">
            <v>1.0472061657032754</v>
          </cell>
          <cell r="K324">
            <v>1</v>
          </cell>
          <cell r="L324">
            <v>0.91176470588235292</v>
          </cell>
          <cell r="M324">
            <v>0.38461538461538464</v>
          </cell>
          <cell r="N324">
            <v>0.41097968888888864</v>
          </cell>
        </row>
        <row r="325">
          <cell r="A325" t="str">
            <v>% analogue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0.94</v>
          </cell>
        </row>
        <row r="326">
          <cell r="A326" t="str">
            <v>% of Cell MKT</v>
          </cell>
          <cell r="E326">
            <v>2.5118268500134818E-2</v>
          </cell>
          <cell r="F326">
            <v>2.6912694765052012E-2</v>
          </cell>
          <cell r="G326">
            <v>2.7931312471349463E-2</v>
          </cell>
          <cell r="H326">
            <v>1.6653462181006266E-2</v>
          </cell>
          <cell r="I326">
            <v>1.2147579041915293E-2</v>
          </cell>
          <cell r="J326">
            <v>1.6635678637831493E-2</v>
          </cell>
          <cell r="K326">
            <v>1.946224667596275E-2</v>
          </cell>
          <cell r="L326">
            <v>1.9294492431661134E-2</v>
          </cell>
          <cell r="M326">
            <v>1.1585304787485604E-2</v>
          </cell>
          <cell r="N326">
            <v>8.9299999999999987E-3</v>
          </cell>
        </row>
        <row r="328">
          <cell r="A328" t="str">
            <v>PORTATEL (Region VII)</v>
          </cell>
          <cell r="B328" t="str">
            <v>CDMA</v>
          </cell>
          <cell r="C328" t="str">
            <v>Motorola</v>
          </cell>
          <cell r="N328">
            <v>8.1056279999999994</v>
          </cell>
        </row>
        <row r="329">
          <cell r="A329" t="str">
            <v>subs added</v>
          </cell>
          <cell r="N329">
            <v>8.1056279999999994</v>
          </cell>
        </row>
        <row r="330">
          <cell r="A330" t="str">
            <v>% growth</v>
          </cell>
          <cell r="N330" t="e">
            <v>#DIV/0!</v>
          </cell>
        </row>
        <row r="331">
          <cell r="A331" t="str">
            <v>% digital</v>
          </cell>
          <cell r="N331">
            <v>0.06</v>
          </cell>
        </row>
        <row r="332">
          <cell r="A332" t="str">
            <v>% of Cell MKT</v>
          </cell>
          <cell r="N332">
            <v>5.6999999999999998E-4</v>
          </cell>
        </row>
        <row r="334">
          <cell r="A334" t="str">
            <v xml:space="preserve"> Prepay Subs </v>
          </cell>
          <cell r="K334">
            <v>22.1</v>
          </cell>
          <cell r="L334">
            <v>48.75</v>
          </cell>
          <cell r="M334">
            <v>69.3</v>
          </cell>
        </row>
        <row r="335">
          <cell r="A335" t="str">
            <v>pre-pay subs added</v>
          </cell>
          <cell r="K335">
            <v>22.1</v>
          </cell>
          <cell r="L335">
            <v>26.65</v>
          </cell>
          <cell r="M335">
            <v>20.549999999999997</v>
          </cell>
        </row>
        <row r="336">
          <cell r="A336" t="str">
            <v>% growth</v>
          </cell>
          <cell r="K336" t="e">
            <v>#DIV/0!</v>
          </cell>
          <cell r="L336">
            <v>1.2058823529411764</v>
          </cell>
          <cell r="M336">
            <v>0.42153846153846147</v>
          </cell>
        </row>
        <row r="337">
          <cell r="A337" t="str">
            <v>% of new adds</v>
          </cell>
          <cell r="K337">
            <v>1.3</v>
          </cell>
          <cell r="L337">
            <v>0.85967741935483866</v>
          </cell>
          <cell r="M337">
            <v>0.82199999999999984</v>
          </cell>
        </row>
        <row r="339">
          <cell r="A339" t="str">
            <v xml:space="preserve"> Contract Subscribers</v>
          </cell>
          <cell r="D339">
            <v>0</v>
          </cell>
          <cell r="E339">
            <v>4.0990000000000002</v>
          </cell>
          <cell r="F339">
            <v>8.3149999999999995</v>
          </cell>
          <cell r="G339">
            <v>10.602</v>
          </cell>
          <cell r="H339">
            <v>9.48</v>
          </cell>
          <cell r="I339">
            <v>8.3040000000000003</v>
          </cell>
          <cell r="J339">
            <v>17</v>
          </cell>
          <cell r="K339">
            <v>11.899999999999999</v>
          </cell>
          <cell r="L339">
            <v>16.25</v>
          </cell>
          <cell r="M339">
            <v>20.700000000000003</v>
          </cell>
        </row>
        <row r="340">
          <cell r="A340" t="str">
            <v xml:space="preserve"> subs added</v>
          </cell>
          <cell r="D340">
            <v>0</v>
          </cell>
          <cell r="E340">
            <v>4.0990000000000002</v>
          </cell>
          <cell r="F340">
            <v>4.2159999999999993</v>
          </cell>
          <cell r="G340">
            <v>2.2870000000000008</v>
          </cell>
          <cell r="H340">
            <v>-1.1219999999999999</v>
          </cell>
          <cell r="I340">
            <v>-1.1760000000000002</v>
          </cell>
          <cell r="J340">
            <v>8.6959999999999997</v>
          </cell>
          <cell r="K340">
            <v>-5.1000000000000014</v>
          </cell>
          <cell r="L340">
            <v>4.3500000000000014</v>
          </cell>
          <cell r="M340">
            <v>4.4500000000000028</v>
          </cell>
        </row>
        <row r="341">
          <cell r="A341" t="str">
            <v>% growth</v>
          </cell>
          <cell r="D341" t="e">
            <v>#DIV/0!</v>
          </cell>
          <cell r="E341" t="e">
            <v>#DIV/0!</v>
          </cell>
          <cell r="F341">
            <v>1.0285435472066355</v>
          </cell>
          <cell r="G341">
            <v>0.27504509921828035</v>
          </cell>
          <cell r="H341">
            <v>-0.10582908885116014</v>
          </cell>
          <cell r="I341">
            <v>-0.12405063291139241</v>
          </cell>
          <cell r="J341">
            <v>1.0472061657032754</v>
          </cell>
          <cell r="K341">
            <v>-0.3000000000000001</v>
          </cell>
          <cell r="L341">
            <v>0.3655462184873951</v>
          </cell>
          <cell r="M341">
            <v>0.27384615384615402</v>
          </cell>
        </row>
        <row r="342">
          <cell r="A342" t="str">
            <v>% of new adds</v>
          </cell>
          <cell r="D342" t="e">
            <v>#DIV/0!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>
            <v>1</v>
          </cell>
          <cell r="K342">
            <v>-0.3000000000000001</v>
          </cell>
          <cell r="L342">
            <v>0.14032258064516134</v>
          </cell>
          <cell r="M342">
            <v>0.1780000000000001</v>
          </cell>
        </row>
        <row r="344">
          <cell r="A344" t="str">
            <v>PEGASO PCS TOTAL (CDMA)</v>
          </cell>
          <cell r="B344" t="str">
            <v>CDMA</v>
          </cell>
          <cell r="M344">
            <v>111.70699999999999</v>
          </cell>
          <cell r="N344">
            <v>711.02</v>
          </cell>
        </row>
        <row r="345">
          <cell r="A345" t="str">
            <v>subs added</v>
          </cell>
          <cell r="M345">
            <v>111.70699999999999</v>
          </cell>
          <cell r="N345">
            <v>599.31299999999999</v>
          </cell>
        </row>
        <row r="346">
          <cell r="A346" t="str">
            <v>% growth</v>
          </cell>
          <cell r="N346">
            <v>5.3650442675928991</v>
          </cell>
        </row>
        <row r="347">
          <cell r="A347" t="str">
            <v>% of new adds</v>
          </cell>
          <cell r="M347">
            <v>2.5390118476006467E-2</v>
          </cell>
          <cell r="N347">
            <v>9.2888834331638054E-2</v>
          </cell>
        </row>
        <row r="348">
          <cell r="A348" t="str">
            <v>% of PCS MKT</v>
          </cell>
          <cell r="M348">
            <v>1</v>
          </cell>
          <cell r="N348">
            <v>0.72982046416581448</v>
          </cell>
        </row>
        <row r="349">
          <cell r="A349" t="str">
            <v>% of cellular&amp;PCS market</v>
          </cell>
          <cell r="M349">
            <v>1.4379551576618381E-2</v>
          </cell>
          <cell r="N349">
            <v>0.05</v>
          </cell>
        </row>
        <row r="351">
          <cell r="A351" t="str">
            <v xml:space="preserve"> Prepay Subs </v>
          </cell>
          <cell r="M351">
            <v>84.030200000000008</v>
          </cell>
        </row>
        <row r="352">
          <cell r="A352" t="str">
            <v>pre-pay subs added</v>
          </cell>
          <cell r="M352">
            <v>84.030200000000008</v>
          </cell>
        </row>
        <row r="353">
          <cell r="A353" t="str">
            <v>% growth</v>
          </cell>
          <cell r="M353" t="e">
            <v>#DIV/0!</v>
          </cell>
        </row>
        <row r="354">
          <cell r="A354" t="str">
            <v>% of new adds</v>
          </cell>
          <cell r="M354">
            <v>0.75223755001924686</v>
          </cell>
        </row>
        <row r="356">
          <cell r="A356" t="str">
            <v xml:space="preserve"> Contract Subscribers</v>
          </cell>
          <cell r="M356">
            <v>27.676799999999986</v>
          </cell>
        </row>
        <row r="357">
          <cell r="A357" t="str">
            <v xml:space="preserve"> subs added</v>
          </cell>
          <cell r="M357">
            <v>27.676799999999986</v>
          </cell>
        </row>
        <row r="358">
          <cell r="A358" t="str">
            <v>% growth</v>
          </cell>
          <cell r="M358" t="e">
            <v>#DIV/0!</v>
          </cell>
        </row>
        <row r="359">
          <cell r="A359" t="str">
            <v>% of new adds</v>
          </cell>
          <cell r="M359">
            <v>0.24776244998075311</v>
          </cell>
        </row>
        <row r="362">
          <cell r="A362" t="str">
            <v>Unefon</v>
          </cell>
          <cell r="B362" t="str">
            <v>CDMA</v>
          </cell>
          <cell r="N362">
            <v>71.102000000000004</v>
          </cell>
        </row>
        <row r="363">
          <cell r="A363" t="str">
            <v>subs added</v>
          </cell>
          <cell r="N363">
            <v>71.102000000000004</v>
          </cell>
        </row>
        <row r="364">
          <cell r="A364" t="str">
            <v>% of new adds</v>
          </cell>
        </row>
        <row r="365">
          <cell r="A365" t="str">
            <v>% growth</v>
          </cell>
        </row>
        <row r="366">
          <cell r="A366" t="str">
            <v>% of cell/PCS market</v>
          </cell>
          <cell r="N366">
            <v>5.0000000000000001E-3</v>
          </cell>
        </row>
        <row r="369">
          <cell r="A369" t="str">
            <v>INSTALLED BASE WORK AREA</v>
          </cell>
        </row>
        <row r="371">
          <cell r="A371" t="str">
            <v>TOTAL Infrastructure Market (US$M)</v>
          </cell>
          <cell r="H371">
            <v>116.69675500000001</v>
          </cell>
          <cell r="I371">
            <v>66.569440275999966</v>
          </cell>
          <cell r="J371">
            <v>158.46743149920007</v>
          </cell>
          <cell r="K371">
            <v>439.62092339999998</v>
          </cell>
          <cell r="L371">
            <v>892.53117974999998</v>
          </cell>
          <cell r="M371">
            <v>1410.2705745669205</v>
          </cell>
          <cell r="N371">
            <v>2981.61287673778</v>
          </cell>
        </row>
        <row r="373">
          <cell r="A373" t="str">
            <v>Cellular Infrastructure Market (US$ Millions)</v>
          </cell>
          <cell r="H373">
            <v>116.69675500000001</v>
          </cell>
          <cell r="I373">
            <v>66.569440275999966</v>
          </cell>
          <cell r="J373">
            <v>158.46743149920007</v>
          </cell>
          <cell r="K373">
            <v>439.62092339999998</v>
          </cell>
          <cell r="L373">
            <v>892.53117974999998</v>
          </cell>
          <cell r="M373">
            <v>1339.2472639669204</v>
          </cell>
          <cell r="N373">
            <v>2632.2544118607552</v>
          </cell>
        </row>
        <row r="374">
          <cell r="A374" t="str">
            <v>Analog</v>
          </cell>
          <cell r="H374">
            <v>116.69675500000001</v>
          </cell>
          <cell r="I374">
            <v>66.569440275999966</v>
          </cell>
          <cell r="J374">
            <v>158.46743149920007</v>
          </cell>
          <cell r="K374">
            <v>316.94574839999996</v>
          </cell>
          <cell r="L374">
            <v>0</v>
          </cell>
          <cell r="M374">
            <v>0</v>
          </cell>
          <cell r="N374">
            <v>0</v>
          </cell>
        </row>
        <row r="375">
          <cell r="A375" t="str">
            <v>CDMA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112.19046299999999</v>
          </cell>
          <cell r="M375">
            <v>504.7416950452801</v>
          </cell>
          <cell r="N375">
            <v>762.02108029000783</v>
          </cell>
        </row>
        <row r="376">
          <cell r="A376" t="str">
            <v>TDMA</v>
          </cell>
          <cell r="H376">
            <v>0</v>
          </cell>
          <cell r="I376">
            <v>0</v>
          </cell>
          <cell r="J376">
            <v>0</v>
          </cell>
          <cell r="K376">
            <v>122.67517500000001</v>
          </cell>
          <cell r="L376">
            <v>780.34071674999996</v>
          </cell>
          <cell r="M376">
            <v>834.50556892164025</v>
          </cell>
          <cell r="N376">
            <v>1870.2333315707474</v>
          </cell>
        </row>
        <row r="378">
          <cell r="A378" t="str">
            <v>PCS Infrastructure Market (US$ Millions)</v>
          </cell>
          <cell r="M378">
            <v>71.023310599999988</v>
          </cell>
          <cell r="N378">
            <v>349.35846487702457</v>
          </cell>
        </row>
        <row r="379">
          <cell r="A379" t="str">
            <v>CDMA</v>
          </cell>
          <cell r="M379">
            <v>71.023310599999988</v>
          </cell>
          <cell r="N379">
            <v>241.22391876000003</v>
          </cell>
        </row>
        <row r="380">
          <cell r="A380" t="str">
            <v>TDMA</v>
          </cell>
          <cell r="M380">
            <v>0</v>
          </cell>
          <cell r="N380">
            <v>108.13454611702453</v>
          </cell>
        </row>
        <row r="382">
          <cell r="A382" t="str">
            <v>Cellular Capacity (000)</v>
          </cell>
          <cell r="K382">
            <v>2388.1241</v>
          </cell>
        </row>
        <row r="384">
          <cell r="A384" t="str">
            <v>Analog</v>
          </cell>
          <cell r="D384">
            <v>56.497999999999998</v>
          </cell>
          <cell r="E384">
            <v>244.78200000000001</v>
          </cell>
          <cell r="F384">
            <v>395.90870000000001</v>
          </cell>
          <cell r="G384">
            <v>461.73140000000001</v>
          </cell>
          <cell r="H384">
            <v>663.62890000000004</v>
          </cell>
          <cell r="I384">
            <v>799.12541999999996</v>
          </cell>
          <cell r="J384">
            <v>1202.3094000000001</v>
          </cell>
          <cell r="K384">
            <v>2054.3141000000001</v>
          </cell>
          <cell r="L384">
            <v>1215.56</v>
          </cell>
          <cell r="M384">
            <v>1095.2051959999999</v>
          </cell>
          <cell r="N384">
            <v>386.79487999999992</v>
          </cell>
        </row>
        <row r="385">
          <cell r="A385" t="str">
            <v>Shipments</v>
          </cell>
          <cell r="E385">
            <v>188.28400000000002</v>
          </cell>
          <cell r="F385">
            <v>151.1267</v>
          </cell>
          <cell r="G385">
            <v>65.822699999999998</v>
          </cell>
          <cell r="H385">
            <v>201.89750000000004</v>
          </cell>
          <cell r="I385">
            <v>135.49651999999992</v>
          </cell>
          <cell r="J385">
            <v>403.18398000000013</v>
          </cell>
          <cell r="K385">
            <v>852.00469999999996</v>
          </cell>
          <cell r="L385">
            <v>0</v>
          </cell>
          <cell r="M385">
            <v>0</v>
          </cell>
          <cell r="N385">
            <v>0</v>
          </cell>
        </row>
        <row r="387">
          <cell r="A387" t="str">
            <v>Digital</v>
          </cell>
          <cell r="K387">
            <v>333.81000000000006</v>
          </cell>
          <cell r="L387">
            <v>2927.5174999999999</v>
          </cell>
          <cell r="M387">
            <v>7122.497354000001</v>
          </cell>
          <cell r="N387">
            <v>17042.957424599997</v>
          </cell>
        </row>
        <row r="388">
          <cell r="A388" t="str">
            <v>capacity added</v>
          </cell>
          <cell r="K388">
            <v>333.81000000000006</v>
          </cell>
          <cell r="L388">
            <v>2593.7075</v>
          </cell>
          <cell r="M388">
            <v>4194.9798540000011</v>
          </cell>
          <cell r="N388">
            <v>9920.4600705999965</v>
          </cell>
        </row>
        <row r="390">
          <cell r="A390" t="str">
            <v xml:space="preserve">   CDMA</v>
          </cell>
          <cell r="L390">
            <v>285.69</v>
          </cell>
          <cell r="M390">
            <v>1797.8207840000002</v>
          </cell>
          <cell r="N390">
            <v>4334.3779199999999</v>
          </cell>
        </row>
        <row r="391">
          <cell r="A391" t="str">
            <v>capacity added</v>
          </cell>
          <cell r="L391">
            <v>285.69</v>
          </cell>
          <cell r="M391">
            <v>1512.1307840000002</v>
          </cell>
          <cell r="N391">
            <v>2536.5571359999994</v>
          </cell>
        </row>
        <row r="393">
          <cell r="A393" t="str">
            <v xml:space="preserve">   TDMA</v>
          </cell>
          <cell r="K393">
            <v>333.81000000000006</v>
          </cell>
          <cell r="L393">
            <v>2641.8274999999999</v>
          </cell>
          <cell r="M393">
            <v>5324.6765700000005</v>
          </cell>
          <cell r="N393">
            <v>12708.579504599998</v>
          </cell>
        </row>
        <row r="394">
          <cell r="A394" t="str">
            <v>capacity added</v>
          </cell>
          <cell r="K394">
            <v>333.81000000000006</v>
          </cell>
          <cell r="L394">
            <v>2308.0174999999999</v>
          </cell>
          <cell r="M394">
            <v>2682.8490700000007</v>
          </cell>
          <cell r="N394">
            <v>7383.9029345999979</v>
          </cell>
        </row>
        <row r="396">
          <cell r="A396" t="str">
            <v>PCS Capacity</v>
          </cell>
          <cell r="M396">
            <v>223.41399999999999</v>
          </cell>
          <cell r="N396">
            <v>1450.7652080000018</v>
          </cell>
        </row>
        <row r="397">
          <cell r="A397" t="str">
            <v>capacity added</v>
          </cell>
          <cell r="M397">
            <v>223.41399999999999</v>
          </cell>
          <cell r="N397">
            <v>1227.3512080000019</v>
          </cell>
        </row>
        <row r="399">
          <cell r="A399" t="str">
            <v>CDMA</v>
          </cell>
          <cell r="M399">
            <v>223.41399999999999</v>
          </cell>
          <cell r="N399">
            <v>1066.53</v>
          </cell>
        </row>
        <row r="400">
          <cell r="A400" t="str">
            <v>capacity added</v>
          </cell>
          <cell r="M400">
            <v>223.41399999999999</v>
          </cell>
          <cell r="N400">
            <v>843.11599999999999</v>
          </cell>
        </row>
        <row r="402">
          <cell r="A402" t="str">
            <v>TDMA</v>
          </cell>
          <cell r="N402">
            <v>384.23520800000188</v>
          </cell>
        </row>
        <row r="403">
          <cell r="A403" t="str">
            <v>capacity added</v>
          </cell>
          <cell r="N403">
            <v>384.23520800000188</v>
          </cell>
        </row>
        <row r="405">
          <cell r="A405" t="str">
            <v>TELCEL Cellular Capacity</v>
          </cell>
          <cell r="D405">
            <v>0</v>
          </cell>
          <cell r="E405">
            <v>105.99449999999999</v>
          </cell>
          <cell r="F405">
            <v>189.66220000000001</v>
          </cell>
          <cell r="G405">
            <v>244.26124999999999</v>
          </cell>
          <cell r="H405">
            <v>367.21080000000001</v>
          </cell>
          <cell r="I405">
            <v>478.87319999999994</v>
          </cell>
          <cell r="J405">
            <v>788.06759999999997</v>
          </cell>
          <cell r="K405">
            <v>1669.0500000000002</v>
          </cell>
          <cell r="L405">
            <v>2641.8274999999999</v>
          </cell>
          <cell r="M405">
            <v>5324.6765700000005</v>
          </cell>
          <cell r="N405">
            <v>12708.579504599998</v>
          </cell>
        </row>
        <row r="406">
          <cell r="A406" t="str">
            <v>capacity/subs</v>
          </cell>
          <cell r="D406">
            <v>2</v>
          </cell>
          <cell r="E406">
            <v>1.5</v>
          </cell>
          <cell r="F406">
            <v>1.3</v>
          </cell>
          <cell r="G406">
            <v>1.25</v>
          </cell>
          <cell r="H406">
            <v>1.2</v>
          </cell>
          <cell r="I406">
            <v>1.2</v>
          </cell>
          <cell r="J406">
            <v>1.2</v>
          </cell>
          <cell r="K406">
            <v>1.5</v>
          </cell>
          <cell r="L406">
            <v>1.25</v>
          </cell>
          <cell r="M406">
            <v>1.01</v>
          </cell>
          <cell r="N406">
            <v>1.35</v>
          </cell>
        </row>
        <row r="407">
          <cell r="A407" t="str">
            <v xml:space="preserve">  Digital Cellular (TDMA)</v>
          </cell>
          <cell r="B407" t="str">
            <v>TDMA</v>
          </cell>
          <cell r="C407" t="str">
            <v>Ericsson</v>
          </cell>
          <cell r="K407">
            <v>333.81000000000006</v>
          </cell>
          <cell r="L407">
            <v>2641.8274999999999</v>
          </cell>
          <cell r="M407">
            <v>5324.6765700000005</v>
          </cell>
          <cell r="N407">
            <v>12708.579504599998</v>
          </cell>
        </row>
        <row r="408">
          <cell r="A408" t="str">
            <v>% digital</v>
          </cell>
          <cell r="K408">
            <v>0.2</v>
          </cell>
          <cell r="L408">
            <v>1</v>
          </cell>
          <cell r="M408">
            <v>1</v>
          </cell>
          <cell r="N408">
            <v>1</v>
          </cell>
        </row>
        <row r="409">
          <cell r="A409" t="str">
            <v xml:space="preserve">  Analogue</v>
          </cell>
          <cell r="B409" t="str">
            <v>AMPS</v>
          </cell>
          <cell r="C409" t="str">
            <v>Ericsson</v>
          </cell>
          <cell r="D409">
            <v>0</v>
          </cell>
          <cell r="E409">
            <v>105.99449999999999</v>
          </cell>
          <cell r="F409">
            <v>189.66220000000001</v>
          </cell>
          <cell r="G409">
            <v>244.26124999999999</v>
          </cell>
          <cell r="H409">
            <v>367.21080000000001</v>
          </cell>
          <cell r="I409">
            <v>478.87319999999994</v>
          </cell>
          <cell r="J409">
            <v>788.06759999999997</v>
          </cell>
          <cell r="K409">
            <v>1335.2400000000002</v>
          </cell>
          <cell r="L409">
            <v>0</v>
          </cell>
          <cell r="M409">
            <v>0</v>
          </cell>
          <cell r="N409">
            <v>0</v>
          </cell>
        </row>
        <row r="410">
          <cell r="A410" t="str">
            <v>TELCEL PCS Capacity</v>
          </cell>
          <cell r="B410" t="str">
            <v>TDMA</v>
          </cell>
          <cell r="C410" t="str">
            <v>Ericsson</v>
          </cell>
          <cell r="N410">
            <v>384.23520800000188</v>
          </cell>
        </row>
        <row r="411">
          <cell r="A411" t="str">
            <v>capacity/subs</v>
          </cell>
          <cell r="N411">
            <v>2</v>
          </cell>
        </row>
        <row r="413">
          <cell r="A413" t="str">
            <v>IUSACELL Cellular Capacity</v>
          </cell>
          <cell r="D413">
            <v>56.497999999999998</v>
          </cell>
          <cell r="E413">
            <v>95.236500000000007</v>
          </cell>
          <cell r="F413">
            <v>143.54749999999999</v>
          </cell>
          <cell r="G413">
            <v>146.46514999999999</v>
          </cell>
          <cell r="H413">
            <v>214.19530000000003</v>
          </cell>
          <cell r="I413">
            <v>231.22110000000001</v>
          </cell>
          <cell r="J413">
            <v>256.19660000000005</v>
          </cell>
          <cell r="K413">
            <v>440.13530000000003</v>
          </cell>
          <cell r="L413">
            <v>906.44999999999993</v>
          </cell>
          <cell r="M413">
            <v>1336.0259800000001</v>
          </cell>
          <cell r="N413">
            <v>2474.3495999999996</v>
          </cell>
        </row>
        <row r="414">
          <cell r="A414" t="str">
            <v>capacity/subs</v>
          </cell>
          <cell r="D414">
            <v>2</v>
          </cell>
          <cell r="E414">
            <v>1.5</v>
          </cell>
          <cell r="F414">
            <v>1.25</v>
          </cell>
          <cell r="G414">
            <v>1.1499999999999999</v>
          </cell>
          <cell r="H414">
            <v>1.1000000000000001</v>
          </cell>
          <cell r="I414">
            <v>1.1000000000000001</v>
          </cell>
          <cell r="J414">
            <v>1.1000000000000001</v>
          </cell>
          <cell r="K414">
            <v>1.1000000000000001</v>
          </cell>
          <cell r="L414">
            <v>1.2</v>
          </cell>
          <cell r="M414">
            <v>1.01</v>
          </cell>
          <cell r="N414">
            <v>1.2</v>
          </cell>
        </row>
        <row r="415">
          <cell r="A415" t="str">
            <v xml:space="preserve">  Digital Cellular (CDMA)</v>
          </cell>
          <cell r="B415" t="str">
            <v>CDMA</v>
          </cell>
          <cell r="C415" t="str">
            <v>Lucent</v>
          </cell>
          <cell r="L415">
            <v>181.29</v>
          </cell>
          <cell r="M415">
            <v>1068.8207840000002</v>
          </cell>
          <cell r="N415">
            <v>2474.3495999999996</v>
          </cell>
        </row>
        <row r="416">
          <cell r="A416" t="str">
            <v>% digital</v>
          </cell>
          <cell r="L416">
            <v>0.2</v>
          </cell>
          <cell r="M416">
            <v>0.8</v>
          </cell>
          <cell r="N416">
            <v>1</v>
          </cell>
        </row>
        <row r="417">
          <cell r="A417" t="str">
            <v xml:space="preserve">  Analogue</v>
          </cell>
          <cell r="B417" t="str">
            <v>AMPS</v>
          </cell>
          <cell r="C417" t="str">
            <v>NORTEL</v>
          </cell>
          <cell r="D417">
            <v>56.497999999999998</v>
          </cell>
          <cell r="E417">
            <v>95.236500000000007</v>
          </cell>
          <cell r="F417">
            <v>143.54749999999999</v>
          </cell>
          <cell r="G417">
            <v>146.46514999999999</v>
          </cell>
          <cell r="H417">
            <v>214.19530000000003</v>
          </cell>
          <cell r="I417">
            <v>231.22110000000001</v>
          </cell>
          <cell r="J417">
            <v>256.19660000000005</v>
          </cell>
          <cell r="K417">
            <v>440.13530000000003</v>
          </cell>
          <cell r="L417">
            <v>725.16</v>
          </cell>
          <cell r="M417">
            <v>267.20519599999989</v>
          </cell>
          <cell r="N417">
            <v>0</v>
          </cell>
        </row>
        <row r="418">
          <cell r="A418" t="str">
            <v>IUSACELL PCS Capacity</v>
          </cell>
          <cell r="B418" t="str">
            <v xml:space="preserve">CDMA </v>
          </cell>
          <cell r="C418" t="str">
            <v>Lucent</v>
          </cell>
        </row>
        <row r="419">
          <cell r="A419" t="str">
            <v>capacity/subs</v>
          </cell>
        </row>
        <row r="421">
          <cell r="A421" t="str">
            <v>NORTHERN Cellular Capacity</v>
          </cell>
          <cell r="D421">
            <v>0</v>
          </cell>
          <cell r="E421">
            <v>37.402499999999996</v>
          </cell>
          <cell r="F421">
            <v>51.889499999999998</v>
          </cell>
          <cell r="G421">
            <v>57.752499999999998</v>
          </cell>
          <cell r="H421">
            <v>70.846800000000002</v>
          </cell>
          <cell r="I421">
            <v>79.232399999999998</v>
          </cell>
          <cell r="J421">
            <v>138.32519999999997</v>
          </cell>
          <cell r="K421">
            <v>240.1788</v>
          </cell>
          <cell r="L421">
            <v>522</v>
          </cell>
          <cell r="M421">
            <v>1458</v>
          </cell>
          <cell r="N421">
            <v>2044.1824999999999</v>
          </cell>
        </row>
        <row r="422">
          <cell r="A422" t="str">
            <v>capacity/subs</v>
          </cell>
          <cell r="D422">
            <v>2</v>
          </cell>
          <cell r="E422">
            <v>1.5</v>
          </cell>
          <cell r="F422">
            <v>1.3</v>
          </cell>
          <cell r="G422">
            <v>1.25</v>
          </cell>
          <cell r="H422">
            <v>1.2</v>
          </cell>
          <cell r="I422">
            <v>1.2</v>
          </cell>
          <cell r="J422">
            <v>1.2</v>
          </cell>
          <cell r="K422">
            <v>1.2</v>
          </cell>
          <cell r="L422">
            <v>1.2</v>
          </cell>
          <cell r="M422">
            <v>1.5</v>
          </cell>
          <cell r="N422">
            <v>1.25</v>
          </cell>
        </row>
        <row r="423">
          <cell r="A423" t="str">
            <v xml:space="preserve">  Digital Cellular (CDMA)</v>
          </cell>
          <cell r="B423" t="str">
            <v>CDMA</v>
          </cell>
          <cell r="C423" t="str">
            <v>Motorola</v>
          </cell>
          <cell r="L423">
            <v>104.4</v>
          </cell>
          <cell r="M423">
            <v>729</v>
          </cell>
          <cell r="N423">
            <v>1839.7642499999999</v>
          </cell>
        </row>
        <row r="424">
          <cell r="L424">
            <v>0.2</v>
          </cell>
          <cell r="M424">
            <v>0.5</v>
          </cell>
          <cell r="N424">
            <v>0.9</v>
          </cell>
        </row>
        <row r="425">
          <cell r="A425" t="str">
            <v xml:space="preserve">  Analogue </v>
          </cell>
          <cell r="B425" t="str">
            <v>AMPS</v>
          </cell>
          <cell r="C425" t="str">
            <v>Motorola</v>
          </cell>
          <cell r="D425">
            <v>0</v>
          </cell>
          <cell r="E425">
            <v>37.402499999999996</v>
          </cell>
          <cell r="F425">
            <v>51.889499999999998</v>
          </cell>
          <cell r="G425">
            <v>57.752499999999998</v>
          </cell>
          <cell r="H425">
            <v>70.846800000000002</v>
          </cell>
          <cell r="I425">
            <v>79.232399999999998</v>
          </cell>
          <cell r="J425">
            <v>138.32519999999997</v>
          </cell>
          <cell r="K425">
            <v>240.1788</v>
          </cell>
          <cell r="L425">
            <v>417.6</v>
          </cell>
          <cell r="M425">
            <v>729</v>
          </cell>
          <cell r="N425">
            <v>204.41824999999994</v>
          </cell>
        </row>
        <row r="427">
          <cell r="A427" t="str">
            <v>Portatel Cellular Capacity</v>
          </cell>
          <cell r="D427">
            <v>0</v>
          </cell>
          <cell r="E427">
            <v>6.1485000000000003</v>
          </cell>
          <cell r="F427">
            <v>10.8095</v>
          </cell>
          <cell r="G427">
            <v>13.252500000000001</v>
          </cell>
          <cell r="H427">
            <v>11.375999999999999</v>
          </cell>
          <cell r="I427">
            <v>9.7987199999999994</v>
          </cell>
          <cell r="J427">
            <v>19.72</v>
          </cell>
          <cell r="K427">
            <v>38.76</v>
          </cell>
          <cell r="L427">
            <v>72.800000000000011</v>
          </cell>
          <cell r="M427">
            <v>99.000000000000014</v>
          </cell>
          <cell r="N427">
            <v>202.64069999999998</v>
          </cell>
        </row>
        <row r="428">
          <cell r="A428" t="str">
            <v>capacity/subs</v>
          </cell>
          <cell r="D428">
            <v>2</v>
          </cell>
          <cell r="E428">
            <v>1.5</v>
          </cell>
          <cell r="F428">
            <v>1.3</v>
          </cell>
          <cell r="G428">
            <v>1.25</v>
          </cell>
          <cell r="H428">
            <v>1.2</v>
          </cell>
          <cell r="I428">
            <v>1.18</v>
          </cell>
          <cell r="J428">
            <v>1.1599999999999999</v>
          </cell>
          <cell r="K428">
            <v>1.1399999999999999</v>
          </cell>
          <cell r="L428">
            <v>1.1200000000000001</v>
          </cell>
          <cell r="M428">
            <v>1.1000000000000001</v>
          </cell>
          <cell r="N428">
            <v>1.5</v>
          </cell>
        </row>
        <row r="429">
          <cell r="A429" t="str">
            <v xml:space="preserve">  Digital Cellular (CDMA)</v>
          </cell>
          <cell r="B429" t="str">
            <v>CDMA</v>
          </cell>
          <cell r="C429" t="str">
            <v>Motorola</v>
          </cell>
          <cell r="N429">
            <v>20.26407</v>
          </cell>
        </row>
        <row r="430">
          <cell r="A430" t="str">
            <v>% digital</v>
          </cell>
          <cell r="N430">
            <v>0.1</v>
          </cell>
        </row>
        <row r="431">
          <cell r="A431" t="str">
            <v xml:space="preserve">  Analogue </v>
          </cell>
          <cell r="B431" t="str">
            <v>AMPS</v>
          </cell>
          <cell r="C431" t="str">
            <v>Motorola</v>
          </cell>
          <cell r="D431">
            <v>0</v>
          </cell>
          <cell r="E431">
            <v>6.1485000000000003</v>
          </cell>
          <cell r="F431">
            <v>10.8095</v>
          </cell>
          <cell r="G431">
            <v>13.252500000000001</v>
          </cell>
          <cell r="H431">
            <v>11.375999999999999</v>
          </cell>
          <cell r="I431">
            <v>9.7987199999999994</v>
          </cell>
          <cell r="J431">
            <v>19.72</v>
          </cell>
          <cell r="K431">
            <v>38.76</v>
          </cell>
          <cell r="L431">
            <v>72.800000000000011</v>
          </cell>
          <cell r="M431">
            <v>99.000000000000014</v>
          </cell>
          <cell r="N431">
            <v>182.37662999999998</v>
          </cell>
        </row>
        <row r="433">
          <cell r="A433" t="str">
            <v>Pegaso PCS Capacity (CDMA)</v>
          </cell>
          <cell r="B433" t="str">
            <v>CDMA</v>
          </cell>
          <cell r="C433" t="str">
            <v>Qualcomm</v>
          </cell>
          <cell r="M433">
            <v>223.41399999999999</v>
          </cell>
          <cell r="N433">
            <v>1066.53</v>
          </cell>
        </row>
        <row r="434">
          <cell r="A434" t="str">
            <v>capacity/subs</v>
          </cell>
          <cell r="M434">
            <v>2</v>
          </cell>
          <cell r="N434">
            <v>1.5</v>
          </cell>
        </row>
        <row r="438">
          <cell r="A438" t="str">
            <v>Paging Capacity</v>
          </cell>
          <cell r="D438">
            <v>19.901098776605401</v>
          </cell>
          <cell r="E438">
            <v>53.925824082454092</v>
          </cell>
          <cell r="F438">
            <v>84</v>
          </cell>
          <cell r="G438">
            <v>120</v>
          </cell>
          <cell r="H438">
            <v>174</v>
          </cell>
          <cell r="I438">
            <v>228</v>
          </cell>
          <cell r="J438">
            <v>428.54499999999996</v>
          </cell>
          <cell r="K438">
            <v>582.37139999999999</v>
          </cell>
          <cell r="L438">
            <v>845.78520000000003</v>
          </cell>
          <cell r="M438">
            <v>1080</v>
          </cell>
          <cell r="N438">
            <v>1172.3063999999999</v>
          </cell>
        </row>
        <row r="439">
          <cell r="A439" t="str">
            <v>Paging Capacity to subs</v>
          </cell>
          <cell r="D439">
            <v>1.2</v>
          </cell>
          <cell r="E439">
            <v>1.2</v>
          </cell>
          <cell r="F439">
            <v>1.2</v>
          </cell>
          <cell r="G439">
            <v>1.2</v>
          </cell>
          <cell r="H439">
            <v>1.2</v>
          </cell>
          <cell r="I439">
            <v>1.2</v>
          </cell>
          <cell r="J439">
            <v>1.3</v>
          </cell>
          <cell r="K439">
            <v>1.3</v>
          </cell>
          <cell r="L439">
            <v>1.3</v>
          </cell>
          <cell r="M439">
            <v>1.2</v>
          </cell>
          <cell r="N439">
            <v>1.18</v>
          </cell>
        </row>
        <row r="440">
          <cell r="A440" t="str">
            <v>capacity added</v>
          </cell>
          <cell r="D440">
            <v>19.901098776605401</v>
          </cell>
          <cell r="E440">
            <v>34.02472530584869</v>
          </cell>
          <cell r="F440">
            <v>30.074175917545908</v>
          </cell>
          <cell r="G440">
            <v>36</v>
          </cell>
          <cell r="H440">
            <v>54</v>
          </cell>
          <cell r="I440">
            <v>54</v>
          </cell>
          <cell r="J440">
            <v>200.54499999999996</v>
          </cell>
          <cell r="K440">
            <v>153.82640000000004</v>
          </cell>
          <cell r="L440">
            <v>263.41380000000004</v>
          </cell>
          <cell r="M440">
            <v>234.21479999999997</v>
          </cell>
          <cell r="N440">
            <v>92.30639999999994</v>
          </cell>
        </row>
        <row r="442">
          <cell r="A442" t="str">
            <v>SMR Capacity</v>
          </cell>
        </row>
        <row r="443">
          <cell r="A443" t="str">
            <v>SMR Capacity to subs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PP"/>
      <sheetName val="Interconexión"/>
      <sheetName val="Menú"/>
      <sheetName val="Selección Interconexión"/>
      <sheetName val="Selección CPP"/>
      <sheetName val="CPP MENSUAL"/>
      <sheetName val="Foto"/>
      <sheetName val="Datos"/>
      <sheetName val="Vista"/>
      <sheetName val="Hoja2"/>
      <sheetName val="Interconexión MENSUAL"/>
      <sheetName val="Hoja3"/>
      <sheetName val="Comparativo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CPP ANDINATEL</v>
          </cell>
        </row>
        <row r="2">
          <cell r="C2" t="str">
            <v>Julio/99</v>
          </cell>
          <cell r="D2" t="str">
            <v>Agosto/99</v>
          </cell>
          <cell r="E2" t="str">
            <v>Septiembre/99</v>
          </cell>
          <cell r="F2" t="str">
            <v>Octubre/99</v>
          </cell>
          <cell r="G2" t="str">
            <v>Noviembre/99</v>
          </cell>
          <cell r="H2" t="str">
            <v>Diciembre/99</v>
          </cell>
          <cell r="I2" t="str">
            <v>Enero /2000</v>
          </cell>
          <cell r="J2" t="str">
            <v>Febrero/2000</v>
          </cell>
          <cell r="K2" t="str">
            <v>Marzo/2000</v>
          </cell>
          <cell r="L2" t="str">
            <v>Abril/2000</v>
          </cell>
          <cell r="M2" t="str">
            <v>Mayo/2000</v>
          </cell>
          <cell r="N2" t="str">
            <v>Junio/2000</v>
          </cell>
          <cell r="O2" t="str">
            <v>Julio/2000</v>
          </cell>
        </row>
        <row r="3">
          <cell r="C3" t="str">
            <v>$c</v>
          </cell>
          <cell r="D3" t="str">
            <v>$d</v>
          </cell>
          <cell r="E3" t="str">
            <v>$e</v>
          </cell>
          <cell r="F3" t="str">
            <v>$f</v>
          </cell>
          <cell r="G3" t="str">
            <v>$g</v>
          </cell>
          <cell r="H3" t="str">
            <v>$h</v>
          </cell>
          <cell r="I3" t="str">
            <v>$I</v>
          </cell>
          <cell r="J3" t="str">
            <v>$j</v>
          </cell>
          <cell r="K3" t="str">
            <v>$k</v>
          </cell>
          <cell r="L3" t="str">
            <v>$l</v>
          </cell>
          <cell r="M3" t="str">
            <v>$m</v>
          </cell>
          <cell r="N3" t="str">
            <v>$n</v>
          </cell>
          <cell r="O3" t="str">
            <v>$o</v>
          </cell>
        </row>
        <row r="4">
          <cell r="A4" t="str">
            <v xml:space="preserve">Cotización </v>
          </cell>
          <cell r="C4">
            <v>11622</v>
          </cell>
          <cell r="D4">
            <v>10984.5</v>
          </cell>
          <cell r="E4">
            <v>14453.5</v>
          </cell>
          <cell r="F4">
            <v>16999.5</v>
          </cell>
          <cell r="G4">
            <v>16795</v>
          </cell>
          <cell r="H4">
            <v>19134</v>
          </cell>
          <cell r="I4">
            <v>24997</v>
          </cell>
          <cell r="J4">
            <v>25000</v>
          </cell>
          <cell r="K4">
            <v>25000</v>
          </cell>
          <cell r="L4">
            <v>25000</v>
          </cell>
          <cell r="M4">
            <v>25000</v>
          </cell>
          <cell r="N4">
            <v>25000</v>
          </cell>
          <cell r="O4">
            <v>25000</v>
          </cell>
        </row>
        <row r="5">
          <cell r="A5" t="str">
            <v>Nacional</v>
          </cell>
          <cell r="B5" t="str">
            <v>No. Llamdas</v>
          </cell>
          <cell r="C5">
            <v>4032440</v>
          </cell>
          <cell r="D5">
            <v>3686629</v>
          </cell>
          <cell r="E5">
            <v>3620258</v>
          </cell>
          <cell r="F5">
            <v>3361089</v>
          </cell>
          <cell r="G5">
            <v>3205620</v>
          </cell>
          <cell r="H5">
            <v>2992026</v>
          </cell>
          <cell r="I5">
            <v>2586304</v>
          </cell>
          <cell r="J5">
            <v>2402988</v>
          </cell>
          <cell r="K5">
            <v>2446611</v>
          </cell>
          <cell r="L5">
            <v>2471302</v>
          </cell>
          <cell r="M5">
            <v>2687311</v>
          </cell>
          <cell r="N5">
            <v>2536364</v>
          </cell>
          <cell r="O5">
            <v>2428782</v>
          </cell>
        </row>
        <row r="6">
          <cell r="B6" t="str">
            <v>No. Minutos</v>
          </cell>
          <cell r="C6">
            <v>6994977</v>
          </cell>
          <cell r="D6">
            <v>6377927</v>
          </cell>
          <cell r="E6">
            <v>6239098</v>
          </cell>
          <cell r="F6">
            <v>5722050</v>
          </cell>
          <cell r="G6">
            <v>5060733</v>
          </cell>
          <cell r="H6">
            <v>4889601</v>
          </cell>
          <cell r="I6">
            <v>4401762</v>
          </cell>
          <cell r="J6">
            <v>4063501</v>
          </cell>
          <cell r="K6">
            <v>4078784</v>
          </cell>
          <cell r="L6">
            <v>4251445</v>
          </cell>
          <cell r="M6">
            <v>4611897</v>
          </cell>
          <cell r="N6">
            <v>4353159</v>
          </cell>
          <cell r="O6">
            <v>4138358</v>
          </cell>
        </row>
        <row r="7">
          <cell r="B7" t="str">
            <v>Ingreso USD</v>
          </cell>
          <cell r="C7">
            <v>1608844.71</v>
          </cell>
          <cell r="D7">
            <v>1466923.21</v>
          </cell>
          <cell r="E7">
            <v>1434992.54</v>
          </cell>
          <cell r="F7">
            <v>1316071.5</v>
          </cell>
          <cell r="G7">
            <v>1163968.5900000001</v>
          </cell>
          <cell r="H7">
            <v>1124608.23</v>
          </cell>
          <cell r="I7">
            <v>1012405.26</v>
          </cell>
          <cell r="J7">
            <v>934605.23</v>
          </cell>
          <cell r="K7">
            <v>938120</v>
          </cell>
          <cell r="L7">
            <v>977832.35</v>
          </cell>
          <cell r="M7">
            <v>1060736.31</v>
          </cell>
          <cell r="N7">
            <v>1001226.57</v>
          </cell>
          <cell r="O7">
            <v>951822.34</v>
          </cell>
        </row>
        <row r="8">
          <cell r="B8" t="str">
            <v>Ingreso Sucres</v>
          </cell>
          <cell r="C8">
            <v>18697993219.619999</v>
          </cell>
          <cell r="D8">
            <v>16113418000.244999</v>
          </cell>
          <cell r="E8">
            <v>20740664676.889999</v>
          </cell>
          <cell r="F8">
            <v>22372557464.25</v>
          </cell>
          <cell r="G8">
            <v>19548852469.050003</v>
          </cell>
          <cell r="H8">
            <v>21518253872.82</v>
          </cell>
          <cell r="I8">
            <v>25307094284.220001</v>
          </cell>
          <cell r="J8">
            <v>23365130750</v>
          </cell>
          <cell r="K8">
            <v>23453000000</v>
          </cell>
          <cell r="L8">
            <v>24445808750</v>
          </cell>
          <cell r="M8">
            <v>26518407750</v>
          </cell>
          <cell r="N8">
            <v>25030664250</v>
          </cell>
          <cell r="O8">
            <v>23795558500</v>
          </cell>
        </row>
        <row r="9">
          <cell r="A9" t="str">
            <v>Intern.</v>
          </cell>
          <cell r="B9" t="str">
            <v>No. Llamdas</v>
          </cell>
          <cell r="C9">
            <v>278345</v>
          </cell>
          <cell r="D9">
            <v>281749</v>
          </cell>
          <cell r="E9">
            <v>302522</v>
          </cell>
          <cell r="F9">
            <v>312699</v>
          </cell>
          <cell r="G9">
            <v>292446</v>
          </cell>
          <cell r="H9">
            <v>371827</v>
          </cell>
          <cell r="I9">
            <v>437427</v>
          </cell>
          <cell r="J9">
            <v>392210</v>
          </cell>
          <cell r="K9">
            <v>375256</v>
          </cell>
          <cell r="L9">
            <v>210952</v>
          </cell>
          <cell r="M9">
            <v>220520</v>
          </cell>
          <cell r="N9">
            <v>196620</v>
          </cell>
          <cell r="O9">
            <v>208432</v>
          </cell>
        </row>
        <row r="10">
          <cell r="B10" t="str">
            <v>No. Minutos</v>
          </cell>
          <cell r="C10">
            <v>863411.87</v>
          </cell>
          <cell r="D10">
            <v>962391.47</v>
          </cell>
          <cell r="E10">
            <v>1078820.31</v>
          </cell>
          <cell r="F10">
            <v>1134596.43</v>
          </cell>
          <cell r="G10">
            <v>907864.87</v>
          </cell>
          <cell r="H10">
            <v>1268633.8700000001</v>
          </cell>
          <cell r="I10">
            <v>1772161.53</v>
          </cell>
          <cell r="J10">
            <v>1344472.16</v>
          </cell>
          <cell r="K10">
            <v>1235759.6599999999</v>
          </cell>
          <cell r="L10">
            <v>936914.88</v>
          </cell>
          <cell r="M10">
            <v>1014471.16</v>
          </cell>
          <cell r="N10">
            <v>891477.17</v>
          </cell>
          <cell r="O10">
            <v>922470.04</v>
          </cell>
        </row>
        <row r="11">
          <cell r="B11" t="str">
            <v>Ingreso USD</v>
          </cell>
          <cell r="C11">
            <v>88898.14</v>
          </cell>
          <cell r="D11">
            <v>98645.13</v>
          </cell>
          <cell r="E11">
            <v>110579.08</v>
          </cell>
          <cell r="F11">
            <v>104312.4</v>
          </cell>
          <cell r="G11">
            <v>77168.509999999995</v>
          </cell>
          <cell r="H11">
            <v>107833.88</v>
          </cell>
          <cell r="I11">
            <v>150633.73000000001</v>
          </cell>
          <cell r="J11">
            <v>114280.13</v>
          </cell>
          <cell r="K11">
            <v>105039.57</v>
          </cell>
          <cell r="L11">
            <v>79637.77</v>
          </cell>
          <cell r="M11">
            <v>86230.05</v>
          </cell>
          <cell r="N11">
            <v>75775.56</v>
          </cell>
          <cell r="O11">
            <v>62266.73</v>
          </cell>
        </row>
        <row r="12">
          <cell r="B12" t="str">
            <v>Ingreso Sucres</v>
          </cell>
          <cell r="C12">
            <v>1033174183.08</v>
          </cell>
          <cell r="D12">
            <v>1083567430.4850001</v>
          </cell>
          <cell r="E12">
            <v>1598254732.78</v>
          </cell>
          <cell r="F12">
            <v>1773258643.8</v>
          </cell>
          <cell r="G12">
            <v>1296045125.4499998</v>
          </cell>
          <cell r="H12">
            <v>2063293459.9200001</v>
          </cell>
          <cell r="I12">
            <v>3765391348.8100004</v>
          </cell>
          <cell r="J12">
            <v>2857003250</v>
          </cell>
          <cell r="K12">
            <v>2625989250</v>
          </cell>
          <cell r="L12">
            <v>1990944250</v>
          </cell>
          <cell r="M12">
            <v>2155751250</v>
          </cell>
          <cell r="N12">
            <v>1894389000</v>
          </cell>
          <cell r="O12">
            <v>1556668250</v>
          </cell>
        </row>
        <row r="13">
          <cell r="A13" t="str">
            <v>TOTAL</v>
          </cell>
          <cell r="B13" t="str">
            <v>No. Llamdas</v>
          </cell>
          <cell r="C13">
            <v>4310785</v>
          </cell>
          <cell r="D13">
            <v>3968378</v>
          </cell>
          <cell r="E13">
            <v>3922780</v>
          </cell>
          <cell r="F13">
            <v>3673788</v>
          </cell>
          <cell r="G13">
            <v>3498066</v>
          </cell>
          <cell r="H13">
            <v>3363853</v>
          </cell>
          <cell r="I13">
            <v>3023731</v>
          </cell>
          <cell r="J13">
            <v>2795198</v>
          </cell>
          <cell r="K13">
            <v>2821867</v>
          </cell>
          <cell r="L13">
            <v>2682254</v>
          </cell>
          <cell r="M13">
            <v>2907831</v>
          </cell>
          <cell r="N13">
            <v>2732984</v>
          </cell>
          <cell r="O13">
            <v>2637214</v>
          </cell>
        </row>
        <row r="14">
          <cell r="B14" t="str">
            <v>No. Minutos</v>
          </cell>
          <cell r="C14">
            <v>7858388.8700000001</v>
          </cell>
          <cell r="D14">
            <v>7340318.4699999997</v>
          </cell>
          <cell r="E14">
            <v>7317918.3100000005</v>
          </cell>
          <cell r="F14">
            <v>6856646.4299999997</v>
          </cell>
          <cell r="G14">
            <v>5968597.8700000001</v>
          </cell>
          <cell r="H14">
            <v>6158234.8700000001</v>
          </cell>
          <cell r="I14">
            <v>6173923.5300000003</v>
          </cell>
          <cell r="J14">
            <v>5407973.1600000001</v>
          </cell>
          <cell r="K14">
            <v>5314543.66</v>
          </cell>
          <cell r="L14">
            <v>5188359.88</v>
          </cell>
          <cell r="M14">
            <v>5626368.1600000001</v>
          </cell>
          <cell r="N14">
            <v>5244636.17</v>
          </cell>
          <cell r="O14">
            <v>5060828.04</v>
          </cell>
        </row>
        <row r="15">
          <cell r="B15" t="str">
            <v>Ingreso USD</v>
          </cell>
          <cell r="C15">
            <v>1697742.8499999999</v>
          </cell>
          <cell r="D15">
            <v>1565568.3399999999</v>
          </cell>
          <cell r="E15">
            <v>1545571.62</v>
          </cell>
          <cell r="F15">
            <v>1420383.9</v>
          </cell>
          <cell r="G15">
            <v>1241137.1000000001</v>
          </cell>
          <cell r="H15">
            <v>1232442.1099999999</v>
          </cell>
          <cell r="I15">
            <v>1163038.99</v>
          </cell>
          <cell r="J15">
            <v>1048885.3599999999</v>
          </cell>
          <cell r="K15">
            <v>1043159.5700000001</v>
          </cell>
          <cell r="L15">
            <v>1057470.1199999999</v>
          </cell>
          <cell r="M15">
            <v>1146966.3600000001</v>
          </cell>
          <cell r="N15">
            <v>1077002.1299999999</v>
          </cell>
          <cell r="O15">
            <v>1014089.07</v>
          </cell>
        </row>
        <row r="16">
          <cell r="B16" t="str">
            <v>Ingreso Sucres</v>
          </cell>
          <cell r="C16">
            <v>19731167402.700001</v>
          </cell>
          <cell r="D16">
            <v>17196985430.73</v>
          </cell>
          <cell r="E16">
            <v>22338919409.669998</v>
          </cell>
          <cell r="F16">
            <v>24145816108.049999</v>
          </cell>
          <cell r="G16">
            <v>20844897594.500004</v>
          </cell>
          <cell r="H16">
            <v>23581547332.739998</v>
          </cell>
          <cell r="I16">
            <v>29072485633.030003</v>
          </cell>
          <cell r="J16">
            <v>26222134000</v>
          </cell>
          <cell r="K16">
            <v>26078989250</v>
          </cell>
          <cell r="L16">
            <v>26436753000</v>
          </cell>
          <cell r="M16">
            <v>28674159000</v>
          </cell>
          <cell r="N16">
            <v>26925053250</v>
          </cell>
          <cell r="O16">
            <v>25352226750</v>
          </cell>
        </row>
        <row r="20">
          <cell r="A20" t="str">
            <v>CPP PACIFICTEL</v>
          </cell>
        </row>
        <row r="21">
          <cell r="C21" t="str">
            <v>Julio/99</v>
          </cell>
          <cell r="D21" t="str">
            <v>Agosto/99</v>
          </cell>
          <cell r="E21" t="str">
            <v>Septiembre/99</v>
          </cell>
          <cell r="F21" t="str">
            <v>Octubre/99</v>
          </cell>
          <cell r="G21" t="str">
            <v>Noviembre/99</v>
          </cell>
          <cell r="H21" t="str">
            <v>Diciembre/99</v>
          </cell>
          <cell r="I21" t="str">
            <v>Enero /2000</v>
          </cell>
          <cell r="J21" t="str">
            <v>Febrero/2000</v>
          </cell>
          <cell r="K21" t="str">
            <v>Marzo/2000</v>
          </cell>
          <cell r="L21" t="str">
            <v>Abril/2000</v>
          </cell>
          <cell r="M21" t="str">
            <v>Mayo/2000</v>
          </cell>
          <cell r="N21" t="str">
            <v>Junio/2000</v>
          </cell>
          <cell r="O21" t="str">
            <v>Julio/2000</v>
          </cell>
        </row>
        <row r="22">
          <cell r="A22" t="str">
            <v xml:space="preserve">Cotización </v>
          </cell>
          <cell r="C22">
            <v>11576</v>
          </cell>
          <cell r="D22">
            <v>10984.5</v>
          </cell>
          <cell r="E22">
            <v>14453.5</v>
          </cell>
          <cell r="F22">
            <v>16999.5</v>
          </cell>
          <cell r="G22">
            <v>16795</v>
          </cell>
          <cell r="H22">
            <v>19134</v>
          </cell>
          <cell r="I22">
            <v>24997</v>
          </cell>
          <cell r="J22">
            <v>25000</v>
          </cell>
          <cell r="K22">
            <v>25000</v>
          </cell>
          <cell r="L22">
            <v>25000</v>
          </cell>
          <cell r="M22">
            <v>25000</v>
          </cell>
          <cell r="N22">
            <v>25000</v>
          </cell>
          <cell r="O22">
            <v>25000</v>
          </cell>
        </row>
        <row r="23">
          <cell r="A23" t="str">
            <v>Nacional</v>
          </cell>
          <cell r="B23" t="str">
            <v>No. Llamdas</v>
          </cell>
          <cell r="C23">
            <v>3321567</v>
          </cell>
          <cell r="D23">
            <v>4006672</v>
          </cell>
          <cell r="E23">
            <v>3666524</v>
          </cell>
          <cell r="F23">
            <v>3821631</v>
          </cell>
          <cell r="G23">
            <v>3696379</v>
          </cell>
          <cell r="H23">
            <v>3446607</v>
          </cell>
          <cell r="I23">
            <v>3000174</v>
          </cell>
          <cell r="J23">
            <v>2652595</v>
          </cell>
          <cell r="K23">
            <v>2504244</v>
          </cell>
          <cell r="L23">
            <v>2340400</v>
          </cell>
          <cell r="M23">
            <v>2467499</v>
          </cell>
          <cell r="N23">
            <v>2353139</v>
          </cell>
          <cell r="O23">
            <v>2175333</v>
          </cell>
        </row>
        <row r="24">
          <cell r="B24" t="str">
            <v>No. Minutos</v>
          </cell>
          <cell r="C24">
            <v>6743077</v>
          </cell>
          <cell r="D24">
            <v>7089937</v>
          </cell>
          <cell r="E24">
            <v>6503961</v>
          </cell>
          <cell r="F24">
            <v>6704604</v>
          </cell>
          <cell r="G24">
            <v>6190234</v>
          </cell>
          <cell r="H24">
            <v>5945679</v>
          </cell>
          <cell r="I24">
            <v>5297362</v>
          </cell>
          <cell r="J24">
            <v>4638251</v>
          </cell>
          <cell r="K24">
            <v>4375940</v>
          </cell>
          <cell r="L24">
            <v>4583097</v>
          </cell>
          <cell r="M24">
            <v>4833567</v>
          </cell>
          <cell r="N24">
            <v>4663850</v>
          </cell>
          <cell r="O24">
            <v>4164148</v>
          </cell>
        </row>
        <row r="25">
          <cell r="B25" t="str">
            <v>Ingreso USD</v>
          </cell>
          <cell r="C25">
            <v>1550907.71</v>
          </cell>
          <cell r="D25">
            <v>1630685.51</v>
          </cell>
          <cell r="E25">
            <v>1495911.03</v>
          </cell>
          <cell r="F25">
            <v>1542058.92</v>
          </cell>
          <cell r="G25">
            <v>1423753.82</v>
          </cell>
          <cell r="H25">
            <v>1367506.17</v>
          </cell>
          <cell r="I25">
            <v>1218393.26</v>
          </cell>
          <cell r="J25">
            <v>1066797.73</v>
          </cell>
          <cell r="K25">
            <v>1006466.2</v>
          </cell>
          <cell r="L25">
            <v>1054112.31</v>
          </cell>
          <cell r="M25">
            <v>1111720.4099999999</v>
          </cell>
          <cell r="N25">
            <v>1072685.5</v>
          </cell>
          <cell r="O25">
            <v>957754.04</v>
          </cell>
        </row>
        <row r="26">
          <cell r="B26" t="str">
            <v>Ingreso Sucres</v>
          </cell>
          <cell r="C26">
            <v>17953307650.959999</v>
          </cell>
          <cell r="D26">
            <v>17912264984.595001</v>
          </cell>
          <cell r="E26">
            <v>21621150072.105</v>
          </cell>
          <cell r="F26">
            <v>26214230610.539997</v>
          </cell>
          <cell r="G26">
            <v>23911945406.900002</v>
          </cell>
          <cell r="H26">
            <v>26165863056.779999</v>
          </cell>
          <cell r="I26">
            <v>30456176320.220001</v>
          </cell>
          <cell r="J26">
            <v>26669943250</v>
          </cell>
          <cell r="K26">
            <v>25161655000</v>
          </cell>
          <cell r="L26">
            <v>26352807750</v>
          </cell>
          <cell r="M26">
            <v>27793010249.999996</v>
          </cell>
          <cell r="N26">
            <v>26817137500</v>
          </cell>
          <cell r="O26">
            <v>23943851000</v>
          </cell>
        </row>
        <row r="27">
          <cell r="A27" t="str">
            <v>Intern.</v>
          </cell>
          <cell r="B27" t="str">
            <v>No. Llamdas</v>
          </cell>
          <cell r="C27">
            <v>113669</v>
          </cell>
          <cell r="D27">
            <v>131756</v>
          </cell>
          <cell r="E27">
            <v>153317</v>
          </cell>
          <cell r="F27">
            <v>84402</v>
          </cell>
          <cell r="G27">
            <v>117120</v>
          </cell>
          <cell r="H27">
            <v>144033</v>
          </cell>
          <cell r="I27">
            <v>184022</v>
          </cell>
          <cell r="J27">
            <v>163509</v>
          </cell>
          <cell r="K27">
            <v>154880</v>
          </cell>
          <cell r="L27">
            <v>33200</v>
          </cell>
          <cell r="M27">
            <v>52939</v>
          </cell>
          <cell r="N27">
            <v>75157</v>
          </cell>
          <cell r="O27">
            <v>62229</v>
          </cell>
        </row>
        <row r="28">
          <cell r="B28" t="str">
            <v>No. Minutos</v>
          </cell>
          <cell r="C28">
            <v>320446.64</v>
          </cell>
          <cell r="D28">
            <v>247861.08</v>
          </cell>
          <cell r="E28">
            <v>321650.51</v>
          </cell>
          <cell r="F28">
            <v>330971.01</v>
          </cell>
          <cell r="G28">
            <v>621868.48</v>
          </cell>
          <cell r="H28">
            <v>662143.03</v>
          </cell>
          <cell r="I28">
            <v>1054894.03</v>
          </cell>
          <cell r="J28">
            <v>851865.98</v>
          </cell>
          <cell r="K28">
            <v>829299.26</v>
          </cell>
          <cell r="L28">
            <v>200635.66</v>
          </cell>
          <cell r="M28">
            <v>339437.51</v>
          </cell>
          <cell r="N28">
            <v>429361.67</v>
          </cell>
          <cell r="O28">
            <v>347415.32</v>
          </cell>
        </row>
        <row r="29">
          <cell r="B29" t="str">
            <v>Ingreso USD</v>
          </cell>
          <cell r="C29">
            <v>32845.78</v>
          </cell>
          <cell r="D29">
            <v>25405.759999999998</v>
          </cell>
          <cell r="E29">
            <v>32969.18</v>
          </cell>
          <cell r="F29">
            <v>31267.88</v>
          </cell>
          <cell r="G29">
            <v>52858.82</v>
          </cell>
          <cell r="H29">
            <v>56282.33</v>
          </cell>
          <cell r="I29">
            <v>89665.99</v>
          </cell>
          <cell r="J29">
            <v>72408.61</v>
          </cell>
          <cell r="K29">
            <v>70490.44</v>
          </cell>
          <cell r="L29">
            <v>17054.03</v>
          </cell>
          <cell r="M29">
            <v>28852.19</v>
          </cell>
          <cell r="N29">
            <v>36495.74</v>
          </cell>
          <cell r="O29">
            <v>23450.53</v>
          </cell>
        </row>
        <row r="30">
          <cell r="B30" t="str">
            <v>Ingreso Sucres</v>
          </cell>
          <cell r="C30">
            <v>380222749.27999997</v>
          </cell>
          <cell r="D30">
            <v>279069570.71999997</v>
          </cell>
          <cell r="E30">
            <v>476520043.13</v>
          </cell>
          <cell r="F30">
            <v>531538326.06</v>
          </cell>
          <cell r="G30">
            <v>887763881.89999998</v>
          </cell>
          <cell r="H30">
            <v>1076906102.22</v>
          </cell>
          <cell r="I30">
            <v>2241380752.0300002</v>
          </cell>
          <cell r="J30">
            <v>1810215250</v>
          </cell>
          <cell r="K30">
            <v>1762261000</v>
          </cell>
          <cell r="L30">
            <v>426350750</v>
          </cell>
          <cell r="M30">
            <v>721304750</v>
          </cell>
          <cell r="N30">
            <v>912393500</v>
          </cell>
          <cell r="O30">
            <v>586263250</v>
          </cell>
        </row>
        <row r="31">
          <cell r="A31" t="str">
            <v>TOTAL</v>
          </cell>
          <cell r="B31" t="str">
            <v>No. Llamdas</v>
          </cell>
          <cell r="C31">
            <v>3435236</v>
          </cell>
          <cell r="D31">
            <v>4138428</v>
          </cell>
          <cell r="E31">
            <v>3819841</v>
          </cell>
          <cell r="F31">
            <v>3906033</v>
          </cell>
          <cell r="G31">
            <v>3813499</v>
          </cell>
          <cell r="H31">
            <v>3590640</v>
          </cell>
          <cell r="I31">
            <v>3184196</v>
          </cell>
          <cell r="J31">
            <v>2816104</v>
          </cell>
          <cell r="K31">
            <v>2659124</v>
          </cell>
          <cell r="L31">
            <v>2373600</v>
          </cell>
          <cell r="M31">
            <v>2520438</v>
          </cell>
          <cell r="N31">
            <v>2428296</v>
          </cell>
          <cell r="O31">
            <v>2237562</v>
          </cell>
        </row>
        <row r="32">
          <cell r="B32" t="str">
            <v>No. Minutos</v>
          </cell>
          <cell r="C32">
            <v>7063523.6399999997</v>
          </cell>
          <cell r="D32">
            <v>7337798.0800000001</v>
          </cell>
          <cell r="E32">
            <v>6825611.5099999998</v>
          </cell>
          <cell r="F32">
            <v>7035575.0099999998</v>
          </cell>
          <cell r="G32">
            <v>6812102.4800000004</v>
          </cell>
          <cell r="H32">
            <v>6607822.0300000003</v>
          </cell>
          <cell r="I32">
            <v>6352256.0300000003</v>
          </cell>
          <cell r="J32">
            <v>5490116.9800000004</v>
          </cell>
          <cell r="K32">
            <v>5205239.26</v>
          </cell>
          <cell r="L32">
            <v>4783732.66</v>
          </cell>
          <cell r="M32">
            <v>5173004.51</v>
          </cell>
          <cell r="N32">
            <v>5093211.67</v>
          </cell>
          <cell r="O32">
            <v>4511563.32</v>
          </cell>
        </row>
        <row r="33">
          <cell r="B33" t="str">
            <v>Ingreso USD</v>
          </cell>
          <cell r="C33">
            <v>1583753.49</v>
          </cell>
          <cell r="D33">
            <v>1656091.27</v>
          </cell>
          <cell r="E33">
            <v>1528880.21</v>
          </cell>
          <cell r="F33">
            <v>1573326.7999999998</v>
          </cell>
          <cell r="G33">
            <v>1476612.6400000001</v>
          </cell>
          <cell r="H33">
            <v>1423788.5</v>
          </cell>
          <cell r="I33">
            <v>1308059.25</v>
          </cell>
          <cell r="J33">
            <v>1139206.3400000001</v>
          </cell>
          <cell r="K33">
            <v>1076956.6399999999</v>
          </cell>
          <cell r="L33">
            <v>1071166.3400000001</v>
          </cell>
          <cell r="M33">
            <v>1140572.5999999999</v>
          </cell>
          <cell r="N33">
            <v>1109181.24</v>
          </cell>
          <cell r="O33">
            <v>981204.57000000007</v>
          </cell>
        </row>
        <row r="34">
          <cell r="B34" t="str">
            <v>Ingreso Sucres</v>
          </cell>
          <cell r="C34">
            <v>18333530400.239998</v>
          </cell>
          <cell r="D34">
            <v>18191334555.315002</v>
          </cell>
          <cell r="E34">
            <v>22097670115.235001</v>
          </cell>
          <cell r="F34">
            <v>26745768936.599998</v>
          </cell>
          <cell r="G34">
            <v>24799709288.800003</v>
          </cell>
          <cell r="H34">
            <v>27242769159</v>
          </cell>
          <cell r="I34">
            <v>32697557072.25</v>
          </cell>
          <cell r="J34">
            <v>28480158500</v>
          </cell>
          <cell r="K34">
            <v>26923916000</v>
          </cell>
          <cell r="L34">
            <v>26779158500</v>
          </cell>
          <cell r="M34">
            <v>28514314999.999996</v>
          </cell>
          <cell r="N34">
            <v>27729531000</v>
          </cell>
          <cell r="O34">
            <v>24530114250</v>
          </cell>
        </row>
        <row r="38">
          <cell r="A38" t="str">
            <v>CPP BSIA</v>
          </cell>
        </row>
        <row r="39">
          <cell r="C39" t="str">
            <v>Julio/99</v>
          </cell>
          <cell r="D39" t="str">
            <v>Agosto/99</v>
          </cell>
          <cell r="E39" t="str">
            <v>Septiembre/99</v>
          </cell>
          <cell r="F39" t="str">
            <v>Octubre/99</v>
          </cell>
          <cell r="G39" t="str">
            <v>Noviembre/99</v>
          </cell>
          <cell r="H39" t="str">
            <v>Diciembre/99</v>
          </cell>
          <cell r="I39" t="str">
            <v>Enero /2000</v>
          </cell>
          <cell r="J39" t="str">
            <v>Febrero/2000</v>
          </cell>
          <cell r="K39" t="str">
            <v>Marzo/2000</v>
          </cell>
          <cell r="L39" t="str">
            <v>Abril/2000</v>
          </cell>
          <cell r="M39" t="str">
            <v>Mayo/2000</v>
          </cell>
          <cell r="N39" t="str">
            <v>Junio/2000</v>
          </cell>
          <cell r="O39" t="str">
            <v>Julio/2000</v>
          </cell>
        </row>
        <row r="40">
          <cell r="A40" t="str">
            <v xml:space="preserve">Cotización </v>
          </cell>
          <cell r="C40">
            <v>11576</v>
          </cell>
          <cell r="D40">
            <v>10797</v>
          </cell>
          <cell r="E40">
            <v>11223.5</v>
          </cell>
          <cell r="F40">
            <v>15176.5</v>
          </cell>
          <cell r="G40">
            <v>16500</v>
          </cell>
          <cell r="H40">
            <v>17605</v>
          </cell>
          <cell r="I40">
            <v>25000</v>
          </cell>
          <cell r="J40">
            <v>25000</v>
          </cell>
          <cell r="K40">
            <v>25000</v>
          </cell>
          <cell r="L40">
            <v>25000</v>
          </cell>
          <cell r="M40">
            <v>25000</v>
          </cell>
          <cell r="N40">
            <v>25000</v>
          </cell>
          <cell r="O40">
            <v>25000</v>
          </cell>
        </row>
        <row r="41">
          <cell r="A41" t="str">
            <v>Nacional</v>
          </cell>
          <cell r="B41" t="str">
            <v>No. Llamdas</v>
          </cell>
        </row>
        <row r="42">
          <cell r="B42" t="str">
            <v>No. Minutos</v>
          </cell>
        </row>
        <row r="43">
          <cell r="B43" t="str">
            <v>Ingreso USD</v>
          </cell>
        </row>
        <row r="44">
          <cell r="B44" t="str">
            <v>Ingreso Sucres</v>
          </cell>
        </row>
        <row r="45">
          <cell r="A45" t="str">
            <v>Intern.</v>
          </cell>
          <cell r="B45" t="str">
            <v>No. Llamdas</v>
          </cell>
          <cell r="C45">
            <v>55596</v>
          </cell>
          <cell r="D45">
            <v>86618</v>
          </cell>
          <cell r="E45">
            <v>94860</v>
          </cell>
          <cell r="F45">
            <v>159454</v>
          </cell>
          <cell r="G45">
            <v>120432</v>
          </cell>
          <cell r="H45">
            <v>107064</v>
          </cell>
          <cell r="I45">
            <v>43078</v>
          </cell>
          <cell r="J45">
            <v>166014</v>
          </cell>
          <cell r="K45">
            <v>251528</v>
          </cell>
          <cell r="L45">
            <v>352967</v>
          </cell>
          <cell r="M45">
            <v>393118</v>
          </cell>
          <cell r="N45">
            <v>391322</v>
          </cell>
          <cell r="O45">
            <v>519488</v>
          </cell>
        </row>
        <row r="46">
          <cell r="B46" t="str">
            <v>No. Minutos</v>
          </cell>
          <cell r="C46">
            <v>473653.84</v>
          </cell>
          <cell r="D46">
            <v>663860.51</v>
          </cell>
          <cell r="E46">
            <v>730121.33</v>
          </cell>
          <cell r="F46">
            <v>692093.53</v>
          </cell>
          <cell r="G46">
            <v>718311.77</v>
          </cell>
          <cell r="H46">
            <v>819160.41</v>
          </cell>
          <cell r="I46">
            <v>316791.34000000003</v>
          </cell>
          <cell r="J46">
            <v>1077465.6299999999</v>
          </cell>
          <cell r="K46">
            <v>1833658.86</v>
          </cell>
          <cell r="L46">
            <v>2348338.96</v>
          </cell>
          <cell r="M46">
            <v>2547204.4</v>
          </cell>
          <cell r="N46">
            <v>2685115.3</v>
          </cell>
          <cell r="O46">
            <v>3534585.9</v>
          </cell>
        </row>
        <row r="47">
          <cell r="B47" t="str">
            <v>Ingreso USD</v>
          </cell>
          <cell r="C47">
            <v>48549.52</v>
          </cell>
          <cell r="D47">
            <v>68045.7</v>
          </cell>
          <cell r="E47">
            <v>74837.440000000002</v>
          </cell>
          <cell r="F47">
            <v>64707.37</v>
          </cell>
          <cell r="G47">
            <v>63175.926099999997</v>
          </cell>
          <cell r="H47">
            <v>69628.639999999999</v>
          </cell>
          <cell r="I47">
            <v>26927.26</v>
          </cell>
          <cell r="J47">
            <v>91584.58</v>
          </cell>
          <cell r="K47">
            <v>155861</v>
          </cell>
          <cell r="L47">
            <v>199608.81</v>
          </cell>
          <cell r="M47">
            <v>254720.44</v>
          </cell>
          <cell r="N47">
            <v>268511.53000000003</v>
          </cell>
          <cell r="O47">
            <v>353458.59</v>
          </cell>
        </row>
        <row r="48">
          <cell r="B48" t="str">
            <v>Ingreso Sucres</v>
          </cell>
          <cell r="C48">
            <v>562009243.51999998</v>
          </cell>
          <cell r="D48">
            <v>734689422.89999998</v>
          </cell>
          <cell r="E48">
            <v>839938007.84000003</v>
          </cell>
          <cell r="F48">
            <v>982031400.80500007</v>
          </cell>
          <cell r="G48">
            <v>1042402780.65</v>
          </cell>
          <cell r="H48">
            <v>1225812207.2</v>
          </cell>
          <cell r="I48">
            <v>673181500</v>
          </cell>
          <cell r="J48">
            <v>2289614500</v>
          </cell>
          <cell r="K48">
            <v>3896525000</v>
          </cell>
          <cell r="L48">
            <v>4990220250</v>
          </cell>
          <cell r="M48">
            <v>6368011000</v>
          </cell>
          <cell r="N48">
            <v>6712788250.000001</v>
          </cell>
          <cell r="O48">
            <v>8836464750</v>
          </cell>
        </row>
        <row r="49">
          <cell r="A49" t="str">
            <v>TOTAL</v>
          </cell>
          <cell r="B49" t="str">
            <v>No. Llamdas</v>
          </cell>
          <cell r="C49">
            <v>55596</v>
          </cell>
          <cell r="D49">
            <v>86618</v>
          </cell>
          <cell r="E49">
            <v>94860</v>
          </cell>
          <cell r="F49">
            <v>159454</v>
          </cell>
          <cell r="G49">
            <v>120432</v>
          </cell>
          <cell r="H49">
            <v>107064</v>
          </cell>
          <cell r="I49">
            <v>43078</v>
          </cell>
          <cell r="J49">
            <v>166014</v>
          </cell>
          <cell r="K49">
            <v>251528</v>
          </cell>
          <cell r="L49">
            <v>352967</v>
          </cell>
          <cell r="M49">
            <v>393118</v>
          </cell>
          <cell r="N49">
            <v>391322</v>
          </cell>
          <cell r="O49">
            <v>519488</v>
          </cell>
        </row>
        <row r="50">
          <cell r="B50" t="str">
            <v>No. Minutos</v>
          </cell>
          <cell r="C50">
            <v>473653.84</v>
          </cell>
          <cell r="D50">
            <v>663860.51</v>
          </cell>
          <cell r="E50">
            <v>730121.33</v>
          </cell>
          <cell r="F50">
            <v>692093.53</v>
          </cell>
          <cell r="G50">
            <v>718311.77</v>
          </cell>
          <cell r="H50">
            <v>819160.41</v>
          </cell>
          <cell r="I50">
            <v>316791.34000000003</v>
          </cell>
          <cell r="J50">
            <v>1077465.6299999999</v>
          </cell>
          <cell r="K50">
            <v>1833658.86</v>
          </cell>
          <cell r="L50">
            <v>2348338.96</v>
          </cell>
          <cell r="M50">
            <v>2547204.4</v>
          </cell>
          <cell r="N50">
            <v>2685115.3</v>
          </cell>
          <cell r="O50">
            <v>3534585.9</v>
          </cell>
        </row>
        <row r="51">
          <cell r="B51" t="str">
            <v>Ingreso USD</v>
          </cell>
          <cell r="C51">
            <v>48549.52</v>
          </cell>
          <cell r="D51">
            <v>68045.7</v>
          </cell>
          <cell r="E51">
            <v>74837.440000000002</v>
          </cell>
          <cell r="F51">
            <v>64707.37</v>
          </cell>
          <cell r="G51">
            <v>63175.926099999997</v>
          </cell>
          <cell r="H51">
            <v>69628.639999999999</v>
          </cell>
          <cell r="I51">
            <v>26927.26</v>
          </cell>
          <cell r="J51">
            <v>91584.58</v>
          </cell>
          <cell r="K51">
            <v>155861</v>
          </cell>
          <cell r="L51">
            <v>199608.81</v>
          </cell>
          <cell r="M51">
            <v>254720.44</v>
          </cell>
          <cell r="N51">
            <v>268511.53000000003</v>
          </cell>
          <cell r="O51">
            <v>353458.59</v>
          </cell>
        </row>
        <row r="52">
          <cell r="B52" t="str">
            <v>Ingreso Sucres</v>
          </cell>
          <cell r="C52">
            <v>562009243.51999998</v>
          </cell>
          <cell r="D52">
            <v>734689422.89999998</v>
          </cell>
          <cell r="E52">
            <v>839938007.84000003</v>
          </cell>
          <cell r="F52">
            <v>982031400.80500007</v>
          </cell>
          <cell r="G52">
            <v>1042402780.65</v>
          </cell>
          <cell r="H52">
            <v>1225812207.2</v>
          </cell>
          <cell r="I52">
            <v>673181500</v>
          </cell>
          <cell r="J52">
            <v>2289614500</v>
          </cell>
          <cell r="K52">
            <v>3896525000</v>
          </cell>
          <cell r="L52">
            <v>4990220250</v>
          </cell>
          <cell r="M52">
            <v>6368011000</v>
          </cell>
          <cell r="N52">
            <v>6712788250.000001</v>
          </cell>
          <cell r="O52">
            <v>8836464750</v>
          </cell>
        </row>
        <row r="56">
          <cell r="A56" t="str">
            <v>CPP CONECEL</v>
          </cell>
        </row>
        <row r="57">
          <cell r="C57" t="str">
            <v>Julio/99</v>
          </cell>
          <cell r="D57" t="str">
            <v>Agosto/99</v>
          </cell>
          <cell r="E57" t="str">
            <v>Septiembre/99</v>
          </cell>
          <cell r="F57" t="str">
            <v>Octubre/99</v>
          </cell>
          <cell r="G57" t="str">
            <v>Noviembre/99</v>
          </cell>
          <cell r="H57" t="str">
            <v>Diciembre/99</v>
          </cell>
          <cell r="I57" t="str">
            <v>Enero /2000</v>
          </cell>
          <cell r="J57" t="str">
            <v>Febrero/2000</v>
          </cell>
          <cell r="K57" t="str">
            <v>Marzo/2000</v>
          </cell>
          <cell r="L57" t="str">
            <v>Abril/2000</v>
          </cell>
          <cell r="M57" t="str">
            <v>Mayo/2000</v>
          </cell>
          <cell r="N57" t="str">
            <v>Junio/2000</v>
          </cell>
          <cell r="O57" t="str">
            <v>Julio/2000</v>
          </cell>
        </row>
        <row r="58">
          <cell r="A58" t="str">
            <v xml:space="preserve">Cotización </v>
          </cell>
          <cell r="C58">
            <v>11576</v>
          </cell>
          <cell r="D58">
            <v>10797</v>
          </cell>
          <cell r="E58">
            <v>11223.5</v>
          </cell>
          <cell r="F58">
            <v>15176.5</v>
          </cell>
          <cell r="G58">
            <v>16500</v>
          </cell>
          <cell r="H58">
            <v>17605</v>
          </cell>
          <cell r="I58">
            <v>25000</v>
          </cell>
          <cell r="J58">
            <v>25000</v>
          </cell>
          <cell r="K58">
            <v>25000</v>
          </cell>
          <cell r="L58">
            <v>25000</v>
          </cell>
          <cell r="M58">
            <v>25000</v>
          </cell>
          <cell r="N58">
            <v>25000</v>
          </cell>
          <cell r="O58">
            <v>25000</v>
          </cell>
        </row>
        <row r="59">
          <cell r="A59" t="str">
            <v>Nacional</v>
          </cell>
          <cell r="B59" t="str">
            <v>No. Llamdas</v>
          </cell>
          <cell r="C59">
            <v>1203688</v>
          </cell>
          <cell r="D59">
            <v>1427030</v>
          </cell>
          <cell r="E59">
            <v>1497100</v>
          </cell>
          <cell r="F59">
            <v>1680492</v>
          </cell>
          <cell r="G59">
            <v>1872298</v>
          </cell>
          <cell r="H59">
            <v>1916456</v>
          </cell>
          <cell r="I59">
            <v>1698550</v>
          </cell>
          <cell r="J59">
            <v>1393013</v>
          </cell>
          <cell r="K59">
            <v>1435472</v>
          </cell>
          <cell r="L59">
            <v>1492572</v>
          </cell>
          <cell r="M59">
            <v>1653585</v>
          </cell>
          <cell r="N59">
            <v>1583218</v>
          </cell>
          <cell r="O59">
            <v>1541250</v>
          </cell>
        </row>
        <row r="60">
          <cell r="B60" t="str">
            <v>No. Minutos</v>
          </cell>
          <cell r="C60">
            <v>2177483</v>
          </cell>
          <cell r="D60">
            <v>2374110</v>
          </cell>
          <cell r="E60">
            <v>2489778</v>
          </cell>
          <cell r="F60">
            <v>2768338.09</v>
          </cell>
          <cell r="G60">
            <v>2983118</v>
          </cell>
          <cell r="H60">
            <v>3100188</v>
          </cell>
          <cell r="I60">
            <v>2794283</v>
          </cell>
          <cell r="J60">
            <v>2266608</v>
          </cell>
          <cell r="K60">
            <v>2326044</v>
          </cell>
          <cell r="L60">
            <v>2428720</v>
          </cell>
          <cell r="M60">
            <v>2700286</v>
          </cell>
          <cell r="N60">
            <v>2592717</v>
          </cell>
          <cell r="O60">
            <v>2448473</v>
          </cell>
        </row>
        <row r="61">
          <cell r="B61" t="str">
            <v>Ingreso USD</v>
          </cell>
          <cell r="C61">
            <v>544370.75</v>
          </cell>
          <cell r="D61">
            <v>593527.5</v>
          </cell>
          <cell r="E61">
            <v>622444.5</v>
          </cell>
          <cell r="F61">
            <v>691405.56</v>
          </cell>
          <cell r="G61">
            <v>745779.5</v>
          </cell>
          <cell r="H61">
            <v>775047</v>
          </cell>
          <cell r="I61">
            <v>698570.75</v>
          </cell>
          <cell r="J61">
            <v>566652</v>
          </cell>
          <cell r="K61">
            <v>581511</v>
          </cell>
          <cell r="L61">
            <v>607180</v>
          </cell>
          <cell r="M61">
            <v>675072</v>
          </cell>
          <cell r="N61">
            <v>648179</v>
          </cell>
          <cell r="O61">
            <v>612118</v>
          </cell>
        </row>
        <row r="62">
          <cell r="B62" t="str">
            <v>Ingreso Sucres</v>
          </cell>
          <cell r="C62">
            <v>6301635802</v>
          </cell>
          <cell r="D62">
            <v>6408316417.5</v>
          </cell>
          <cell r="E62">
            <v>6986005845.75</v>
          </cell>
          <cell r="F62">
            <v>10493116481.34</v>
          </cell>
          <cell r="G62">
            <v>12305361750</v>
          </cell>
          <cell r="H62">
            <v>13644702435</v>
          </cell>
          <cell r="I62">
            <v>17464268750</v>
          </cell>
          <cell r="J62">
            <v>14166300000</v>
          </cell>
          <cell r="K62">
            <v>14537775000</v>
          </cell>
          <cell r="L62">
            <v>15179500000</v>
          </cell>
          <cell r="M62">
            <v>16876800000</v>
          </cell>
          <cell r="N62">
            <v>16204475000</v>
          </cell>
          <cell r="O62">
            <v>15302950000</v>
          </cell>
        </row>
        <row r="63">
          <cell r="A63" t="str">
            <v>Intern.</v>
          </cell>
          <cell r="B63" t="str">
            <v>No. Llamdas</v>
          </cell>
          <cell r="C63">
            <v>8</v>
          </cell>
          <cell r="D63">
            <v>18</v>
          </cell>
          <cell r="E63">
            <v>68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No. Minutos</v>
          </cell>
          <cell r="C64">
            <v>4.04</v>
          </cell>
          <cell r="D64">
            <v>46.61</v>
          </cell>
          <cell r="E64">
            <v>614.44000000000005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Ingreso USD</v>
          </cell>
          <cell r="C65">
            <v>0.41</v>
          </cell>
          <cell r="D65">
            <v>4.78</v>
          </cell>
          <cell r="E65">
            <v>62.98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Ingreso Sucres</v>
          </cell>
          <cell r="C66">
            <v>4746.16</v>
          </cell>
          <cell r="D66">
            <v>51609.66</v>
          </cell>
          <cell r="E66">
            <v>706856.02999999991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TOTAL</v>
          </cell>
          <cell r="B67" t="str">
            <v>No. Llamdas</v>
          </cell>
          <cell r="C67">
            <v>1203696</v>
          </cell>
          <cell r="D67">
            <v>1427048</v>
          </cell>
          <cell r="E67">
            <v>1497168</v>
          </cell>
          <cell r="F67">
            <v>1680492</v>
          </cell>
          <cell r="G67">
            <v>1872298</v>
          </cell>
          <cell r="H67">
            <v>1916456</v>
          </cell>
          <cell r="I67">
            <v>1698550</v>
          </cell>
          <cell r="J67">
            <v>1393013</v>
          </cell>
          <cell r="K67">
            <v>1435472</v>
          </cell>
          <cell r="L67">
            <v>1492572</v>
          </cell>
          <cell r="M67">
            <v>1653585</v>
          </cell>
          <cell r="N67">
            <v>1583218</v>
          </cell>
          <cell r="O67">
            <v>1541250</v>
          </cell>
        </row>
        <row r="68">
          <cell r="B68" t="str">
            <v>No. Minutos</v>
          </cell>
          <cell r="C68">
            <v>2177487.04</v>
          </cell>
          <cell r="D68">
            <v>2374156.61</v>
          </cell>
          <cell r="E68">
            <v>2490392.44</v>
          </cell>
          <cell r="F68">
            <v>2768338.09</v>
          </cell>
          <cell r="G68">
            <v>2983118</v>
          </cell>
          <cell r="H68">
            <v>3100188</v>
          </cell>
          <cell r="I68">
            <v>2794283</v>
          </cell>
          <cell r="J68">
            <v>2266608</v>
          </cell>
          <cell r="K68">
            <v>2326044</v>
          </cell>
          <cell r="L68">
            <v>2428720</v>
          </cell>
          <cell r="M68">
            <v>2700286</v>
          </cell>
          <cell r="N68">
            <v>2592717</v>
          </cell>
          <cell r="O68">
            <v>2448473</v>
          </cell>
        </row>
        <row r="69">
          <cell r="B69" t="str">
            <v>Ingreso USD</v>
          </cell>
          <cell r="C69">
            <v>544371.16</v>
          </cell>
          <cell r="D69">
            <v>593532.28</v>
          </cell>
          <cell r="E69">
            <v>622507.48</v>
          </cell>
          <cell r="F69">
            <v>691405.56</v>
          </cell>
          <cell r="G69">
            <v>745779.5</v>
          </cell>
          <cell r="H69">
            <v>775047</v>
          </cell>
          <cell r="I69">
            <v>698570.75</v>
          </cell>
          <cell r="J69">
            <v>566652</v>
          </cell>
          <cell r="K69">
            <v>581511</v>
          </cell>
          <cell r="L69">
            <v>607180</v>
          </cell>
          <cell r="M69">
            <v>675072</v>
          </cell>
          <cell r="N69">
            <v>648179</v>
          </cell>
          <cell r="O69">
            <v>612118</v>
          </cell>
        </row>
        <row r="70">
          <cell r="B70" t="str">
            <v>Ingreso Sucres</v>
          </cell>
          <cell r="C70">
            <v>6301640548.1599998</v>
          </cell>
          <cell r="D70">
            <v>6408368027.1599998</v>
          </cell>
          <cell r="E70">
            <v>6986712701.7799997</v>
          </cell>
          <cell r="F70">
            <v>10493116481.34</v>
          </cell>
          <cell r="G70">
            <v>12305361750</v>
          </cell>
          <cell r="H70">
            <v>13644702435</v>
          </cell>
          <cell r="I70">
            <v>17464268750</v>
          </cell>
          <cell r="J70">
            <v>14166300000</v>
          </cell>
          <cell r="K70">
            <v>14537775000</v>
          </cell>
          <cell r="L70">
            <v>15179500000</v>
          </cell>
          <cell r="M70">
            <v>16876800000</v>
          </cell>
          <cell r="N70">
            <v>16204475000</v>
          </cell>
          <cell r="O70">
            <v>15302950000</v>
          </cell>
        </row>
        <row r="74">
          <cell r="A74" t="str">
            <v>CPP ETAPA</v>
          </cell>
        </row>
        <row r="75">
          <cell r="C75" t="str">
            <v>Julio/99</v>
          </cell>
          <cell r="D75" t="str">
            <v>Agosto/99</v>
          </cell>
          <cell r="E75" t="str">
            <v>Septiembre/99</v>
          </cell>
          <cell r="F75" t="str">
            <v>Octubre/99</v>
          </cell>
          <cell r="G75" t="str">
            <v>Noviembre/99</v>
          </cell>
          <cell r="H75" t="str">
            <v>Diciembre/99</v>
          </cell>
          <cell r="I75" t="str">
            <v>Enero /2000</v>
          </cell>
          <cell r="J75" t="str">
            <v>Febrero/2000</v>
          </cell>
          <cell r="K75" t="str">
            <v>Marzo/2000</v>
          </cell>
          <cell r="L75" t="str">
            <v>Abril/2000</v>
          </cell>
          <cell r="M75" t="str">
            <v>Mayo/2000</v>
          </cell>
          <cell r="N75" t="str">
            <v>Junio/2000</v>
          </cell>
          <cell r="O75" t="str">
            <v>Julio/2000</v>
          </cell>
        </row>
        <row r="76">
          <cell r="A76" t="str">
            <v xml:space="preserve">Cotización </v>
          </cell>
          <cell r="C76">
            <v>54548</v>
          </cell>
          <cell r="D76">
            <v>54548</v>
          </cell>
          <cell r="E76">
            <v>54548</v>
          </cell>
          <cell r="F76">
            <v>54548</v>
          </cell>
          <cell r="G76">
            <v>54484</v>
          </cell>
          <cell r="H76">
            <v>54484</v>
          </cell>
          <cell r="I76">
            <v>54484</v>
          </cell>
          <cell r="J76">
            <v>54484</v>
          </cell>
          <cell r="K76">
            <v>54484</v>
          </cell>
          <cell r="L76">
            <v>25000</v>
          </cell>
          <cell r="M76">
            <v>25000</v>
          </cell>
          <cell r="N76">
            <v>25000</v>
          </cell>
          <cell r="O76">
            <v>25000</v>
          </cell>
        </row>
        <row r="77">
          <cell r="A77" t="str">
            <v>Nacional</v>
          </cell>
          <cell r="B77" t="str">
            <v>No. Llamdas</v>
          </cell>
          <cell r="C77">
            <v>620977</v>
          </cell>
          <cell r="D77">
            <v>744705</v>
          </cell>
          <cell r="E77">
            <v>775260</v>
          </cell>
          <cell r="F77">
            <v>842345</v>
          </cell>
          <cell r="G77">
            <v>916123</v>
          </cell>
          <cell r="H77">
            <v>881001</v>
          </cell>
          <cell r="I77">
            <v>832276</v>
          </cell>
          <cell r="J77">
            <v>825405</v>
          </cell>
          <cell r="K77">
            <v>822146</v>
          </cell>
          <cell r="L77">
            <v>875996</v>
          </cell>
          <cell r="M77">
            <v>958087</v>
          </cell>
          <cell r="N77">
            <v>940662</v>
          </cell>
          <cell r="O77">
            <v>934882</v>
          </cell>
        </row>
        <row r="78">
          <cell r="B78" t="str">
            <v>No. Minutos</v>
          </cell>
          <cell r="C78">
            <v>1347950</v>
          </cell>
          <cell r="D78">
            <v>1578266</v>
          </cell>
          <cell r="E78">
            <v>1653854</v>
          </cell>
          <cell r="F78">
            <v>1788847</v>
          </cell>
          <cell r="G78">
            <v>1877428</v>
          </cell>
          <cell r="H78">
            <v>1943906</v>
          </cell>
          <cell r="I78">
            <v>1969589</v>
          </cell>
          <cell r="J78">
            <v>1894582</v>
          </cell>
          <cell r="K78">
            <v>1983789</v>
          </cell>
          <cell r="L78">
            <v>2077428</v>
          </cell>
          <cell r="M78">
            <v>2169957</v>
          </cell>
          <cell r="N78">
            <v>2149077</v>
          </cell>
          <cell r="O78">
            <v>2199691</v>
          </cell>
        </row>
        <row r="79">
          <cell r="B79" t="str">
            <v>Ingreso USD</v>
          </cell>
          <cell r="C79">
            <v>57017</v>
          </cell>
          <cell r="D79">
            <v>66762</v>
          </cell>
          <cell r="E79">
            <v>69959</v>
          </cell>
          <cell r="F79">
            <v>75672</v>
          </cell>
          <cell r="G79">
            <v>79418</v>
          </cell>
          <cell r="H79">
            <v>82228</v>
          </cell>
          <cell r="I79">
            <v>83314</v>
          </cell>
          <cell r="J79">
            <v>80140</v>
          </cell>
          <cell r="K79">
            <v>98105</v>
          </cell>
          <cell r="L79">
            <v>87875</v>
          </cell>
          <cell r="M79">
            <v>91790</v>
          </cell>
          <cell r="N79">
            <v>90906</v>
          </cell>
          <cell r="O79">
            <v>93047</v>
          </cell>
        </row>
        <row r="80">
          <cell r="B80" t="str">
            <v>Ingreso Sucres</v>
          </cell>
          <cell r="C80">
            <v>3110163316</v>
          </cell>
          <cell r="D80">
            <v>3641733576</v>
          </cell>
          <cell r="E80">
            <v>3816123532</v>
          </cell>
          <cell r="F80">
            <v>4127756256</v>
          </cell>
          <cell r="G80">
            <v>4327010312</v>
          </cell>
          <cell r="H80">
            <v>4480110352</v>
          </cell>
          <cell r="I80">
            <v>4539279976</v>
          </cell>
          <cell r="J80">
            <v>4366347760</v>
          </cell>
          <cell r="K80">
            <v>5345152820</v>
          </cell>
          <cell r="L80">
            <v>2196875000</v>
          </cell>
          <cell r="M80">
            <v>2294750000</v>
          </cell>
          <cell r="N80">
            <v>2272650000</v>
          </cell>
          <cell r="O80">
            <v>2326175000</v>
          </cell>
        </row>
        <row r="81">
          <cell r="A81" t="str">
            <v>Intern.</v>
          </cell>
          <cell r="B81" t="str">
            <v>No. Llamdas</v>
          </cell>
          <cell r="C81">
            <v>25779</v>
          </cell>
          <cell r="D81">
            <v>33245</v>
          </cell>
          <cell r="E81">
            <v>38324</v>
          </cell>
          <cell r="F81">
            <v>41384</v>
          </cell>
          <cell r="G81">
            <v>41332</v>
          </cell>
          <cell r="H81">
            <v>43397</v>
          </cell>
          <cell r="I81">
            <v>34211</v>
          </cell>
          <cell r="J81">
            <v>30000</v>
          </cell>
          <cell r="K81">
            <v>39745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No. Minutos</v>
          </cell>
          <cell r="C82">
            <v>54393</v>
          </cell>
          <cell r="D82">
            <v>69853</v>
          </cell>
          <cell r="E82">
            <v>75996</v>
          </cell>
          <cell r="F82">
            <v>35002</v>
          </cell>
          <cell r="G82">
            <v>84523</v>
          </cell>
          <cell r="H82">
            <v>91619</v>
          </cell>
          <cell r="I82">
            <v>71675</v>
          </cell>
          <cell r="J82">
            <v>60447</v>
          </cell>
          <cell r="K82">
            <v>92769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B83" t="str">
            <v>Ingreso USD</v>
          </cell>
          <cell r="C83">
            <v>1885</v>
          </cell>
          <cell r="D83">
            <v>2418</v>
          </cell>
          <cell r="E83">
            <v>2631</v>
          </cell>
          <cell r="F83">
            <v>2941</v>
          </cell>
          <cell r="G83">
            <v>2929</v>
          </cell>
          <cell r="H83">
            <v>3173</v>
          </cell>
          <cell r="I83">
            <v>2480</v>
          </cell>
          <cell r="J83">
            <v>2092</v>
          </cell>
          <cell r="K83">
            <v>3208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Ingreso Sucres</v>
          </cell>
          <cell r="C84">
            <v>102822980</v>
          </cell>
          <cell r="D84">
            <v>131897064</v>
          </cell>
          <cell r="E84">
            <v>143515788</v>
          </cell>
          <cell r="F84">
            <v>160425668</v>
          </cell>
          <cell r="G84">
            <v>159583636</v>
          </cell>
          <cell r="H84">
            <v>172877732</v>
          </cell>
          <cell r="I84">
            <v>135120320</v>
          </cell>
          <cell r="J84">
            <v>113980528</v>
          </cell>
          <cell r="K84">
            <v>174784672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TOTAL</v>
          </cell>
          <cell r="B85" t="str">
            <v>No. Llamdas</v>
          </cell>
          <cell r="C85">
            <v>646756</v>
          </cell>
          <cell r="D85">
            <v>777950</v>
          </cell>
          <cell r="E85">
            <v>813584</v>
          </cell>
          <cell r="F85">
            <v>883729</v>
          </cell>
          <cell r="G85">
            <v>957455</v>
          </cell>
          <cell r="H85">
            <v>924398</v>
          </cell>
          <cell r="I85">
            <v>866487</v>
          </cell>
          <cell r="J85">
            <v>855405</v>
          </cell>
          <cell r="K85">
            <v>861891</v>
          </cell>
          <cell r="L85">
            <v>875996</v>
          </cell>
          <cell r="M85">
            <v>958087</v>
          </cell>
          <cell r="N85">
            <v>940662</v>
          </cell>
          <cell r="O85">
            <v>934882</v>
          </cell>
        </row>
        <row r="86">
          <cell r="B86" t="str">
            <v>No. Minutos</v>
          </cell>
          <cell r="C86">
            <v>1402343</v>
          </cell>
          <cell r="D86">
            <v>1648119</v>
          </cell>
          <cell r="E86">
            <v>1729850</v>
          </cell>
          <cell r="F86">
            <v>1823849</v>
          </cell>
          <cell r="G86">
            <v>1961951</v>
          </cell>
          <cell r="H86">
            <v>2035525</v>
          </cell>
          <cell r="I86">
            <v>2041264</v>
          </cell>
          <cell r="J86">
            <v>1955029</v>
          </cell>
          <cell r="K86">
            <v>2076558</v>
          </cell>
          <cell r="L86">
            <v>2077428</v>
          </cell>
          <cell r="M86">
            <v>2169957</v>
          </cell>
          <cell r="N86">
            <v>2149077</v>
          </cell>
          <cell r="O86">
            <v>2199691</v>
          </cell>
        </row>
        <row r="87">
          <cell r="B87" t="str">
            <v>Ingreso USD</v>
          </cell>
          <cell r="C87">
            <v>58902</v>
          </cell>
          <cell r="D87">
            <v>69180</v>
          </cell>
          <cell r="E87">
            <v>72590</v>
          </cell>
          <cell r="F87">
            <v>78613</v>
          </cell>
          <cell r="G87">
            <v>82347</v>
          </cell>
          <cell r="H87">
            <v>85401</v>
          </cell>
          <cell r="I87">
            <v>85794</v>
          </cell>
          <cell r="J87">
            <v>82232</v>
          </cell>
          <cell r="K87">
            <v>101313</v>
          </cell>
          <cell r="L87">
            <v>87875</v>
          </cell>
          <cell r="M87">
            <v>91790</v>
          </cell>
          <cell r="N87">
            <v>90906</v>
          </cell>
          <cell r="O87">
            <v>93047</v>
          </cell>
        </row>
        <row r="88">
          <cell r="B88" t="str">
            <v>Ingreso Sucres</v>
          </cell>
          <cell r="C88">
            <v>3212986296</v>
          </cell>
          <cell r="D88">
            <v>3773630640</v>
          </cell>
          <cell r="E88">
            <v>3959639320</v>
          </cell>
          <cell r="F88">
            <v>4288181924</v>
          </cell>
          <cell r="G88">
            <v>4486593948</v>
          </cell>
          <cell r="H88">
            <v>4652988084</v>
          </cell>
          <cell r="I88">
            <v>4674400296</v>
          </cell>
          <cell r="J88">
            <v>4480328288</v>
          </cell>
          <cell r="K88">
            <v>5519937492</v>
          </cell>
          <cell r="L88">
            <v>2196875000</v>
          </cell>
          <cell r="M88">
            <v>2294750000</v>
          </cell>
          <cell r="N88">
            <v>2272650000</v>
          </cell>
          <cell r="O88">
            <v>2326175000</v>
          </cell>
        </row>
        <row r="92">
          <cell r="A92" t="str">
            <v>CPP TOTAL</v>
          </cell>
        </row>
        <row r="93">
          <cell r="C93" t="str">
            <v>Julio/99</v>
          </cell>
          <cell r="D93" t="str">
            <v>Agosto/99</v>
          </cell>
          <cell r="E93" t="str">
            <v>Septiembre/99</v>
          </cell>
          <cell r="F93" t="str">
            <v>Octubre/99</v>
          </cell>
          <cell r="G93" t="str">
            <v>Noviembre/99</v>
          </cell>
          <cell r="H93" t="str">
            <v>Diciembre/99</v>
          </cell>
          <cell r="I93" t="str">
            <v>Enero /2000</v>
          </cell>
          <cell r="J93" t="str">
            <v>Febrero/2000</v>
          </cell>
          <cell r="K93" t="str">
            <v>Marzo/2000</v>
          </cell>
          <cell r="L93" t="str">
            <v>Abril/2000</v>
          </cell>
          <cell r="M93" t="str">
            <v>Mayo/2000</v>
          </cell>
          <cell r="N93" t="str">
            <v>Junio/2000</v>
          </cell>
          <cell r="O93" t="str">
            <v>Julio/2000</v>
          </cell>
        </row>
        <row r="94">
          <cell r="A94" t="str">
            <v xml:space="preserve">Cotización </v>
          </cell>
        </row>
        <row r="95">
          <cell r="A95" t="str">
            <v>Nacional</v>
          </cell>
          <cell r="B95" t="str">
            <v>No. Llamdas</v>
          </cell>
          <cell r="C95">
            <v>9178672</v>
          </cell>
          <cell r="D95">
            <v>9865036</v>
          </cell>
          <cell r="E95">
            <v>9559142</v>
          </cell>
          <cell r="F95">
            <v>9705557</v>
          </cell>
          <cell r="G95">
            <v>9690420</v>
          </cell>
          <cell r="H95">
            <v>9236090</v>
          </cell>
          <cell r="I95">
            <v>8117304</v>
          </cell>
          <cell r="J95">
            <v>7274001</v>
          </cell>
          <cell r="K95">
            <v>7208473</v>
          </cell>
          <cell r="L95">
            <v>7180270</v>
          </cell>
          <cell r="M95">
            <v>7766482</v>
          </cell>
          <cell r="N95">
            <v>7413383</v>
          </cell>
          <cell r="O95">
            <v>7080247</v>
          </cell>
        </row>
        <row r="96">
          <cell r="B96" t="str">
            <v>No. Minutos</v>
          </cell>
          <cell r="C96">
            <v>17263487</v>
          </cell>
          <cell r="D96">
            <v>17420240</v>
          </cell>
          <cell r="E96">
            <v>16886691</v>
          </cell>
          <cell r="F96">
            <v>16983839.09</v>
          </cell>
          <cell r="G96">
            <v>16111513</v>
          </cell>
          <cell r="H96">
            <v>15879374</v>
          </cell>
          <cell r="I96">
            <v>14462996</v>
          </cell>
          <cell r="J96">
            <v>12862942</v>
          </cell>
          <cell r="K96">
            <v>12764557</v>
          </cell>
          <cell r="L96">
            <v>13340690</v>
          </cell>
          <cell r="M96">
            <v>14315707</v>
          </cell>
          <cell r="N96">
            <v>13758803</v>
          </cell>
          <cell r="O96">
            <v>12950670</v>
          </cell>
        </row>
        <row r="97">
          <cell r="B97" t="str">
            <v>Ingreso USD</v>
          </cell>
          <cell r="C97">
            <v>3159752.42</v>
          </cell>
          <cell r="D97">
            <v>3097608.7199999997</v>
          </cell>
          <cell r="E97">
            <v>2930903.5700000003</v>
          </cell>
          <cell r="F97">
            <v>2858130.42</v>
          </cell>
          <cell r="G97">
            <v>2587722.41</v>
          </cell>
          <cell r="H97">
            <v>2492114.4</v>
          </cell>
          <cell r="I97">
            <v>2230798.52</v>
          </cell>
          <cell r="J97">
            <v>2001402.96</v>
          </cell>
          <cell r="K97">
            <v>1944586.2</v>
          </cell>
          <cell r="L97">
            <v>2031944.6600000001</v>
          </cell>
          <cell r="M97">
            <v>2172456.7199999997</v>
          </cell>
          <cell r="N97">
            <v>2073912.0699999998</v>
          </cell>
          <cell r="O97">
            <v>1909576.38</v>
          </cell>
        </row>
        <row r="98">
          <cell r="B98" t="str">
            <v>Ingreso Sucres</v>
          </cell>
          <cell r="C98">
            <v>36651300870.580002</v>
          </cell>
          <cell r="D98">
            <v>34025682984.84</v>
          </cell>
          <cell r="E98">
            <v>42361814748.994995</v>
          </cell>
          <cell r="F98">
            <v>48586788074.789993</v>
          </cell>
          <cell r="G98">
            <v>43460797875.950005</v>
          </cell>
          <cell r="H98">
            <v>47684116929.599998</v>
          </cell>
          <cell r="I98">
            <v>55763270604.440002</v>
          </cell>
          <cell r="J98">
            <v>50035074000</v>
          </cell>
          <cell r="K98">
            <v>48614655000</v>
          </cell>
          <cell r="L98">
            <v>50798616500</v>
          </cell>
          <cell r="M98">
            <v>54311418000</v>
          </cell>
          <cell r="N98">
            <v>51847801750</v>
          </cell>
          <cell r="O98">
            <v>47739409500</v>
          </cell>
        </row>
        <row r="99">
          <cell r="A99" t="str">
            <v>Intern.</v>
          </cell>
          <cell r="B99" t="str">
            <v>No. Llamdas</v>
          </cell>
          <cell r="C99">
            <v>473397</v>
          </cell>
          <cell r="D99">
            <v>533386</v>
          </cell>
          <cell r="E99">
            <v>589091</v>
          </cell>
          <cell r="F99">
            <v>597939</v>
          </cell>
          <cell r="G99">
            <v>571330</v>
          </cell>
          <cell r="H99">
            <v>666321</v>
          </cell>
          <cell r="I99">
            <v>698738</v>
          </cell>
          <cell r="J99">
            <v>751733</v>
          </cell>
          <cell r="K99">
            <v>821409</v>
          </cell>
          <cell r="L99">
            <v>597119</v>
          </cell>
          <cell r="M99">
            <v>666577</v>
          </cell>
          <cell r="N99">
            <v>663099</v>
          </cell>
          <cell r="O99">
            <v>790149</v>
          </cell>
        </row>
        <row r="100">
          <cell r="B100" t="str">
            <v>No. Minutos</v>
          </cell>
          <cell r="C100">
            <v>1711909.3900000001</v>
          </cell>
          <cell r="D100">
            <v>1944012.6700000002</v>
          </cell>
          <cell r="E100">
            <v>2207202.59</v>
          </cell>
          <cell r="F100">
            <v>2192662.9699999997</v>
          </cell>
          <cell r="G100">
            <v>2332568.12</v>
          </cell>
          <cell r="H100">
            <v>2841556.31</v>
          </cell>
          <cell r="I100">
            <v>3215521.9</v>
          </cell>
          <cell r="J100">
            <v>3334250.7699999996</v>
          </cell>
          <cell r="K100">
            <v>3991486.7800000003</v>
          </cell>
          <cell r="L100">
            <v>3485889.5</v>
          </cell>
          <cell r="M100">
            <v>3901113.07</v>
          </cell>
          <cell r="N100">
            <v>4005954.1399999997</v>
          </cell>
          <cell r="O100">
            <v>4804471.26</v>
          </cell>
        </row>
        <row r="101">
          <cell r="B101" t="str">
            <v>Ingreso USD</v>
          </cell>
          <cell r="C101">
            <v>121743.92</v>
          </cell>
          <cell r="D101">
            <v>124050.89</v>
          </cell>
          <cell r="E101">
            <v>143548.26</v>
          </cell>
          <cell r="F101">
            <v>135580.28</v>
          </cell>
          <cell r="G101">
            <v>130027.32999999999</v>
          </cell>
          <cell r="H101">
            <v>164116.21000000002</v>
          </cell>
          <cell r="I101">
            <v>240299.72000000003</v>
          </cell>
          <cell r="J101">
            <v>186688.74</v>
          </cell>
          <cell r="K101">
            <v>175530.01</v>
          </cell>
          <cell r="L101">
            <v>96691.8</v>
          </cell>
          <cell r="M101">
            <v>115082.24000000001</v>
          </cell>
          <cell r="N101">
            <v>112271.29999999999</v>
          </cell>
          <cell r="O101">
            <v>85717.260000000009</v>
          </cell>
        </row>
        <row r="102">
          <cell r="B102" t="str">
            <v>Ingreso Sucres</v>
          </cell>
          <cell r="C102">
            <v>1413396932.3600001</v>
          </cell>
          <cell r="D102">
            <v>1362637001.2050002</v>
          </cell>
          <cell r="E102">
            <v>2074774775.9099998</v>
          </cell>
          <cell r="F102">
            <v>2304796969.8600001</v>
          </cell>
          <cell r="G102">
            <v>2183809007.3499999</v>
          </cell>
          <cell r="H102">
            <v>3140199562.1400003</v>
          </cell>
          <cell r="I102">
            <v>6006772100.8400002</v>
          </cell>
          <cell r="J102">
            <v>4667218500</v>
          </cell>
          <cell r="K102">
            <v>4388250250</v>
          </cell>
          <cell r="L102">
            <v>2417295000</v>
          </cell>
          <cell r="M102">
            <v>2877056000</v>
          </cell>
          <cell r="N102">
            <v>2806782500</v>
          </cell>
          <cell r="O102">
            <v>2142931500</v>
          </cell>
        </row>
        <row r="103">
          <cell r="A103" t="str">
            <v>TOTAL</v>
          </cell>
          <cell r="B103" t="str">
            <v>No. Llamdas</v>
          </cell>
          <cell r="C103">
            <v>9652069</v>
          </cell>
          <cell r="D103">
            <v>10398422</v>
          </cell>
          <cell r="E103">
            <v>10148233</v>
          </cell>
          <cell r="F103">
            <v>10303496</v>
          </cell>
          <cell r="G103">
            <v>10261750</v>
          </cell>
          <cell r="H103">
            <v>9902411</v>
          </cell>
          <cell r="I103">
            <v>8816042</v>
          </cell>
          <cell r="J103">
            <v>8025734</v>
          </cell>
          <cell r="K103">
            <v>8029882</v>
          </cell>
          <cell r="L103">
            <v>7777389</v>
          </cell>
          <cell r="M103">
            <v>8433059</v>
          </cell>
          <cell r="N103">
            <v>8076482</v>
          </cell>
          <cell r="O103">
            <v>7870396</v>
          </cell>
        </row>
        <row r="104">
          <cell r="B104" t="str">
            <v>No. Minutos</v>
          </cell>
          <cell r="C104">
            <v>18975396.390000001</v>
          </cell>
          <cell r="D104">
            <v>19364252.670000002</v>
          </cell>
          <cell r="E104">
            <v>19093893.59</v>
          </cell>
          <cell r="F104">
            <v>19176502.059999999</v>
          </cell>
          <cell r="G104">
            <v>18444081.120000001</v>
          </cell>
          <cell r="H104">
            <v>18720930.309999999</v>
          </cell>
          <cell r="I104">
            <v>17678517.899999999</v>
          </cell>
          <cell r="J104">
            <v>16197192.77</v>
          </cell>
          <cell r="K104">
            <v>16756043.780000001</v>
          </cell>
          <cell r="L104">
            <v>16826579.5</v>
          </cell>
          <cell r="M104">
            <v>18216820.07</v>
          </cell>
          <cell r="N104">
            <v>17764757.140000001</v>
          </cell>
          <cell r="O104">
            <v>17755141.259999998</v>
          </cell>
        </row>
        <row r="105">
          <cell r="B105" t="str">
            <v>Ingreso USD</v>
          </cell>
          <cell r="C105">
            <v>3281496.34</v>
          </cell>
          <cell r="D105">
            <v>3221659.61</v>
          </cell>
          <cell r="E105">
            <v>3074451.83</v>
          </cell>
          <cell r="F105">
            <v>2993710.6999999997</v>
          </cell>
          <cell r="G105">
            <v>2717749.74</v>
          </cell>
          <cell r="H105">
            <v>2656230.61</v>
          </cell>
          <cell r="I105">
            <v>2471098.2400000002</v>
          </cell>
          <cell r="J105">
            <v>2188091.7000000002</v>
          </cell>
          <cell r="K105">
            <v>2120116.21</v>
          </cell>
          <cell r="L105">
            <v>2128636.46</v>
          </cell>
          <cell r="M105">
            <v>2287538.96</v>
          </cell>
          <cell r="N105">
            <v>2186183.3699999996</v>
          </cell>
          <cell r="O105">
            <v>1995293.64</v>
          </cell>
        </row>
        <row r="106">
          <cell r="B106" t="str">
            <v>Ingreso Sucres</v>
          </cell>
          <cell r="C106">
            <v>38064697802.940002</v>
          </cell>
          <cell r="D106">
            <v>35388319986.044998</v>
          </cell>
          <cell r="E106">
            <v>44436589524.904999</v>
          </cell>
          <cell r="F106">
            <v>50891585044.649994</v>
          </cell>
          <cell r="G106">
            <v>45644606883.300003</v>
          </cell>
          <cell r="H106">
            <v>50824316491.739998</v>
          </cell>
          <cell r="I106">
            <v>61770042705.279999</v>
          </cell>
          <cell r="J106">
            <v>54702292500</v>
          </cell>
          <cell r="K106">
            <v>53002905250</v>
          </cell>
          <cell r="L106">
            <v>53215911500</v>
          </cell>
          <cell r="M106">
            <v>57188474000</v>
          </cell>
          <cell r="N106">
            <v>54654584250</v>
          </cell>
          <cell r="O106">
            <v>49882341000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****"/>
      <sheetName val="Telecoms"/>
      <sheetName val="Wireless"/>
      <sheetName val="Venezuela eStrategies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AccessIB"/>
      <sheetName val="TelecomIB"/>
      <sheetName val="DataIB"/>
      <sheetName val="Consumer Revenues"/>
      <sheetName val="Business Revenues"/>
      <sheetName val="Accounts"/>
      <sheetName val="Internet"/>
      <sheetName val="VAS Licenses"/>
      <sheetName val="PrivateNetwork"/>
      <sheetName val="PayTV"/>
      <sheetName val="W_Exhibits"/>
      <sheetName val="Wireless Revenues"/>
      <sheetName val="MobileIB"/>
      <sheetName val="Telecom Revenues "/>
      <sheetName val="GlobalOne"/>
      <sheetName val="CANTV"/>
      <sheetName val="Telcel"/>
      <sheetName val="Movilnet(CANTV)"/>
      <sheetName val="Paging"/>
      <sheetName val="RuralOpcos Infonet-Digitel-Elca"/>
      <sheetName val="Supplier"/>
      <sheetName val="Tariffs"/>
      <sheetName val="Datacom Oper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ice Summary"/>
      <sheetName val="PRESIDE RTU"/>
      <sheetName val="OPTION 3 EQUIP"/>
      <sheetName val="OPTION 3 SPARES"/>
      <sheetName val="OPTION 2 EQUIP"/>
      <sheetName val="OPTION 2 SPARES"/>
      <sheetName val="OPTION 1 3500"/>
      <sheetName val="OPTION 1 SPAR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gentina Siemens"/>
      <sheetName val="Terminals Siemens"/>
      <sheetName val="Argentina"/>
      <sheetName val="Log Sheet"/>
      <sheetName val="Legend"/>
      <sheetName val="Basic Inputs"/>
      <sheetName val="Business Environment"/>
      <sheetName val="Segments and Adoption"/>
      <sheetName val="Operators"/>
      <sheetName val="Technologies"/>
      <sheetName val="Usage Patterns"/>
      <sheetName val="Revenues"/>
      <sheetName val="Terminals Model"/>
      <sheetName val="Terminals LG"/>
      <sheetName val="Terminals Samsung"/>
    </sheetNames>
    <sheetDataSet>
      <sheetData sheetId="0"/>
      <sheetData sheetId="1"/>
      <sheetData sheetId="2"/>
      <sheetData sheetId="3"/>
      <sheetData sheetId="4"/>
      <sheetData sheetId="5">
        <row r="15">
          <cell r="E15">
            <v>1E-4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mbo Box Values"/>
      <sheetName val="Known Issues"/>
      <sheetName val="Global Settings"/>
      <sheetName val="IPPC Cluster Profile"/>
      <sheetName val="PDSN PDSN-FA"/>
      <sheetName val="PDSN PDSN-FA Spec"/>
      <sheetName val="PDSN-HA"/>
      <sheetName val="PDSN-HA Spec"/>
      <sheetName val="1xEV-DO Backhaul"/>
      <sheetName val="1xEV-DO Backhaul Spec"/>
      <sheetName val="OAM Solutions"/>
      <sheetName val="OAM Spec"/>
      <sheetName val="Inter-Cluster Router"/>
      <sheetName val="Inter-Cluster Router Spec"/>
      <sheetName val="Private IP Equipment List (C)"/>
      <sheetName val="Private IP Equipment List"/>
      <sheetName val="Revision History"/>
    </sheetNames>
    <sheetDataSet>
      <sheetData sheetId="0"/>
      <sheetData sheetId="1">
        <row r="8">
          <cell r="D8" t="str">
            <v>Australia</v>
          </cell>
          <cell r="E8">
            <v>7910</v>
          </cell>
          <cell r="F8" t="str">
            <v>F</v>
          </cell>
          <cell r="G8" t="str">
            <v>AF</v>
          </cell>
        </row>
        <row r="9">
          <cell r="D9" t="str">
            <v>Europe</v>
          </cell>
          <cell r="E9">
            <v>7911</v>
          </cell>
          <cell r="F9" t="str">
            <v>B</v>
          </cell>
          <cell r="G9" t="str">
            <v>AB</v>
          </cell>
        </row>
        <row r="10">
          <cell r="D10" t="str">
            <v>Denmark</v>
          </cell>
          <cell r="E10">
            <v>7912</v>
          </cell>
          <cell r="F10" t="str">
            <v>B</v>
          </cell>
          <cell r="G10" t="str">
            <v>AB</v>
          </cell>
        </row>
        <row r="11">
          <cell r="D11" t="str">
            <v>India/South Africa</v>
          </cell>
          <cell r="E11">
            <v>7913</v>
          </cell>
          <cell r="F11" t="str">
            <v>A</v>
          </cell>
          <cell r="G11" t="str">
            <v>??</v>
          </cell>
        </row>
        <row r="12">
          <cell r="D12" t="str">
            <v>Isreal</v>
          </cell>
          <cell r="E12">
            <v>7914</v>
          </cell>
          <cell r="F12" t="str">
            <v>A</v>
          </cell>
          <cell r="G12" t="str">
            <v>??</v>
          </cell>
        </row>
        <row r="13">
          <cell r="D13" t="str">
            <v>Italy</v>
          </cell>
          <cell r="E13">
            <v>7915</v>
          </cell>
          <cell r="F13" t="str">
            <v>B</v>
          </cell>
          <cell r="G13" t="str">
            <v>AK</v>
          </cell>
        </row>
        <row r="14">
          <cell r="D14" t="str">
            <v>Switzerland</v>
          </cell>
          <cell r="E14">
            <v>7916</v>
          </cell>
          <cell r="F14" t="str">
            <v>B</v>
          </cell>
          <cell r="G14" t="str">
            <v>AB</v>
          </cell>
        </row>
        <row r="15">
          <cell r="D15" t="str">
            <v>United Kingdom</v>
          </cell>
          <cell r="E15">
            <v>7917</v>
          </cell>
          <cell r="F15" t="str">
            <v>C</v>
          </cell>
          <cell r="G15" t="str">
            <v>AC</v>
          </cell>
        </row>
        <row r="16">
          <cell r="D16" t="str">
            <v>Japan</v>
          </cell>
          <cell r="E16">
            <v>7918</v>
          </cell>
          <cell r="F16" t="str">
            <v>D</v>
          </cell>
          <cell r="G16" t="str">
            <v>??</v>
          </cell>
        </row>
        <row r="17">
          <cell r="D17" t="str">
            <v>North America</v>
          </cell>
          <cell r="E17">
            <v>7919</v>
          </cell>
          <cell r="F17" t="str">
            <v>E</v>
          </cell>
          <cell r="G17" t="str">
            <v>AE</v>
          </cell>
        </row>
      </sheetData>
      <sheetData sheetId="2"/>
      <sheetData sheetId="3">
        <row r="17">
          <cell r="D17" t="str">
            <v>North America</v>
          </cell>
        </row>
      </sheetData>
      <sheetData sheetId="4"/>
      <sheetData sheetId="5">
        <row r="13">
          <cell r="K13" t="b">
            <v>1</v>
          </cell>
        </row>
        <row r="14">
          <cell r="K14" t="b">
            <v>1</v>
          </cell>
        </row>
        <row r="16">
          <cell r="K16" t="b">
            <v>1</v>
          </cell>
        </row>
        <row r="21">
          <cell r="K21" t="b">
            <v>1</v>
          </cell>
        </row>
      </sheetData>
      <sheetData sheetId="6"/>
      <sheetData sheetId="7">
        <row r="12">
          <cell r="K12" t="b">
            <v>1</v>
          </cell>
        </row>
        <row r="13">
          <cell r="K13" t="b">
            <v>1</v>
          </cell>
        </row>
        <row r="15">
          <cell r="K15" t="b">
            <v>1</v>
          </cell>
        </row>
        <row r="20">
          <cell r="K20" t="b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iscount"/>
      <sheetName val="MSC"/>
      <sheetName val="BSC"/>
      <sheetName val="eBSC"/>
      <sheetName val="RNC"/>
      <sheetName val="PDSN"/>
      <sheetName val="SummaryBRASIL"/>
      <sheetName val="MSCBRASIL"/>
      <sheetName val="BSCBRASIL"/>
      <sheetName val="MSC Spares"/>
      <sheetName val="BSC Spares"/>
    </sheetNames>
    <sheetDataSet>
      <sheetData sheetId="0" refreshError="1"/>
      <sheetData sheetId="1">
        <row r="18">
          <cell r="B18">
            <v>0.8458</v>
          </cell>
        </row>
        <row r="19">
          <cell r="B19">
            <v>0.79605019350709627</v>
          </cell>
        </row>
        <row r="20">
          <cell r="B20">
            <v>0.4408241</v>
          </cell>
        </row>
        <row r="21">
          <cell r="B21">
            <v>0.44082409999999994</v>
          </cell>
        </row>
        <row r="32">
          <cell r="B32">
            <v>0.52500000000000002</v>
          </cell>
        </row>
        <row r="33">
          <cell r="B33">
            <v>0.66749999999999998</v>
          </cell>
        </row>
        <row r="34">
          <cell r="B34">
            <v>0.81</v>
          </cell>
        </row>
        <row r="35">
          <cell r="B35">
            <v>0.90500000000000003</v>
          </cell>
        </row>
        <row r="36">
          <cell r="B36">
            <v>0.81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RESULTADOS"/>
      <sheetName val="Datos"/>
      <sheetName val="CAPEX 3G"/>
      <sheetName val="OPEX 3G"/>
      <sheetName val="OPEX Tarjetas"/>
      <sheetName val="Cargo Tope 3G"/>
      <sheetName val="Tráficos HP"/>
      <sheetName val="Tráficos Totales"/>
      <sheetName val="Anualización"/>
      <sheetName val="Capacidades 3G"/>
      <sheetName val="Capacidades 2G"/>
      <sheetName val="Tarjetas"/>
      <sheetName val="Tarifas"/>
      <sheetName val="Tráfico Servicios"/>
      <sheetName val="Traf 2009 Local"/>
      <sheetName val="121 - SMS-MMS"/>
      <sheetName val="121 - Trafico Modalidad Local"/>
      <sheetName val="121 - Tráfico Destino"/>
    </sheetNames>
    <sheetDataSet>
      <sheetData sheetId="0"/>
      <sheetData sheetId="1"/>
      <sheetData sheetId="2">
        <row r="5">
          <cell r="D5">
            <v>10</v>
          </cell>
        </row>
        <row r="33">
          <cell r="B33">
            <v>0.99820358161236433</v>
          </cell>
        </row>
      </sheetData>
      <sheetData sheetId="3">
        <row r="21">
          <cell r="B21">
            <v>2336995.9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ew Items to be added"/>
      <sheetName val="2003"/>
      <sheetName val="2004"/>
      <sheetName val="2005"/>
      <sheetName val="2006"/>
      <sheetName val="2007"/>
      <sheetName val="2008"/>
      <sheetName val="2009"/>
    </sheetNames>
    <sheetDataSet>
      <sheetData sheetId="0" refreshError="1"/>
      <sheetData sheetId="1" refreshError="1"/>
      <sheetData sheetId="2">
        <row r="1">
          <cell r="A1" t="str">
            <v>Order Code</v>
          </cell>
          <cell r="B1" t="str">
            <v>PEC Code</v>
          </cell>
          <cell r="C1" t="str">
            <v>Product Category</v>
          </cell>
          <cell r="D1" t="str">
            <v>Description</v>
          </cell>
          <cell r="E1" t="str">
            <v>Unit List Price</v>
          </cell>
          <cell r="F1" t="str">
            <v>Unit Full Cost w/CR's</v>
          </cell>
        </row>
        <row r="2">
          <cell r="A2">
            <v>34000</v>
          </cell>
          <cell r="B2" t="str">
            <v>A0709886</v>
          </cell>
          <cell r="C2" t="str">
            <v>Services Platforms</v>
          </cell>
          <cell r="D2" t="str">
            <v>DUAL ETHERNET NET MODULE</v>
          </cell>
          <cell r="E2">
            <v>2100</v>
          </cell>
          <cell r="F2">
            <v>139.94</v>
          </cell>
        </row>
        <row r="3">
          <cell r="A3" t="str">
            <v>A0076766</v>
          </cell>
          <cell r="C3" t="str">
            <v>OEM Equipment</v>
          </cell>
          <cell r="D3" t="str">
            <v>CONN</v>
          </cell>
          <cell r="E3">
            <v>5</v>
          </cell>
          <cell r="F3">
            <v>3.16</v>
          </cell>
        </row>
        <row r="4">
          <cell r="A4" t="str">
            <v>A0108992</v>
          </cell>
          <cell r="C4" t="str">
            <v>OEM Equipment</v>
          </cell>
          <cell r="D4" t="str">
            <v>Fuse GMT 2A, 60V, DC Orange</v>
          </cell>
          <cell r="E4">
            <v>10</v>
          </cell>
          <cell r="F4">
            <v>0.7</v>
          </cell>
        </row>
        <row r="5">
          <cell r="A5" t="str">
            <v>A0108995</v>
          </cell>
          <cell r="C5" t="str">
            <v>OEM Equipment</v>
          </cell>
          <cell r="D5" t="str">
            <v>Fuse GMT 5A, 60V, DC Green</v>
          </cell>
          <cell r="E5">
            <v>10</v>
          </cell>
          <cell r="F5">
            <v>0.5</v>
          </cell>
        </row>
        <row r="6">
          <cell r="A6" t="str">
            <v>A0109762</v>
          </cell>
          <cell r="C6" t="str">
            <v>OEM Equipment</v>
          </cell>
          <cell r="D6" t="str">
            <v>Fuse GMT 10A, 60V Red/White</v>
          </cell>
          <cell r="E6">
            <v>10</v>
          </cell>
          <cell r="F6">
            <v>0.77</v>
          </cell>
        </row>
        <row r="7">
          <cell r="A7" t="str">
            <v>A0205209</v>
          </cell>
          <cell r="C7" t="str">
            <v>OEM Equipment</v>
          </cell>
          <cell r="D7" t="str">
            <v>FUSE ALARM Fast 0.75A 300Vac/dc BROWN BODY</v>
          </cell>
          <cell r="E7">
            <v>2.2200000000000002</v>
          </cell>
          <cell r="F7">
            <v>0.63</v>
          </cell>
        </row>
        <row r="8">
          <cell r="A8" t="str">
            <v>A0205210</v>
          </cell>
          <cell r="C8" t="str">
            <v>OEM Equipment</v>
          </cell>
          <cell r="D8" t="str">
            <v>Fuse, Dummy, QFF3A, QFF1 type</v>
          </cell>
          <cell r="E8">
            <v>0.77</v>
          </cell>
          <cell r="F8">
            <v>0.08</v>
          </cell>
        </row>
        <row r="9">
          <cell r="A9" t="str">
            <v>A0266828</v>
          </cell>
          <cell r="C9" t="str">
            <v>OEM Equipment</v>
          </cell>
          <cell r="D9" t="str">
            <v>QCBIX1A BIX CONNECTOR FOR SING</v>
          </cell>
          <cell r="E9">
            <v>14.58</v>
          </cell>
          <cell r="F9">
            <v>3.97</v>
          </cell>
        </row>
        <row r="10">
          <cell r="A10" t="str">
            <v>A0286794</v>
          </cell>
          <cell r="C10" t="str">
            <v>Switch Hardware</v>
          </cell>
          <cell r="D10" t="str">
            <v>Lug, 1/0, 2 Hole, 1/2&amp;quot; x 1-3/4</v>
          </cell>
          <cell r="E10">
            <v>14</v>
          </cell>
          <cell r="F10">
            <v>1.78</v>
          </cell>
        </row>
        <row r="11">
          <cell r="A11" t="str">
            <v>A0292996</v>
          </cell>
          <cell r="C11" t="str">
            <v>OEM Equipment</v>
          </cell>
          <cell r="D11" t="str">
            <v>Lug,Term Ring, 12-10 AWG, 1/4&amp;quot;</v>
          </cell>
          <cell r="E11">
            <v>3</v>
          </cell>
          <cell r="F11">
            <v>0.08</v>
          </cell>
        </row>
        <row r="12">
          <cell r="A12" t="str">
            <v>A0297944</v>
          </cell>
          <cell r="C12" t="str">
            <v>OEM Equipment</v>
          </cell>
          <cell r="D12" t="str">
            <v>Lug, 1/0, 2 Hole, 3/8&amp;quot;x 1&amp;quot; Spa</v>
          </cell>
          <cell r="E12">
            <v>4</v>
          </cell>
          <cell r="F12">
            <v>0.98</v>
          </cell>
        </row>
        <row r="13">
          <cell r="A13" t="str">
            <v>A0297957</v>
          </cell>
          <cell r="C13" t="str">
            <v>OEM Equipment</v>
          </cell>
          <cell r="D13" t="str">
            <v>NPS50055-11L16 CONN COMPRESSIO</v>
          </cell>
          <cell r="E13">
            <v>3</v>
          </cell>
          <cell r="F13">
            <v>1.67</v>
          </cell>
        </row>
        <row r="14">
          <cell r="A14" t="str">
            <v>A0300107</v>
          </cell>
          <cell r="C14" t="str">
            <v>Switch Hardware</v>
          </cell>
          <cell r="D14" t="str">
            <v>Bracket, Pwr Cable,5&amp;quot;x1.5&amp;quot; Gre</v>
          </cell>
          <cell r="E14">
            <v>10.5</v>
          </cell>
          <cell r="F14">
            <v>24.67</v>
          </cell>
        </row>
        <row r="15">
          <cell r="A15" t="str">
            <v>A0315080</v>
          </cell>
          <cell r="C15" t="str">
            <v>Services Platforms</v>
          </cell>
          <cell r="D15" t="str">
            <v>Lug, 6 AWG, 1 Hole, 1/4&amp;quot;, 5410</v>
          </cell>
          <cell r="E15">
            <v>1.84</v>
          </cell>
          <cell r="F15">
            <v>0.46</v>
          </cell>
        </row>
        <row r="16">
          <cell r="A16" t="str">
            <v>A0315082</v>
          </cell>
          <cell r="C16" t="str">
            <v>OEM Equipment</v>
          </cell>
          <cell r="D16" t="str">
            <v>Lug, 1/0, 1 Hole, 3/8&amp;quot;, 54109</v>
          </cell>
          <cell r="E16">
            <v>1.46</v>
          </cell>
          <cell r="F16">
            <v>1.39</v>
          </cell>
        </row>
        <row r="17">
          <cell r="A17" t="str">
            <v>A0319449</v>
          </cell>
          <cell r="C17" t="str">
            <v>OEM Equipment</v>
          </cell>
          <cell r="D17" t="str">
            <v>NPS50332-01Z1 GROUND STRAP (WR</v>
          </cell>
          <cell r="E17">
            <v>33</v>
          </cell>
          <cell r="F17">
            <v>13.79</v>
          </cell>
        </row>
        <row r="18">
          <cell r="A18" t="str">
            <v>A0320863</v>
          </cell>
          <cell r="C18" t="str">
            <v>OEM Equipment</v>
          </cell>
          <cell r="D18" t="str">
            <v>NPS50055-11L25 CONN COMPRESSIO</v>
          </cell>
          <cell r="E18">
            <v>18</v>
          </cell>
          <cell r="F18">
            <v>10.15</v>
          </cell>
        </row>
        <row r="19">
          <cell r="A19" t="str">
            <v>A0320867</v>
          </cell>
          <cell r="C19" t="str">
            <v>OEM Equipment</v>
          </cell>
          <cell r="D19" t="str">
            <v>NPS50055-11L29 CONN COMPRESSIO</v>
          </cell>
          <cell r="E19">
            <v>50</v>
          </cell>
          <cell r="F19">
            <v>13.35</v>
          </cell>
        </row>
        <row r="20">
          <cell r="A20" t="str">
            <v>A0322413</v>
          </cell>
          <cell r="C20" t="str">
            <v>OEM Equipment</v>
          </cell>
          <cell r="D20" t="str">
            <v>NPS50055-11L30 CONN COMPRESSIO</v>
          </cell>
          <cell r="E20">
            <v>64</v>
          </cell>
          <cell r="F20">
            <v>21.15</v>
          </cell>
        </row>
        <row r="21">
          <cell r="A21" t="str">
            <v>A0322414</v>
          </cell>
          <cell r="C21" t="str">
            <v>OEM Equipment</v>
          </cell>
          <cell r="D21" t="str">
            <v>NPS50055-11L31 CONN COMPRESSIO</v>
          </cell>
          <cell r="E21">
            <v>92</v>
          </cell>
          <cell r="F21">
            <v>35.9</v>
          </cell>
        </row>
        <row r="22">
          <cell r="A22" t="str">
            <v>A0323061</v>
          </cell>
          <cell r="C22" t="str">
            <v>OEM Equipment</v>
          </cell>
          <cell r="D22" t="str">
            <v>BOND CLAMP</v>
          </cell>
          <cell r="E22">
            <v>4.8899999999999997</v>
          </cell>
          <cell r="F22">
            <v>1.1200000000000001</v>
          </cell>
        </row>
        <row r="23">
          <cell r="A23" t="str">
            <v>A0328548</v>
          </cell>
          <cell r="C23" t="str">
            <v>Cellsite/BTS/RBS Infrastructure</v>
          </cell>
          <cell r="D23" t="str">
            <v>C-Tap, 2-4 AWG, 6-8, 10-12, 54</v>
          </cell>
          <cell r="E23">
            <v>1</v>
          </cell>
          <cell r="F23">
            <v>1.04</v>
          </cell>
        </row>
        <row r="24">
          <cell r="A24" t="str">
            <v>A0328550</v>
          </cell>
          <cell r="C24" t="str">
            <v>OEM Equipment</v>
          </cell>
          <cell r="D24" t="str">
            <v>Cover, Adhesive Insulating Spl</v>
          </cell>
          <cell r="E24">
            <v>3.06</v>
          </cell>
          <cell r="F24">
            <v>0.85</v>
          </cell>
        </row>
        <row r="25">
          <cell r="A25" t="str">
            <v>A0352268</v>
          </cell>
          <cell r="C25" t="str">
            <v>Switch Hardware</v>
          </cell>
          <cell r="D25" t="str">
            <v>CB ASSY,62.5um,SF,STx2,1Fiber,1.6</v>
          </cell>
          <cell r="E25">
            <v>78.290000000000006</v>
          </cell>
          <cell r="F25">
            <v>11.05</v>
          </cell>
        </row>
        <row r="26">
          <cell r="A26" t="str">
            <v>A0352331</v>
          </cell>
          <cell r="C26" t="str">
            <v>OEM Equipment</v>
          </cell>
          <cell r="D26" t="str">
            <v>KIT</v>
          </cell>
          <cell r="E26">
            <v>45</v>
          </cell>
          <cell r="F26">
            <v>21.25</v>
          </cell>
        </row>
        <row r="27">
          <cell r="A27" t="str">
            <v>A0355518</v>
          </cell>
          <cell r="C27" t="str">
            <v>Services Platforms</v>
          </cell>
          <cell r="D27" t="str">
            <v>Bracket, Pwr Cable,5&amp;quot;x2&amp;quot; Brwn,</v>
          </cell>
          <cell r="E27">
            <v>2.86</v>
          </cell>
          <cell r="F27">
            <v>3.68</v>
          </cell>
        </row>
        <row r="28">
          <cell r="A28" t="str">
            <v>A0355527</v>
          </cell>
          <cell r="C28" t="str">
            <v>Switch Hardware</v>
          </cell>
          <cell r="D28" t="str">
            <v>Lug, 6 AWG, 2 Hole, 1/4&amp;quot; x 1&amp;quot;</v>
          </cell>
          <cell r="E28">
            <v>11.82</v>
          </cell>
          <cell r="F28">
            <v>2.75</v>
          </cell>
        </row>
        <row r="29">
          <cell r="A29" t="str">
            <v>A0355598</v>
          </cell>
          <cell r="C29" t="str">
            <v>OEM Equipment</v>
          </cell>
          <cell r="D29" t="str">
            <v>Lug, 8 AWG, 1 Hole, 1/4&amp;quot;,54130</v>
          </cell>
          <cell r="E29">
            <v>1</v>
          </cell>
          <cell r="F29">
            <v>0.56000000000000005</v>
          </cell>
        </row>
        <row r="30">
          <cell r="A30" t="str">
            <v>A0360768</v>
          </cell>
          <cell r="C30" t="str">
            <v>OEM Equipment</v>
          </cell>
          <cell r="D30" t="str">
            <v>Lug, 2 AWG, 2 H, 3/8&amp;quot; x 1&amp;quot; Spa</v>
          </cell>
          <cell r="E30">
            <v>8.43</v>
          </cell>
          <cell r="F30">
            <v>4.2</v>
          </cell>
        </row>
        <row r="31">
          <cell r="A31" t="str">
            <v>A0360815</v>
          </cell>
          <cell r="C31" t="str">
            <v>Services Platforms</v>
          </cell>
          <cell r="D31" t="str">
            <v>Lug, 2 AWG, 1 Hole, 1/4&amp;quot;,54107</v>
          </cell>
          <cell r="E31">
            <v>4.59</v>
          </cell>
          <cell r="F31">
            <v>1.23</v>
          </cell>
        </row>
        <row r="32">
          <cell r="A32" t="str">
            <v>A0361880</v>
          </cell>
          <cell r="C32" t="str">
            <v>Switch Hardware</v>
          </cell>
          <cell r="D32" t="str">
            <v>CONN SPLICE AND TAP COMPRESSION C TAP 1/0 AWG</v>
          </cell>
          <cell r="E32">
            <v>5.01</v>
          </cell>
          <cell r="F32">
            <v>1.22</v>
          </cell>
        </row>
        <row r="33">
          <cell r="A33" t="str">
            <v>A0361890</v>
          </cell>
          <cell r="C33" t="str">
            <v>Switch Hardware</v>
          </cell>
          <cell r="D33" t="str">
            <v>NPS50533-03L05 GROUND BAR ASSY</v>
          </cell>
          <cell r="E33">
            <v>491</v>
          </cell>
          <cell r="F33">
            <v>106.7</v>
          </cell>
        </row>
        <row r="34">
          <cell r="A34" t="str">
            <v>A0367655</v>
          </cell>
          <cell r="B34" t="str">
            <v>232CL2R</v>
          </cell>
          <cell r="C34" t="str">
            <v>OEM Equipment</v>
          </cell>
          <cell r="D34" t="str">
            <v>RS232 INTERFACE CURRENT LOOP CONVERTER</v>
          </cell>
          <cell r="E34">
            <v>40</v>
          </cell>
          <cell r="F34">
            <v>43.53</v>
          </cell>
        </row>
        <row r="35">
          <cell r="A35" t="str">
            <v>A0367907</v>
          </cell>
          <cell r="C35" t="str">
            <v>OEM Equipment</v>
          </cell>
          <cell r="D35" t="str">
            <v>NPS50897-05L02 SPACING SLEEVE</v>
          </cell>
          <cell r="E35">
            <v>102.63</v>
          </cell>
          <cell r="F35">
            <v>8.27</v>
          </cell>
        </row>
        <row r="36">
          <cell r="A36" t="str">
            <v>A0367944</v>
          </cell>
          <cell r="C36" t="str">
            <v>OEM Equipment</v>
          </cell>
          <cell r="D36" t="str">
            <v>Lug, 6 AWG, 2 Hole, 1/4&amp;quot; x 5/8</v>
          </cell>
          <cell r="E36">
            <v>6.84</v>
          </cell>
          <cell r="F36">
            <v>1.97</v>
          </cell>
        </row>
        <row r="37">
          <cell r="A37" t="str">
            <v>A0376839</v>
          </cell>
          <cell r="C37" t="str">
            <v>OEM Equipment</v>
          </cell>
          <cell r="D37" t="str">
            <v>DEC 420 Terminal</v>
          </cell>
          <cell r="E37">
            <v>994.74</v>
          </cell>
          <cell r="F37">
            <v>497.37</v>
          </cell>
        </row>
        <row r="38">
          <cell r="A38" t="str">
            <v>A0377623</v>
          </cell>
          <cell r="C38" t="str">
            <v>OEM Equipment</v>
          </cell>
          <cell r="D38" t="str">
            <v>NPS50055-11L130 CONN COMPRESSI</v>
          </cell>
          <cell r="E38">
            <v>6.42</v>
          </cell>
          <cell r="F38">
            <v>1.8</v>
          </cell>
        </row>
        <row r="39">
          <cell r="A39" t="str">
            <v>A0378320</v>
          </cell>
          <cell r="C39" t="str">
            <v>OEM Equipment</v>
          </cell>
          <cell r="D39" t="str">
            <v>Lug, 6AWG, 2 Hole, 3/8&amp;quot; x 1&amp;quot; s</v>
          </cell>
          <cell r="E39">
            <v>4</v>
          </cell>
          <cell r="F39">
            <v>2.59</v>
          </cell>
        </row>
        <row r="40">
          <cell r="A40" t="str">
            <v>A0378457</v>
          </cell>
          <cell r="C40" t="str">
            <v>OEM Equipment</v>
          </cell>
          <cell r="D40" t="str">
            <v>QBS48S1X005DL1 CKT BRKR, SERIE</v>
          </cell>
          <cell r="E40">
            <v>36</v>
          </cell>
          <cell r="F40">
            <v>8.5</v>
          </cell>
        </row>
        <row r="41">
          <cell r="A41" t="str">
            <v>A0378458</v>
          </cell>
          <cell r="C41" t="str">
            <v>OEM Equipment</v>
          </cell>
          <cell r="D41" t="str">
            <v>QBS48S1X010DL1 CKT BRKR, SERIE</v>
          </cell>
          <cell r="E41">
            <v>43.98</v>
          </cell>
          <cell r="F41">
            <v>8.49</v>
          </cell>
        </row>
        <row r="42">
          <cell r="A42" t="str">
            <v>A0378460</v>
          </cell>
          <cell r="C42" t="str">
            <v>OEM Equipment</v>
          </cell>
          <cell r="D42" t="str">
            <v>QBS48S1X030DL1 CKT BRKR, SERIE</v>
          </cell>
          <cell r="E42">
            <v>49.38</v>
          </cell>
          <cell r="F42">
            <v>8.49</v>
          </cell>
        </row>
        <row r="43">
          <cell r="A43" t="str">
            <v>A0378853</v>
          </cell>
          <cell r="C43" t="str">
            <v>Controller Hardware</v>
          </cell>
          <cell r="D43" t="str">
            <v>Cover, Adhesive Insulating Spl</v>
          </cell>
          <cell r="E43">
            <v>12</v>
          </cell>
          <cell r="F43">
            <v>3.15</v>
          </cell>
        </row>
        <row r="44">
          <cell r="A44" t="str">
            <v>A0378999</v>
          </cell>
          <cell r="C44" t="str">
            <v>Services Platforms</v>
          </cell>
          <cell r="D44" t="str">
            <v>WS1A2C10B1 WRIST STRAP ASS'Y,</v>
          </cell>
          <cell r="E44">
            <v>29.91</v>
          </cell>
          <cell r="F44">
            <v>9.89</v>
          </cell>
        </row>
        <row r="45">
          <cell r="A45" t="str">
            <v>A0380767</v>
          </cell>
          <cell r="C45" t="str">
            <v>OEM Equipment</v>
          </cell>
          <cell r="D45" t="str">
            <v>Duct,Fastener Kit, New Threade</v>
          </cell>
          <cell r="E45">
            <v>19</v>
          </cell>
          <cell r="F45">
            <v>18.3</v>
          </cell>
        </row>
        <row r="46">
          <cell r="A46" t="str">
            <v>A0380973</v>
          </cell>
          <cell r="C46" t="str">
            <v>Switch Hardware</v>
          </cell>
          <cell r="D46" t="str">
            <v>NPS50632-14L1 DS-6/R-1 REDUNDA</v>
          </cell>
          <cell r="E46">
            <v>2610</v>
          </cell>
          <cell r="F46">
            <v>1627.66</v>
          </cell>
        </row>
        <row r="47">
          <cell r="A47" t="str">
            <v>A0383526</v>
          </cell>
          <cell r="C47" t="str">
            <v>OEM Equipment</v>
          </cell>
          <cell r="D47" t="str">
            <v>VT520 Video Terminal</v>
          </cell>
          <cell r="E47">
            <v>923</v>
          </cell>
          <cell r="F47">
            <v>388.72</v>
          </cell>
        </row>
        <row r="48">
          <cell r="A48" t="str">
            <v>A0385031</v>
          </cell>
          <cell r="C48" t="str">
            <v>Switch Hardware</v>
          </cell>
          <cell r="D48" t="str">
            <v>H-Tap Copper 250-2 2-6 8-14 w/</v>
          </cell>
          <cell r="E48">
            <v>34</v>
          </cell>
          <cell r="F48">
            <v>8.92</v>
          </cell>
        </row>
        <row r="49">
          <cell r="A49" t="str">
            <v>A0385032</v>
          </cell>
          <cell r="C49" t="str">
            <v>OEM Equipment</v>
          </cell>
          <cell r="D49" t="str">
            <v>NPS50226-02L16 CONN SPLICE AND</v>
          </cell>
          <cell r="E49">
            <v>38.72</v>
          </cell>
          <cell r="F49">
            <v>11.57</v>
          </cell>
        </row>
        <row r="50">
          <cell r="A50" t="str">
            <v>A0600009</v>
          </cell>
          <cell r="C50" t="str">
            <v>OEM Equipment</v>
          </cell>
          <cell r="D50" t="str">
            <v>NPS25133L196 BATTERY, ABSOLYTE</v>
          </cell>
          <cell r="E50">
            <v>2452</v>
          </cell>
          <cell r="F50">
            <v>1167.9100000000001</v>
          </cell>
        </row>
        <row r="51">
          <cell r="A51" t="str">
            <v>A0600012</v>
          </cell>
          <cell r="C51" t="str">
            <v>OEM Equipment</v>
          </cell>
          <cell r="D51" t="str">
            <v>NPS25133L199 vrla battery</v>
          </cell>
          <cell r="E51">
            <v>1978</v>
          </cell>
          <cell r="F51">
            <v>910.47</v>
          </cell>
        </row>
        <row r="52">
          <cell r="A52" t="str">
            <v>A0600020</v>
          </cell>
          <cell r="C52" t="str">
            <v>OEM Equipment</v>
          </cell>
          <cell r="D52" t="str">
            <v>NPS25133L207 2V, 4500AH (8hour</v>
          </cell>
          <cell r="E52">
            <v>2098</v>
          </cell>
          <cell r="F52">
            <v>1463.03</v>
          </cell>
        </row>
        <row r="53">
          <cell r="A53" t="str">
            <v>A0600021</v>
          </cell>
          <cell r="C53" t="str">
            <v>OEM Equipment</v>
          </cell>
          <cell r="D53" t="str">
            <v>NPS25133L208 BATTERY, ABSOLYTE</v>
          </cell>
          <cell r="E53">
            <v>3001</v>
          </cell>
          <cell r="F53">
            <v>1418.37</v>
          </cell>
        </row>
        <row r="54">
          <cell r="A54" t="str">
            <v>A0605216</v>
          </cell>
          <cell r="C54" t="str">
            <v>OEM Equipment</v>
          </cell>
          <cell r="D54" t="str">
            <v>NPS50055-11L200 CONN COMPRESSI</v>
          </cell>
          <cell r="E54">
            <v>9.66</v>
          </cell>
          <cell r="F54">
            <v>3.07</v>
          </cell>
        </row>
        <row r="55">
          <cell r="A55" t="str">
            <v>A0609126</v>
          </cell>
          <cell r="C55" t="str">
            <v>Switch Hardware</v>
          </cell>
          <cell r="D55" t="str">
            <v>NPS50722-03L3 1.3 GIGABYTE 4MM</v>
          </cell>
          <cell r="E55">
            <v>16</v>
          </cell>
          <cell r="F55">
            <v>9.7899999999999991</v>
          </cell>
        </row>
        <row r="56">
          <cell r="A56" t="str">
            <v>A0614290</v>
          </cell>
          <cell r="B56" t="str">
            <v>NPS51074-15L1</v>
          </cell>
          <cell r="C56" t="str">
            <v>OEM Equipment</v>
          </cell>
          <cell r="D56" t="str">
            <v>28.8Kbps (V.fast) or V.32bis automode modem: V.32bis, V.32, V.22bis, V.22: V.21, 212A, 103: evolving CCITT V.fast: async (128Kpbs)/sync: desktop with intelligent front panel: RS-232 DTE interface</v>
          </cell>
          <cell r="E56">
            <v>1246</v>
          </cell>
          <cell r="F56">
            <v>597.21</v>
          </cell>
        </row>
        <row r="57">
          <cell r="A57" t="str">
            <v>A0614959</v>
          </cell>
          <cell r="C57" t="str">
            <v>OEM Equipment</v>
          </cell>
          <cell r="D57" t="str">
            <v>NPS50055-11L211 CONN COMPRESSI</v>
          </cell>
          <cell r="E57">
            <v>12.58</v>
          </cell>
          <cell r="F57">
            <v>2.3199999999999998</v>
          </cell>
        </row>
        <row r="58">
          <cell r="A58" t="str">
            <v>A0614961</v>
          </cell>
          <cell r="C58" t="str">
            <v>Switch Hardware</v>
          </cell>
          <cell r="D58" t="str">
            <v>NPS50055-11L213 CONN COMPRESSI</v>
          </cell>
          <cell r="E58">
            <v>20</v>
          </cell>
          <cell r="F58">
            <v>1.21</v>
          </cell>
        </row>
        <row r="59">
          <cell r="A59" t="str">
            <v>A0620448</v>
          </cell>
          <cell r="C59" t="str">
            <v>OEM Equipment</v>
          </cell>
          <cell r="D59" t="str">
            <v>Modem, rackmount (in Datacomm shelf), V.fast (28.8kbps), V.32bis, V.32, V.22bis, V.22, V.23, V.21, 212, 103, 300bps to 28.8kbps, 2 wire dial-up, 2/4 wire private, full duplex, point-to-point on 2/4-wire, async/sync</v>
          </cell>
          <cell r="E59">
            <v>1747</v>
          </cell>
          <cell r="F59">
            <v>936.11</v>
          </cell>
        </row>
        <row r="60">
          <cell r="A60" t="str">
            <v>A0627875</v>
          </cell>
          <cell r="C60" t="str">
            <v>Switch Hardware</v>
          </cell>
          <cell r="D60" t="str">
            <v>Cleaning Cartridge</v>
          </cell>
          <cell r="E60">
            <v>104.85</v>
          </cell>
          <cell r="F60">
            <v>32.880000000000003</v>
          </cell>
        </row>
        <row r="61">
          <cell r="A61" t="str">
            <v>A0628167</v>
          </cell>
          <cell r="C61" t="str">
            <v>Switch Hardware</v>
          </cell>
          <cell r="D61" t="str">
            <v>DPDMTV3400L1 V3400 Standalone</v>
          </cell>
          <cell r="E61">
            <v>1160</v>
          </cell>
          <cell r="F61">
            <v>435.22</v>
          </cell>
        </row>
        <row r="62">
          <cell r="A62" t="str">
            <v>A0648771</v>
          </cell>
          <cell r="C62" t="str">
            <v>Switch Hardware</v>
          </cell>
          <cell r="D62" t="str">
            <v>NPS51104-01L2 MAGNETIC TAPE, D</v>
          </cell>
          <cell r="E62">
            <v>20</v>
          </cell>
          <cell r="F62">
            <v>9.5</v>
          </cell>
        </row>
        <row r="63">
          <cell r="A63" t="str">
            <v>A0649421</v>
          </cell>
          <cell r="C63" t="str">
            <v>Switch Hardware</v>
          </cell>
          <cell r="D63" t="str">
            <v>10 HANGERS FOR 7/8 CABLE</v>
          </cell>
          <cell r="E63">
            <v>251</v>
          </cell>
          <cell r="F63">
            <v>17.170000000000002</v>
          </cell>
        </row>
        <row r="64">
          <cell r="A64" t="str">
            <v>A0651478</v>
          </cell>
          <cell r="C64" t="str">
            <v>Switch Hardware</v>
          </cell>
          <cell r="D64" t="str">
            <v>DPETVT520KITL1 VIDEO KIT</v>
          </cell>
          <cell r="E64">
            <v>1101</v>
          </cell>
          <cell r="F64">
            <v>470.48</v>
          </cell>
        </row>
        <row r="65">
          <cell r="A65" t="str">
            <v>A0657611</v>
          </cell>
          <cell r="C65" t="str">
            <v>Cellsite/BTS/RBS Infrastructure</v>
          </cell>
          <cell r="D65" t="str">
            <v>LIGHTENING ARESSTOR GPS SYSTEM</v>
          </cell>
          <cell r="E65">
            <v>764</v>
          </cell>
          <cell r="F65">
            <v>80.489999999999995</v>
          </cell>
        </row>
        <row r="66">
          <cell r="A66" t="str">
            <v>A0660411</v>
          </cell>
          <cell r="C66" t="str">
            <v>Cellsite/BTS/RBS Infrastructure</v>
          </cell>
          <cell r="D66" t="str">
            <v>GPS MOUNT (WALL MOUNT)</v>
          </cell>
          <cell r="E66">
            <v>175</v>
          </cell>
          <cell r="F66">
            <v>40.869999999999997</v>
          </cell>
        </row>
        <row r="67">
          <cell r="A67" t="str">
            <v>A0660965</v>
          </cell>
          <cell r="C67" t="str">
            <v>Cellsite/BTS/RBS Infrastructure</v>
          </cell>
          <cell r="D67" t="str">
            <v>CONN COAX N TYPE STRAIGHT PLUG</v>
          </cell>
          <cell r="E67">
            <v>74</v>
          </cell>
          <cell r="F67">
            <v>2.13</v>
          </cell>
        </row>
        <row r="68">
          <cell r="A68" t="str">
            <v>A0666684</v>
          </cell>
          <cell r="C68" t="str">
            <v>Cellsite/BTS/RBS Infrastructure</v>
          </cell>
          <cell r="D68" t="str">
            <v>GPS CONNECTOR</v>
          </cell>
          <cell r="E68">
            <v>63</v>
          </cell>
          <cell r="F68">
            <v>5.67</v>
          </cell>
        </row>
        <row r="69">
          <cell r="A69" t="str">
            <v>A0671277</v>
          </cell>
          <cell r="C69" t="str">
            <v>Cellsite/BTS/RBS Infrastructure</v>
          </cell>
          <cell r="D69" t="str">
            <v>TAMPERPROOF WRENCH</v>
          </cell>
          <cell r="E69">
            <v>35</v>
          </cell>
          <cell r="F69">
            <v>4.21</v>
          </cell>
        </row>
        <row r="70">
          <cell r="A70" t="str">
            <v>A0673553</v>
          </cell>
          <cell r="C70" t="str">
            <v>Cellsite/BTS/RBS Infrastructure</v>
          </cell>
          <cell r="D70" t="str">
            <v>800 MHz TRM LIGHTNING PROTECTION</v>
          </cell>
          <cell r="E70">
            <v>250</v>
          </cell>
          <cell r="F70">
            <v>38.659999999999997</v>
          </cell>
        </row>
        <row r="71">
          <cell r="A71" t="str">
            <v>A0684741</v>
          </cell>
          <cell r="C71" t="str">
            <v>Cellsite/BTS/RBS Infrastructure</v>
          </cell>
          <cell r="D71" t="str">
            <v>T1/E1 LINES, MULTI-STAGE HYBRID SURGE PROTECTOR</v>
          </cell>
          <cell r="E71">
            <v>800</v>
          </cell>
          <cell r="F71">
            <v>74.22</v>
          </cell>
        </row>
        <row r="72">
          <cell r="A72" t="str">
            <v>A0686670</v>
          </cell>
          <cell r="C72" t="str">
            <v>OEM Equipment</v>
          </cell>
          <cell r="D72" t="str">
            <v>WALL ROUTH FEED THROUGH</v>
          </cell>
          <cell r="E72">
            <v>68</v>
          </cell>
          <cell r="F72">
            <v>198.31</v>
          </cell>
        </row>
        <row r="73">
          <cell r="A73" t="str">
            <v>A0687248</v>
          </cell>
          <cell r="C73" t="str">
            <v>Cellsite/BTS/RBS Infrastructure</v>
          </cell>
          <cell r="D73" t="str">
            <v>CBLE SEALING MODULE, 20X20X30MM, CBLE DIA RANGE 4-13.5MM</v>
          </cell>
          <cell r="E73">
            <v>12</v>
          </cell>
          <cell r="F73">
            <v>1.43</v>
          </cell>
        </row>
        <row r="74">
          <cell r="A74" t="str">
            <v>A0689162</v>
          </cell>
          <cell r="C74" t="str">
            <v>Cellsite/BTS/RBS Infrastructure</v>
          </cell>
          <cell r="D74" t="str">
            <v>MICROWAVE DC PROTECTOR</v>
          </cell>
          <cell r="E74">
            <v>50</v>
          </cell>
          <cell r="F74">
            <v>7.82</v>
          </cell>
        </row>
        <row r="75">
          <cell r="A75" t="str">
            <v>A0689897</v>
          </cell>
          <cell r="C75" t="str">
            <v>OEM Equipment</v>
          </cell>
          <cell r="D75" t="str">
            <v>CHASSIS FOR MODULES</v>
          </cell>
          <cell r="E75">
            <v>626.16999999999996</v>
          </cell>
          <cell r="F75">
            <v>269.55</v>
          </cell>
        </row>
        <row r="76">
          <cell r="A76" t="str">
            <v>A0689901</v>
          </cell>
          <cell r="C76" t="str">
            <v>OEM Equipment</v>
          </cell>
          <cell r="D76" t="str">
            <v>300 PR. WIRE WRAP PANEL</v>
          </cell>
          <cell r="E76">
            <v>578.54</v>
          </cell>
          <cell r="F76">
            <v>233.14</v>
          </cell>
        </row>
        <row r="77">
          <cell r="A77" t="str">
            <v>A0689915</v>
          </cell>
          <cell r="C77" t="str">
            <v>OEM Equipment</v>
          </cell>
          <cell r="D77" t="str">
            <v>ANGLE ADAPTORS, KIT OF 10</v>
          </cell>
          <cell r="E77">
            <v>44</v>
          </cell>
          <cell r="F77">
            <v>45.66</v>
          </cell>
        </row>
        <row r="78">
          <cell r="A78" t="str">
            <v>A0689940</v>
          </cell>
          <cell r="C78" t="str">
            <v>OEM Equipment</v>
          </cell>
          <cell r="D78" t="str">
            <v>A0689940 PIX TWISTED PAIR OCTA</v>
          </cell>
          <cell r="E78">
            <v>90.06</v>
          </cell>
          <cell r="F78">
            <v>28.81</v>
          </cell>
        </row>
        <row r="79">
          <cell r="A79" t="str">
            <v>A0689950</v>
          </cell>
          <cell r="C79" t="str">
            <v>OEM Equipment</v>
          </cell>
          <cell r="D79" t="str">
            <v>7/8&amp;quot; COAX CABLE/METER</v>
          </cell>
          <cell r="E79">
            <v>20</v>
          </cell>
          <cell r="F79">
            <v>7.66</v>
          </cell>
        </row>
        <row r="80">
          <cell r="A80" t="str">
            <v>A0689975</v>
          </cell>
          <cell r="C80" t="str">
            <v>OEM Equipment</v>
          </cell>
          <cell r="D80" t="str">
            <v>CONN BNC PLG 75 LOCK CC 735</v>
          </cell>
          <cell r="E80">
            <v>10.83</v>
          </cell>
          <cell r="F80">
            <v>2.7</v>
          </cell>
        </row>
        <row r="81">
          <cell r="A81" t="str">
            <v>A0689980</v>
          </cell>
          <cell r="C81" t="str">
            <v>OEM Equipment</v>
          </cell>
          <cell r="D81" t="str">
            <v>A0689980 PIX CIRCUIT CARD, 1 T</v>
          </cell>
          <cell r="E81">
            <v>79.290000000000006</v>
          </cell>
          <cell r="F81">
            <v>16.66</v>
          </cell>
        </row>
        <row r="82">
          <cell r="A82" t="str">
            <v>A0689982</v>
          </cell>
          <cell r="C82" t="str">
            <v>OEM Equipment</v>
          </cell>
          <cell r="D82" t="str">
            <v>A0689982 PIX OCTAPAK HOUSING W</v>
          </cell>
          <cell r="E82">
            <v>791.25</v>
          </cell>
          <cell r="F82">
            <v>329.65</v>
          </cell>
        </row>
        <row r="83">
          <cell r="A83" t="str">
            <v>A0711454</v>
          </cell>
          <cell r="B83" t="str">
            <v>AL2018002</v>
          </cell>
          <cell r="C83" t="str">
            <v>Services Platforms</v>
          </cell>
          <cell r="D83" t="str">
            <v>BAYSTACK 400-STACK CABLE,18&amp;quot;</v>
          </cell>
          <cell r="E83">
            <v>95</v>
          </cell>
          <cell r="F83">
            <v>39.33</v>
          </cell>
        </row>
        <row r="84">
          <cell r="A84" t="str">
            <v>A0716486</v>
          </cell>
          <cell r="C84" t="str">
            <v>Switch Software</v>
          </cell>
          <cell r="D84" t="str">
            <v>MTX08 BASE FEATURES WITH CDMA-NEW SWITCH</v>
          </cell>
          <cell r="E84">
            <v>1000</v>
          </cell>
          <cell r="F84">
            <v>0</v>
          </cell>
        </row>
        <row r="85">
          <cell r="A85" t="str">
            <v>A0716502</v>
          </cell>
          <cell r="C85" t="str">
            <v>Switch Software</v>
          </cell>
          <cell r="D85" t="str">
            <v>ANSI ISUP TR-317</v>
          </cell>
          <cell r="E85">
            <v>100</v>
          </cell>
          <cell r="F85">
            <v>0</v>
          </cell>
        </row>
        <row r="86">
          <cell r="A86" t="str">
            <v>A0716503</v>
          </cell>
          <cell r="C86" t="str">
            <v>Switch Software</v>
          </cell>
          <cell r="D86" t="str">
            <v>AUDIO &amp;amp; VISUAL MESSAGE WAITING NOTIFICATION</v>
          </cell>
          <cell r="E86">
            <v>75</v>
          </cell>
          <cell r="F86">
            <v>0</v>
          </cell>
        </row>
        <row r="87">
          <cell r="A87" t="str">
            <v>A0716504</v>
          </cell>
          <cell r="C87" t="str">
            <v>Switch Software</v>
          </cell>
          <cell r="D87" t="str">
            <v>CPC</v>
          </cell>
          <cell r="E87">
            <v>300</v>
          </cell>
          <cell r="F87">
            <v>0</v>
          </cell>
        </row>
        <row r="88">
          <cell r="A88" t="str">
            <v>A0716505</v>
          </cell>
          <cell r="C88" t="str">
            <v>Switch Software</v>
          </cell>
          <cell r="D88" t="str">
            <v>AUTHENTICATION &amp;amp; AUTH. CENTER-BUNDLE-PER A-KEY SUB</v>
          </cell>
          <cell r="E88">
            <v>12</v>
          </cell>
          <cell r="F88">
            <v>0</v>
          </cell>
        </row>
        <row r="89">
          <cell r="A89" t="str">
            <v>A0716511</v>
          </cell>
          <cell r="C89" t="str">
            <v>Switch Software</v>
          </cell>
          <cell r="D89" t="str">
            <v>Calling Number ID - Per Sub</v>
          </cell>
          <cell r="E89">
            <v>20</v>
          </cell>
          <cell r="F89">
            <v>0</v>
          </cell>
        </row>
        <row r="90">
          <cell r="A90" t="str">
            <v>A0716512</v>
          </cell>
          <cell r="C90" t="str">
            <v>Switch Software</v>
          </cell>
          <cell r="D90" t="str">
            <v>CALLING NUMBER ID PER VOICE CHANNEL</v>
          </cell>
          <cell r="E90">
            <v>100</v>
          </cell>
          <cell r="F90">
            <v>0</v>
          </cell>
        </row>
        <row r="91">
          <cell r="A91" t="str">
            <v>A0716513</v>
          </cell>
          <cell r="C91" t="str">
            <v>Switch Software</v>
          </cell>
          <cell r="D91" t="str">
            <v>CPC</v>
          </cell>
          <cell r="E91">
            <v>1500</v>
          </cell>
          <cell r="F91">
            <v>0</v>
          </cell>
        </row>
        <row r="92">
          <cell r="A92" t="str">
            <v>A0716531</v>
          </cell>
          <cell r="C92" t="str">
            <v>Switch Software</v>
          </cell>
          <cell r="D92" t="str">
            <v>DMS-MTX as a Gateway MSC</v>
          </cell>
          <cell r="E92">
            <v>50</v>
          </cell>
          <cell r="F92">
            <v>0</v>
          </cell>
        </row>
        <row r="93">
          <cell r="A93" t="str">
            <v>A0716535</v>
          </cell>
          <cell r="C93" t="str">
            <v>Switch Software</v>
          </cell>
          <cell r="D93" t="str">
            <v>CPC</v>
          </cell>
          <cell r="E93">
            <v>25</v>
          </cell>
          <cell r="F93">
            <v>0</v>
          </cell>
        </row>
        <row r="94">
          <cell r="A94" t="str">
            <v>A0716537</v>
          </cell>
          <cell r="C94" t="str">
            <v>Controller Software</v>
          </cell>
          <cell r="D94" t="str">
            <v>Enhanced Variable Rate Codec</v>
          </cell>
          <cell r="E94">
            <v>1250</v>
          </cell>
          <cell r="F94">
            <v>0</v>
          </cell>
        </row>
        <row r="95">
          <cell r="A95" t="str">
            <v>A0716538</v>
          </cell>
          <cell r="C95" t="str">
            <v>Switch Software</v>
          </cell>
          <cell r="D95" t="str">
            <v>CPC</v>
          </cell>
          <cell r="E95">
            <v>300</v>
          </cell>
          <cell r="F95">
            <v>0</v>
          </cell>
        </row>
        <row r="96">
          <cell r="A96" t="str">
            <v>A0716541</v>
          </cell>
          <cell r="C96" t="str">
            <v>Switch Software</v>
          </cell>
          <cell r="D96" t="str">
            <v>Flexible ISUP, Ph. 1</v>
          </cell>
          <cell r="E96">
            <v>30</v>
          </cell>
          <cell r="F96">
            <v>0</v>
          </cell>
        </row>
        <row r="97">
          <cell r="A97" t="str">
            <v>A0716542</v>
          </cell>
          <cell r="C97" t="str">
            <v>Switch Software</v>
          </cell>
          <cell r="D97" t="str">
            <v>GLOBAL TITLE TRANSLATIONS</v>
          </cell>
          <cell r="E97">
            <v>100000</v>
          </cell>
          <cell r="F97">
            <v>0</v>
          </cell>
        </row>
        <row r="98">
          <cell r="A98" t="str">
            <v>A0716546</v>
          </cell>
          <cell r="C98" t="str">
            <v>Controller Software</v>
          </cell>
          <cell r="D98" t="str">
            <v>INTER-BSC/INTRA-SYSTEM SOFT HANDOFF,PH. 1</v>
          </cell>
          <cell r="E98">
            <v>200000</v>
          </cell>
          <cell r="F98">
            <v>0</v>
          </cell>
        </row>
        <row r="99">
          <cell r="A99" t="str">
            <v>A0716547</v>
          </cell>
          <cell r="C99" t="str">
            <v>Switch Software</v>
          </cell>
          <cell r="D99" t="str">
            <v>CPC</v>
          </cell>
          <cell r="E99">
            <v>0</v>
          </cell>
          <cell r="F99">
            <v>0</v>
          </cell>
        </row>
        <row r="100">
          <cell r="A100" t="str">
            <v>A0716548</v>
          </cell>
          <cell r="C100" t="str">
            <v>Switch Software</v>
          </cell>
          <cell r="D100" t="str">
            <v>CPC</v>
          </cell>
          <cell r="E100">
            <v>100</v>
          </cell>
          <cell r="F100">
            <v>0</v>
          </cell>
        </row>
        <row r="101">
          <cell r="A101" t="str">
            <v>A0716549</v>
          </cell>
          <cell r="C101" t="str">
            <v>Switch Software</v>
          </cell>
          <cell r="D101" t="str">
            <v>ITU ISUP</v>
          </cell>
          <cell r="E101">
            <v>100</v>
          </cell>
          <cell r="F101">
            <v>0</v>
          </cell>
        </row>
        <row r="102">
          <cell r="A102" t="str">
            <v>A0716551</v>
          </cell>
          <cell r="C102" t="str">
            <v>Switch Software</v>
          </cell>
          <cell r="D102" t="str">
            <v>CPC</v>
          </cell>
          <cell r="E102">
            <v>50</v>
          </cell>
          <cell r="F102">
            <v>0</v>
          </cell>
        </row>
        <row r="103">
          <cell r="A103" t="str">
            <v>A0716553</v>
          </cell>
          <cell r="C103" t="str">
            <v>Switch Software</v>
          </cell>
          <cell r="D103" t="str">
            <v>Mobile Originated SMS/Vch</v>
          </cell>
          <cell r="E103">
            <v>50</v>
          </cell>
          <cell r="F103">
            <v>0</v>
          </cell>
        </row>
        <row r="104">
          <cell r="A104" t="str">
            <v>A0716554</v>
          </cell>
          <cell r="C104" t="str">
            <v>Switch Software</v>
          </cell>
          <cell r="D104" t="str">
            <v>MOBILE ORIGINATED SMS PER 100 SUBS</v>
          </cell>
          <cell r="E104">
            <v>1500</v>
          </cell>
          <cell r="F104">
            <v>0</v>
          </cell>
        </row>
        <row r="105">
          <cell r="A105" t="str">
            <v>A0716560</v>
          </cell>
          <cell r="C105" t="str">
            <v>Switch Software</v>
          </cell>
          <cell r="D105" t="str">
            <v>Originating WIN Standards, Ph.</v>
          </cell>
          <cell r="E105">
            <v>60</v>
          </cell>
          <cell r="F105">
            <v>0</v>
          </cell>
        </row>
        <row r="106">
          <cell r="A106" t="str">
            <v>A0716562</v>
          </cell>
          <cell r="C106" t="str">
            <v>Switch Software</v>
          </cell>
          <cell r="D106" t="str">
            <v>Over the Air Activation - CDMA</v>
          </cell>
          <cell r="E106">
            <v>150</v>
          </cell>
          <cell r="F106">
            <v>0</v>
          </cell>
        </row>
        <row r="107">
          <cell r="A107" t="str">
            <v>A0716567</v>
          </cell>
          <cell r="C107" t="str">
            <v>Switch Software</v>
          </cell>
          <cell r="D107" t="str">
            <v>CPC</v>
          </cell>
          <cell r="E107">
            <v>100</v>
          </cell>
          <cell r="F107">
            <v>0</v>
          </cell>
        </row>
        <row r="108">
          <cell r="A108" t="str">
            <v>A0716569</v>
          </cell>
          <cell r="C108" t="str">
            <v>Switch Software</v>
          </cell>
          <cell r="D108" t="str">
            <v>Short Message Service / Sub</v>
          </cell>
          <cell r="E108">
            <v>6000</v>
          </cell>
          <cell r="F108">
            <v>0</v>
          </cell>
        </row>
        <row r="109">
          <cell r="A109" t="str">
            <v>A0716570</v>
          </cell>
          <cell r="C109" t="str">
            <v>Switch Software</v>
          </cell>
          <cell r="D109" t="str">
            <v>SMS PER VOICE CHANNEL</v>
          </cell>
          <cell r="E109">
            <v>200</v>
          </cell>
          <cell r="F109">
            <v>0</v>
          </cell>
        </row>
        <row r="110">
          <cell r="A110" t="str">
            <v>A0716571</v>
          </cell>
          <cell r="C110" t="str">
            <v>Switch Software</v>
          </cell>
          <cell r="D110" t="str">
            <v>SINGLE PORT RELEASE LINK TRUNK-PER T1</v>
          </cell>
          <cell r="E110">
            <v>7500</v>
          </cell>
          <cell r="F110">
            <v>0</v>
          </cell>
        </row>
        <row r="111">
          <cell r="A111" t="str">
            <v>A0716572</v>
          </cell>
          <cell r="C111" t="str">
            <v>Controller Software</v>
          </cell>
          <cell r="D111" t="str">
            <v>Smart Multi-Carrier Traffic Allocation</v>
          </cell>
          <cell r="E111">
            <v>8000</v>
          </cell>
          <cell r="F111">
            <v>0</v>
          </cell>
        </row>
        <row r="112">
          <cell r="A112" t="str">
            <v>A0716573</v>
          </cell>
          <cell r="C112" t="str">
            <v>Switch Software</v>
          </cell>
          <cell r="D112" t="str">
            <v>CPC</v>
          </cell>
          <cell r="E112">
            <v>6.5</v>
          </cell>
          <cell r="F112">
            <v>0</v>
          </cell>
        </row>
        <row r="113">
          <cell r="A113" t="str">
            <v>A0716574</v>
          </cell>
          <cell r="C113" t="str">
            <v>Switch Software</v>
          </cell>
          <cell r="D113" t="str">
            <v>STP INTEGRATION (INODE)</v>
          </cell>
          <cell r="E113">
            <v>50</v>
          </cell>
          <cell r="F113">
            <v>0</v>
          </cell>
        </row>
        <row r="114">
          <cell r="A114" t="str">
            <v>A0716575</v>
          </cell>
          <cell r="C114" t="str">
            <v>Switch Software</v>
          </cell>
          <cell r="D114" t="str">
            <v>CPC</v>
          </cell>
          <cell r="E114">
            <v>100</v>
          </cell>
          <cell r="F114">
            <v>0</v>
          </cell>
        </row>
        <row r="115">
          <cell r="A115" t="str">
            <v>A0716579</v>
          </cell>
          <cell r="C115" t="str">
            <v>Switch Software</v>
          </cell>
          <cell r="D115" t="str">
            <v>Tiered Billing CDMA / Vch</v>
          </cell>
          <cell r="E115">
            <v>75</v>
          </cell>
          <cell r="F115">
            <v>0</v>
          </cell>
        </row>
        <row r="116">
          <cell r="A116" t="str">
            <v>A0716580</v>
          </cell>
          <cell r="C116" t="str">
            <v>Switch Software</v>
          </cell>
          <cell r="D116" t="str">
            <v>TIERED BILLING FOR CDMA-PER 500 SUBS</v>
          </cell>
          <cell r="E116">
            <v>27500</v>
          </cell>
          <cell r="F116">
            <v>0</v>
          </cell>
        </row>
        <row r="117">
          <cell r="A117" t="str">
            <v>A0723037</v>
          </cell>
          <cell r="C117" t="str">
            <v>Cellsite/BTS/RBS Infrastructure</v>
          </cell>
          <cell r="D117" t="str">
            <v>QBS55S1X015DH CKT BRKR 15.00A</v>
          </cell>
          <cell r="E117">
            <v>30</v>
          </cell>
          <cell r="F117">
            <v>10.83</v>
          </cell>
        </row>
        <row r="118">
          <cell r="A118" t="str">
            <v>A0723040</v>
          </cell>
          <cell r="C118" t="str">
            <v>OEM Equipment</v>
          </cell>
          <cell r="D118" t="str">
            <v>QBS55S1X030DH CKT BRKR 30.00A</v>
          </cell>
          <cell r="E118">
            <v>104.37</v>
          </cell>
          <cell r="F118">
            <v>34.450000000000003</v>
          </cell>
        </row>
        <row r="119">
          <cell r="A119" t="str">
            <v>A0728490</v>
          </cell>
          <cell r="C119" t="str">
            <v>Cellsite/BTS/RBS Infrastructure</v>
          </cell>
          <cell r="D119" t="str">
            <v>BATTERY INTERCONNECT KIT</v>
          </cell>
          <cell r="E119">
            <v>50</v>
          </cell>
          <cell r="F119">
            <v>9.7100000000000009</v>
          </cell>
        </row>
        <row r="120">
          <cell r="A120" t="str">
            <v>A0728761</v>
          </cell>
          <cell r="C120" t="str">
            <v>OEM Equipment</v>
          </cell>
          <cell r="D120" t="str">
            <v>CONN COMPRESSION LUG 500 FLEX</v>
          </cell>
          <cell r="E120">
            <v>86.18</v>
          </cell>
          <cell r="F120">
            <v>17.690000000000001</v>
          </cell>
        </row>
        <row r="121">
          <cell r="A121" t="str">
            <v>A0728765</v>
          </cell>
          <cell r="C121" t="str">
            <v>OEM Equipment</v>
          </cell>
          <cell r="D121" t="str">
            <v>CONN COMPRESSION LUG 500 FLEX</v>
          </cell>
          <cell r="E121">
            <v>81.25</v>
          </cell>
          <cell r="F121">
            <v>18.28</v>
          </cell>
        </row>
        <row r="122">
          <cell r="A122" t="str">
            <v>A0729331</v>
          </cell>
          <cell r="C122" t="str">
            <v>OEM Equipment</v>
          </cell>
          <cell r="D122" t="str">
            <v>BATTERY, BACK UP, VRLA, 90AH, 12V</v>
          </cell>
          <cell r="E122">
            <v>183</v>
          </cell>
          <cell r="F122">
            <v>96.26</v>
          </cell>
        </row>
        <row r="123">
          <cell r="A123" t="str">
            <v>A0742215</v>
          </cell>
          <cell r="C123" t="str">
            <v>Cellsite/BTS/RBS Infrastructure</v>
          </cell>
          <cell r="D123" t="str">
            <v>1/4 Wave Stub, Frequency from 824MHz to 1990MHz, Nfemale to Nfemale connections, bulkhead mount, 50 Ohm impedance, Return loss &amp;gt;=20dB, Insertion loss &amp;lt;=0.15dB, Continuous power 400W: Intermodulation &amp;gt;150dBC (2*25 Watt carrier power)</v>
          </cell>
          <cell r="E123">
            <v>150</v>
          </cell>
          <cell r="F123">
            <v>19.16</v>
          </cell>
        </row>
        <row r="124">
          <cell r="A124" t="str">
            <v>A0742774</v>
          </cell>
          <cell r="C124" t="str">
            <v>OEM Equipment</v>
          </cell>
          <cell r="D124" t="str">
            <v>MEMORY EXPANSION (256 MB MEMORY EXPANSION CARD)</v>
          </cell>
          <cell r="E124">
            <v>3000</v>
          </cell>
          <cell r="F124">
            <v>407.55</v>
          </cell>
        </row>
        <row r="125">
          <cell r="A125" t="str">
            <v>A0742785</v>
          </cell>
          <cell r="C125" t="str">
            <v>OEM Equipment</v>
          </cell>
          <cell r="D125" t="str">
            <v>NORTH AMERICAN/ASIAN POWER CORD</v>
          </cell>
          <cell r="E125">
            <v>42</v>
          </cell>
          <cell r="F125">
            <v>12.45</v>
          </cell>
        </row>
        <row r="126">
          <cell r="A126" t="str">
            <v>A0743835</v>
          </cell>
          <cell r="C126" t="str">
            <v>Cellsite/BTS/RBS Infrastructure</v>
          </cell>
          <cell r="D126" t="str">
            <v>CONN COAX N TYPE STRAIGHT PLUG</v>
          </cell>
          <cell r="E126">
            <v>50</v>
          </cell>
          <cell r="F126">
            <v>5.95</v>
          </cell>
        </row>
        <row r="127">
          <cell r="A127" t="str">
            <v>A0765618</v>
          </cell>
          <cell r="C127" t="str">
            <v>Cellsite/BTS/RBS Infrastructure</v>
          </cell>
          <cell r="D127" t="str">
            <v>CKT BRKR 15.00A 80VDC MAGNETIC 52 DELAY</v>
          </cell>
          <cell r="E127">
            <v>30</v>
          </cell>
          <cell r="F127">
            <v>6.64</v>
          </cell>
        </row>
        <row r="128">
          <cell r="A128" t="str">
            <v>A0765626</v>
          </cell>
          <cell r="C128" t="str">
            <v>Cellsite/BTS/RBS Infrastructure</v>
          </cell>
          <cell r="D128" t="str">
            <v>CKT BRKR 1.00A 80VDC Magnetic 52 DELAY</v>
          </cell>
          <cell r="E128">
            <v>25</v>
          </cell>
          <cell r="F128">
            <v>6.39</v>
          </cell>
        </row>
        <row r="129">
          <cell r="A129" t="str">
            <v>A0768789</v>
          </cell>
          <cell r="C129" t="str">
            <v>OEM Equipment</v>
          </cell>
          <cell r="D129" t="str">
            <v>Modem - 28.8 kbps (v.fast), Canada/USA, Data modes: V.34 (up to 33.6 kbps), V.32 bis, V.32, V.22 bis, V.22, V.21, Bell 212A/103, Fax modes: V.17 (14.4 kbps), V.29 (9.6 kbps), V.27ter (4.8 kbps): Group 3, Class 1. Async (128 kbps)</v>
          </cell>
          <cell r="E129">
            <v>1347</v>
          </cell>
          <cell r="F129">
            <v>597.21</v>
          </cell>
        </row>
        <row r="130">
          <cell r="A130" t="str">
            <v>A0768791</v>
          </cell>
          <cell r="C130" t="str">
            <v>OEM Equipment</v>
          </cell>
          <cell r="D130" t="str">
            <v>Modem - 28.8 kbps (v.fast), Me</v>
          </cell>
          <cell r="E130">
            <v>1347</v>
          </cell>
          <cell r="F130">
            <v>636.54</v>
          </cell>
        </row>
        <row r="131">
          <cell r="A131" t="str">
            <v>A0770177</v>
          </cell>
          <cell r="C131" t="str">
            <v>OEM Equipment</v>
          </cell>
          <cell r="D131" t="str">
            <v>MODEM - 28.8/33.6 KBPS (V. FAST), ARGENTINA, DATA</v>
          </cell>
          <cell r="E131">
            <v>1347</v>
          </cell>
          <cell r="F131">
            <v>673.61</v>
          </cell>
        </row>
        <row r="132">
          <cell r="A132" t="str">
            <v>A0771966</v>
          </cell>
          <cell r="C132" t="str">
            <v>Cellsite/BTS/RBS Infrastructure</v>
          </cell>
          <cell r="D132" t="str">
            <v>Kit, Battery String - 4 VRLA batteries (A0729331), Non-oxidation grease and Battery labels. For use with Metrocell BSM.</v>
          </cell>
          <cell r="E132">
            <v>1200</v>
          </cell>
          <cell r="F132">
            <v>305.95</v>
          </cell>
        </row>
        <row r="133">
          <cell r="A133" t="str">
            <v>A0776350</v>
          </cell>
          <cell r="C133" t="str">
            <v>Cellsite/BTS/RBS Infrastructure</v>
          </cell>
          <cell r="D133" t="str">
            <v>BATTERY KIT INCLUDES 3 BUSS BARS &amp;amp; 3 CONN COVERS</v>
          </cell>
          <cell r="E133">
            <v>50</v>
          </cell>
          <cell r="F133">
            <v>7.28</v>
          </cell>
        </row>
        <row r="134">
          <cell r="A134" t="str">
            <v>A0776759</v>
          </cell>
          <cell r="C134" t="str">
            <v>OEM Equipment</v>
          </cell>
          <cell r="D134" t="str">
            <v>ICRM TO RF RIP CBLE 4M</v>
          </cell>
          <cell r="E134">
            <v>52</v>
          </cell>
          <cell r="F134">
            <v>10.87</v>
          </cell>
        </row>
        <row r="135">
          <cell r="A135" t="str">
            <v>A0776760</v>
          </cell>
          <cell r="C135" t="str">
            <v>OEM Equipment</v>
          </cell>
          <cell r="D135" t="str">
            <v>ICRM TO RF RIP CBLE 5M</v>
          </cell>
          <cell r="E135">
            <v>65</v>
          </cell>
          <cell r="F135">
            <v>11.87</v>
          </cell>
        </row>
        <row r="136">
          <cell r="A136" t="str">
            <v>A0776761</v>
          </cell>
          <cell r="C136" t="str">
            <v>OEM Equipment</v>
          </cell>
          <cell r="D136" t="str">
            <v>ICRM TO RF RIP CBLE 6M</v>
          </cell>
          <cell r="E136">
            <v>78</v>
          </cell>
          <cell r="F136">
            <v>12.04</v>
          </cell>
        </row>
        <row r="137">
          <cell r="A137" t="str">
            <v>A0776765</v>
          </cell>
          <cell r="C137" t="str">
            <v>OEM Equipment</v>
          </cell>
          <cell r="D137" t="str">
            <v>ASSY, CABLE 4M - RF N-N 1/2&amp;quot; SUPERFLEX * FIXED LEN</v>
          </cell>
          <cell r="E137">
            <v>400</v>
          </cell>
          <cell r="F137">
            <v>62.2</v>
          </cell>
        </row>
        <row r="138">
          <cell r="A138" t="str">
            <v>A0776766</v>
          </cell>
          <cell r="C138" t="str">
            <v>OEM Equipment</v>
          </cell>
          <cell r="D138" t="str">
            <v>ASSY, CABLE 5M - RF N-N 1/2&amp;quot; SUPERFLEX * FIXED LEN</v>
          </cell>
          <cell r="E138">
            <v>500</v>
          </cell>
          <cell r="F138">
            <v>70.17</v>
          </cell>
        </row>
        <row r="139">
          <cell r="A139" t="str">
            <v>A0776768</v>
          </cell>
          <cell r="C139" t="str">
            <v>OEM Equipment</v>
          </cell>
          <cell r="D139" t="str">
            <v>ASSY, CABLE 6M - RF N-N 1/2&amp;quot; SUPERFLEX * FIXED LEN</v>
          </cell>
          <cell r="E139">
            <v>600</v>
          </cell>
          <cell r="F139">
            <v>78.14</v>
          </cell>
        </row>
        <row r="140">
          <cell r="A140" t="str">
            <v>A0776769</v>
          </cell>
          <cell r="C140" t="str">
            <v>OEM Equipment</v>
          </cell>
          <cell r="D140" t="str">
            <v>ASSY, CABLE 4M - INTERBAY ATC ALARM CABLE HARNESS</v>
          </cell>
          <cell r="E140">
            <v>36</v>
          </cell>
          <cell r="F140">
            <v>5.14</v>
          </cell>
        </row>
        <row r="141">
          <cell r="A141" t="str">
            <v>A0776771</v>
          </cell>
          <cell r="C141" t="str">
            <v>OEM Equipment</v>
          </cell>
          <cell r="D141" t="str">
            <v>ASSY, CABLE 5M - INTERBAY ATC ALARM CABLE HARNESS</v>
          </cell>
          <cell r="E141">
            <v>45</v>
          </cell>
          <cell r="F141">
            <v>5.48</v>
          </cell>
        </row>
        <row r="142">
          <cell r="A142" t="str">
            <v>A0776773</v>
          </cell>
          <cell r="C142" t="str">
            <v>OEM Equipment</v>
          </cell>
          <cell r="D142" t="str">
            <v>ASSY, CABLE 6M - INTERBAY ATC ALARM CABLE HARNESS</v>
          </cell>
          <cell r="E142">
            <v>54</v>
          </cell>
          <cell r="F142">
            <v>5.79</v>
          </cell>
        </row>
        <row r="143">
          <cell r="A143" t="str">
            <v>A0776777</v>
          </cell>
          <cell r="C143" t="str">
            <v>OEM Equipment</v>
          </cell>
          <cell r="D143" t="str">
            <v>ACU ALARM CABLE - 15M</v>
          </cell>
          <cell r="E143">
            <v>126</v>
          </cell>
          <cell r="F143">
            <v>29.34</v>
          </cell>
        </row>
        <row r="144">
          <cell r="A144" t="str">
            <v>A0776781</v>
          </cell>
          <cell r="C144" t="str">
            <v>OEM Equipment</v>
          </cell>
          <cell r="D144" t="str">
            <v>15M T1/E1 CUSTOMER CROSS CONNECT CBLE</v>
          </cell>
          <cell r="E144">
            <v>75</v>
          </cell>
          <cell r="F144">
            <v>34.69</v>
          </cell>
        </row>
        <row r="145">
          <cell r="A145" t="str">
            <v>A0777732</v>
          </cell>
          <cell r="C145" t="str">
            <v>Cellsite/BTS/RBS Infrastructure</v>
          </cell>
          <cell r="D145" t="str">
            <v>CABLE ASSY - 4&amp;quot; BATTERY JUMPER. BLACK, 1/4&amp;quot; HOLE</v>
          </cell>
          <cell r="E145">
            <v>35</v>
          </cell>
          <cell r="F145">
            <v>7.45</v>
          </cell>
        </row>
        <row r="146">
          <cell r="A146" t="str">
            <v>A0778844</v>
          </cell>
          <cell r="C146" t="str">
            <v>Controller Hardware</v>
          </cell>
          <cell r="D146" t="str">
            <v>450 SUN ENTERPRISE CENTRAL PROCESSING UNIT, 400MHZ</v>
          </cell>
          <cell r="E146">
            <v>7037.62</v>
          </cell>
          <cell r="F146">
            <v>3664.27</v>
          </cell>
        </row>
        <row r="147">
          <cell r="A147" t="str">
            <v>A0779068</v>
          </cell>
          <cell r="C147" t="str">
            <v>Controller Hardware</v>
          </cell>
          <cell r="D147" t="str">
            <v>ATM PCI ADAPTER</v>
          </cell>
          <cell r="E147">
            <v>1500</v>
          </cell>
          <cell r="F147">
            <v>591.20000000000005</v>
          </cell>
        </row>
        <row r="148">
          <cell r="A148" t="str">
            <v>A0782626</v>
          </cell>
          <cell r="C148" t="str">
            <v>OEM Equipment</v>
          </cell>
          <cell r="D148" t="str">
            <v>GPS Receiver Timing Reference Kit (GTR)</v>
          </cell>
          <cell r="E148">
            <v>3200</v>
          </cell>
          <cell r="F148">
            <v>2173.54</v>
          </cell>
        </row>
        <row r="149">
          <cell r="A149" t="str">
            <v>A0782642</v>
          </cell>
          <cell r="C149" t="str">
            <v>Switch Software</v>
          </cell>
          <cell r="D149" t="str">
            <v>MTX SDM BILLING APPL.</v>
          </cell>
          <cell r="E149">
            <v>35000</v>
          </cell>
          <cell r="F149">
            <v>0</v>
          </cell>
        </row>
        <row r="150">
          <cell r="A150" t="str">
            <v>A0782643</v>
          </cell>
          <cell r="C150" t="str">
            <v>Switch Software</v>
          </cell>
          <cell r="D150" t="str">
            <v>Software, Secure File Transfer for Network Engineering Calgary Wireless</v>
          </cell>
          <cell r="E150">
            <v>3700</v>
          </cell>
          <cell r="F150">
            <v>0</v>
          </cell>
        </row>
        <row r="151">
          <cell r="A151" t="str">
            <v>A0782644</v>
          </cell>
          <cell r="C151" t="str">
            <v>Switch Software</v>
          </cell>
          <cell r="D151" t="str">
            <v>SUPERNODE OM DELIVERY APPLICATION</v>
          </cell>
          <cell r="E151">
            <v>18600</v>
          </cell>
          <cell r="F151">
            <v>0</v>
          </cell>
        </row>
        <row r="152">
          <cell r="A152" t="str">
            <v>A0782647</v>
          </cell>
          <cell r="C152" t="str">
            <v>Switch Software</v>
          </cell>
          <cell r="D152" t="str">
            <v>MULTI-MODE HARD HANDOFF</v>
          </cell>
          <cell r="E152">
            <v>100000</v>
          </cell>
          <cell r="F152">
            <v>0</v>
          </cell>
        </row>
        <row r="153">
          <cell r="A153" t="str">
            <v>A0782648</v>
          </cell>
          <cell r="C153" t="str">
            <v>Controller Hardware</v>
          </cell>
          <cell r="D153" t="str">
            <v>HIGH SPEED SERIAL INTERFACE PCI BUS ADAPTER</v>
          </cell>
          <cell r="E153">
            <v>7000</v>
          </cell>
          <cell r="F153">
            <v>1152.52</v>
          </cell>
        </row>
        <row r="154">
          <cell r="A154" t="str">
            <v>A0783008</v>
          </cell>
          <cell r="C154" t="str">
            <v>OEM Equipment</v>
          </cell>
          <cell r="D154" t="str">
            <v>ICRM TO RF FRAME CBLE 7.0M ASSY * FIXED LENGTH</v>
          </cell>
          <cell r="E154">
            <v>80</v>
          </cell>
          <cell r="F154">
            <v>12.63</v>
          </cell>
        </row>
        <row r="155">
          <cell r="A155" t="str">
            <v>A0783010</v>
          </cell>
          <cell r="C155" t="str">
            <v>OEM Equipment</v>
          </cell>
          <cell r="D155" t="str">
            <v>ASSY CBLE 3M - RF N-N 1/2&amp;quot; SUPERFLEX * FIXED LENGTH</v>
          </cell>
          <cell r="E155">
            <v>350</v>
          </cell>
          <cell r="F155">
            <v>59.42</v>
          </cell>
        </row>
        <row r="156">
          <cell r="A156" t="str">
            <v>A0784240</v>
          </cell>
          <cell r="C156" t="str">
            <v>OEM Equipment</v>
          </cell>
          <cell r="D156" t="str">
            <v>ASSY CBLE 7M. INTERBAY ATC ALARM CBLE HARNESS*FIXED LENGTH</v>
          </cell>
          <cell r="E156">
            <v>55</v>
          </cell>
          <cell r="F156">
            <v>7.8</v>
          </cell>
        </row>
        <row r="157">
          <cell r="A157" t="str">
            <v>A0786429</v>
          </cell>
          <cell r="C157" t="str">
            <v>Cellsite/BTS/RBS Infrastructure</v>
          </cell>
          <cell r="D157" t="str">
            <v>ENHANCED CONTROLLER MODULE MINICELL</v>
          </cell>
          <cell r="E157">
            <v>6000</v>
          </cell>
          <cell r="F157">
            <v>769.24</v>
          </cell>
        </row>
        <row r="158">
          <cell r="A158" t="str">
            <v>A0791358</v>
          </cell>
          <cell r="C158" t="str">
            <v>Controller Software</v>
          </cell>
          <cell r="D158" t="str">
            <v>INTELLIGENT PAGING - PER BSC</v>
          </cell>
          <cell r="E158">
            <v>65000</v>
          </cell>
          <cell r="F158">
            <v>0</v>
          </cell>
        </row>
        <row r="159">
          <cell r="A159" t="str">
            <v>A0791668</v>
          </cell>
          <cell r="C159" t="str">
            <v>Cellsite/BTS/RBS Infrastructure</v>
          </cell>
          <cell r="D159" t="str">
            <v>GASKET - BULB, EPDM RUBBER, PERPENDICULAR EDGE MOU</v>
          </cell>
          <cell r="E159">
            <v>150</v>
          </cell>
          <cell r="F159">
            <v>48.64</v>
          </cell>
        </row>
        <row r="160">
          <cell r="A160" t="str">
            <v>A0791672</v>
          </cell>
          <cell r="C160" t="str">
            <v>Cellsite/BTS/RBS Infrastructure</v>
          </cell>
          <cell r="D160" t="str">
            <v>LATCH MODULE - COMPRSSN, MAX PULL-UP FORCE: 900</v>
          </cell>
          <cell r="E160">
            <v>85</v>
          </cell>
          <cell r="F160">
            <v>18.62</v>
          </cell>
        </row>
        <row r="161">
          <cell r="A161" t="str">
            <v>A0791676</v>
          </cell>
          <cell r="C161" t="str">
            <v>Cellsite/BTS/RBS Infrastructure</v>
          </cell>
          <cell r="D161" t="str">
            <v>CBLE ASSY, COMPUTER OUTPUT FOR BATTERY INTERFACE</v>
          </cell>
          <cell r="E161">
            <v>130</v>
          </cell>
          <cell r="F161">
            <v>38.200000000000003</v>
          </cell>
        </row>
        <row r="162">
          <cell r="A162" t="str">
            <v>A0791686</v>
          </cell>
          <cell r="C162" t="str">
            <v>Cellsite/BTS/RBS Infrastructure</v>
          </cell>
          <cell r="D162" t="str">
            <v>CABLE ASSY - COMPUTER INTERLINK FOR BATTERY INTERF</v>
          </cell>
          <cell r="E162">
            <v>115</v>
          </cell>
          <cell r="F162">
            <v>15.42</v>
          </cell>
        </row>
        <row r="163">
          <cell r="A163" t="str">
            <v>A0791692</v>
          </cell>
          <cell r="C163" t="str">
            <v>Cellsite/BTS/RBS Infrastructure</v>
          </cell>
          <cell r="D163" t="str">
            <v>LATCH PADDLE- CMPSSN, WITH KEYLOCK, BKT.</v>
          </cell>
          <cell r="E163">
            <v>290</v>
          </cell>
          <cell r="F163">
            <v>52.07</v>
          </cell>
        </row>
        <row r="164">
          <cell r="A164" t="str">
            <v>A0791693</v>
          </cell>
          <cell r="C164" t="str">
            <v>Cellsite/BTS/RBS Infrastructure</v>
          </cell>
          <cell r="D164" t="str">
            <v>LATCH GASKET - COMPRSSN, FOR PADDLE GASKETING</v>
          </cell>
          <cell r="E164">
            <v>25</v>
          </cell>
          <cell r="F164">
            <v>5.34</v>
          </cell>
        </row>
        <row r="165">
          <cell r="A165" t="str">
            <v>A0791697</v>
          </cell>
          <cell r="C165" t="str">
            <v>Cellsite/BTS/RBS Infrastructure</v>
          </cell>
          <cell r="D165" t="str">
            <v>BREATHER - WEATHERPROOF TANK, NYLON, RUSTPROOF</v>
          </cell>
          <cell r="E165">
            <v>110</v>
          </cell>
          <cell r="F165">
            <v>24.69</v>
          </cell>
        </row>
        <row r="166">
          <cell r="A166" t="str">
            <v>A0791698</v>
          </cell>
          <cell r="C166" t="str">
            <v>Cellsite/BTS/RBS Infrastructure</v>
          </cell>
          <cell r="D166" t="str">
            <v>BALL BEARING - FOR FAN, ALUM. HOUSING, 5.9&amp;quot;1 X</v>
          </cell>
          <cell r="E166">
            <v>175</v>
          </cell>
          <cell r="F166">
            <v>20.399999999999999</v>
          </cell>
        </row>
        <row r="167">
          <cell r="A167" t="str">
            <v>A0791699</v>
          </cell>
          <cell r="C167" t="str">
            <v>Cellsite/BTS/RBS Infrastructure</v>
          </cell>
          <cell r="D167" t="str">
            <v>FUSE - 15 AMP IN-LINE, 3 AB SLO-BLO CERAMIC BODY</v>
          </cell>
          <cell r="E167">
            <v>3</v>
          </cell>
          <cell r="F167">
            <v>3.35</v>
          </cell>
        </row>
        <row r="168">
          <cell r="A168" t="str">
            <v>A0791701</v>
          </cell>
          <cell r="C168" t="str">
            <v>Cellsite/BTS/RBS Infrastructure</v>
          </cell>
          <cell r="D168" t="str">
            <v>FUSEHOLDER - 0.3&amp;quot; PANEL MOUNT, THERMOPLASTIC</v>
          </cell>
          <cell r="E168">
            <v>14</v>
          </cell>
          <cell r="F168">
            <v>4.29</v>
          </cell>
        </row>
        <row r="169">
          <cell r="A169" t="str">
            <v>A0791705</v>
          </cell>
          <cell r="C169" t="str">
            <v>Cellsite/BTS/RBS Infrastructure</v>
          </cell>
          <cell r="D169" t="str">
            <v>THERMOSTAT SWITCH - SNAP ACTION, OPEN 32 F, CLOSE</v>
          </cell>
          <cell r="E169">
            <v>150</v>
          </cell>
          <cell r="F169">
            <v>6.68</v>
          </cell>
        </row>
        <row r="170">
          <cell r="A170" t="str">
            <v>A0791706</v>
          </cell>
          <cell r="C170" t="str">
            <v>Cellsite/BTS/RBS Infrastructure</v>
          </cell>
          <cell r="D170" t="str">
            <v>FAN - BALL BEARING, BRUSHLESS, 48 VDC</v>
          </cell>
          <cell r="E170">
            <v>120</v>
          </cell>
          <cell r="F170">
            <v>28.49</v>
          </cell>
        </row>
        <row r="171">
          <cell r="A171" t="str">
            <v>A0791707</v>
          </cell>
          <cell r="C171" t="str">
            <v>Cellsite/BTS/RBS Infrastructure</v>
          </cell>
          <cell r="D171" t="str">
            <v>MANUAL - EBE INSTALLATION MANUAL INTEGRATION. SPAR</v>
          </cell>
          <cell r="E171">
            <v>150</v>
          </cell>
          <cell r="F171">
            <v>6.77</v>
          </cell>
        </row>
        <row r="172">
          <cell r="A172" t="str">
            <v>A0791708</v>
          </cell>
          <cell r="C172" t="str">
            <v>Cellsite/BTS/RBS Infrastructure</v>
          </cell>
          <cell r="D172" t="str">
            <v>MANUAL - EBE MAINTENANCE MANUAL. SPARE PART FOR US</v>
          </cell>
          <cell r="E172">
            <v>150</v>
          </cell>
          <cell r="F172">
            <v>5.15</v>
          </cell>
        </row>
        <row r="173">
          <cell r="A173" t="str">
            <v>A0791709</v>
          </cell>
          <cell r="C173" t="str">
            <v>Cellsite/BTS/RBS Infrastructure</v>
          </cell>
          <cell r="D173" t="str">
            <v>MANUAL - EBE HANDLING AND SECURITY MANUAL. SPARE P</v>
          </cell>
          <cell r="E173">
            <v>150</v>
          </cell>
          <cell r="F173">
            <v>5.15</v>
          </cell>
        </row>
        <row r="174">
          <cell r="A174" t="str">
            <v>A0791710</v>
          </cell>
          <cell r="C174" t="str">
            <v>Cellsite/BTS/RBS Infrastructure</v>
          </cell>
          <cell r="D174" t="str">
            <v>CABLING PORT, ROX BLOX SPECIAL KIT, SPARE PART FOR</v>
          </cell>
          <cell r="E174">
            <v>310</v>
          </cell>
          <cell r="F174">
            <v>69.040000000000006</v>
          </cell>
        </row>
        <row r="175">
          <cell r="A175" t="str">
            <v>A0795133</v>
          </cell>
          <cell r="C175" t="str">
            <v>Cellsite/BTS/RBS Infrastructure</v>
          </cell>
          <cell r="D175" t="str">
            <v>AC SURGE PROTECTOR</v>
          </cell>
          <cell r="E175">
            <v>400</v>
          </cell>
          <cell r="F175">
            <v>77.11</v>
          </cell>
        </row>
        <row r="176">
          <cell r="A176" t="str">
            <v>A0795184</v>
          </cell>
          <cell r="C176" t="str">
            <v>Switch Software</v>
          </cell>
          <cell r="D176" t="str">
            <v>One Night Process Charge</v>
          </cell>
          <cell r="E176">
            <v>25000</v>
          </cell>
          <cell r="F176">
            <v>5824</v>
          </cell>
        </row>
        <row r="177">
          <cell r="A177" t="str">
            <v>A0798865</v>
          </cell>
          <cell r="C177" t="str">
            <v>Switch Software</v>
          </cell>
          <cell r="D177" t="str">
            <v>Software - WIN Prepaid Trigger</v>
          </cell>
          <cell r="E177">
            <v>150</v>
          </cell>
          <cell r="F177">
            <v>0</v>
          </cell>
        </row>
        <row r="178">
          <cell r="A178" t="str">
            <v>A0799278</v>
          </cell>
          <cell r="C178" t="str">
            <v>Switch Software</v>
          </cell>
          <cell r="D178" t="str">
            <v>ACCOUNT CODE BILLING ENH - PER SUB</v>
          </cell>
          <cell r="E178">
            <v>10</v>
          </cell>
          <cell r="F178">
            <v>0</v>
          </cell>
        </row>
        <row r="179">
          <cell r="A179" t="str">
            <v>A0799279</v>
          </cell>
          <cell r="C179" t="str">
            <v>Switch Software</v>
          </cell>
          <cell r="D179" t="str">
            <v>ANSI-41D INT'L ROAMING</v>
          </cell>
          <cell r="E179">
            <v>50</v>
          </cell>
          <cell r="F179">
            <v>0</v>
          </cell>
        </row>
        <row r="180">
          <cell r="A180" t="str">
            <v>A0799290</v>
          </cell>
          <cell r="C180" t="str">
            <v>Switch Software</v>
          </cell>
          <cell r="D180" t="str">
            <v>SELECTIVE ANNOUNCEMENT ON CALL TERM.</v>
          </cell>
          <cell r="E180">
            <v>75000</v>
          </cell>
          <cell r="F180">
            <v>0</v>
          </cell>
        </row>
        <row r="181">
          <cell r="A181" t="str">
            <v>A0800853</v>
          </cell>
          <cell r="C181" t="str">
            <v>Cellsite/BTS/RBS Infrastructure</v>
          </cell>
          <cell r="D181" t="str">
            <v>REAR SOLAR SHIELD REPLACMNT KIT, METROCELL EBE</v>
          </cell>
          <cell r="E181">
            <v>490</v>
          </cell>
          <cell r="F181">
            <v>229.06</v>
          </cell>
        </row>
        <row r="182">
          <cell r="A182" t="str">
            <v>A0800855</v>
          </cell>
          <cell r="C182" t="str">
            <v>Cellsite/BTS/RBS Infrastructure</v>
          </cell>
          <cell r="D182" t="str">
            <v>REAR SOLAR SHIELD REPLACEMENT KIT, METROCELL EBE H</v>
          </cell>
          <cell r="E182">
            <v>300</v>
          </cell>
          <cell r="F182">
            <v>49.63</v>
          </cell>
        </row>
        <row r="183">
          <cell r="A183" t="str">
            <v>A0800856</v>
          </cell>
          <cell r="C183" t="str">
            <v>Cellsite/BTS/RBS Infrastructure</v>
          </cell>
          <cell r="D183" t="str">
            <v>RIGHT SOLAR SHIELD REPLMENT KIT, NORTEL METROCE</v>
          </cell>
          <cell r="E183">
            <v>1300</v>
          </cell>
          <cell r="F183">
            <v>103.6</v>
          </cell>
        </row>
        <row r="184">
          <cell r="A184" t="str">
            <v>A0800857</v>
          </cell>
          <cell r="C184" t="str">
            <v>Cellsite/BTS/RBS Infrastructure</v>
          </cell>
          <cell r="D184" t="str">
            <v>LEFT SOLAR SHIELD REPLACEMENT KIT, NORTEL METROCEL</v>
          </cell>
          <cell r="E184">
            <v>1300</v>
          </cell>
          <cell r="F184">
            <v>115.34</v>
          </cell>
        </row>
        <row r="185">
          <cell r="A185" t="str">
            <v>A0802636</v>
          </cell>
          <cell r="C185" t="str">
            <v>Switch Software</v>
          </cell>
          <cell r="D185" t="str">
            <v>WIN FACILITIES AVAIL DETECTION POINT</v>
          </cell>
          <cell r="E185">
            <v>50</v>
          </cell>
          <cell r="F185">
            <v>0</v>
          </cell>
        </row>
        <row r="186">
          <cell r="A186" t="str">
            <v>A0802637</v>
          </cell>
          <cell r="C186" t="str">
            <v>Switch Software</v>
          </cell>
          <cell r="D186" t="str">
            <v>WIN O ANSWER DETECTION PT.</v>
          </cell>
          <cell r="E186">
            <v>25</v>
          </cell>
          <cell r="F186">
            <v>0</v>
          </cell>
        </row>
        <row r="187">
          <cell r="A187" t="str">
            <v>A0802638</v>
          </cell>
          <cell r="C187" t="str">
            <v>Switch Software</v>
          </cell>
          <cell r="D187" t="str">
            <v>WIN O DISCOUNT DETECTION PT.</v>
          </cell>
          <cell r="E187">
            <v>25</v>
          </cell>
          <cell r="F187">
            <v>0</v>
          </cell>
        </row>
        <row r="188">
          <cell r="A188" t="str">
            <v>A0802639</v>
          </cell>
          <cell r="C188" t="str">
            <v>Switch Software</v>
          </cell>
          <cell r="D188" t="str">
            <v>WIN ORIGI. ATTEMPT DETECTION PT.</v>
          </cell>
          <cell r="E188">
            <v>25</v>
          </cell>
          <cell r="F188">
            <v>0</v>
          </cell>
        </row>
        <row r="189">
          <cell r="A189" t="str">
            <v>A0802640</v>
          </cell>
          <cell r="C189" t="str">
            <v>Switch Software</v>
          </cell>
          <cell r="D189" t="str">
            <v>WIN T ANSWER DETECTION PT.</v>
          </cell>
          <cell r="E189">
            <v>25</v>
          </cell>
          <cell r="F189">
            <v>0</v>
          </cell>
        </row>
        <row r="190">
          <cell r="A190" t="str">
            <v>A0802641</v>
          </cell>
          <cell r="C190" t="str">
            <v>Switch Software</v>
          </cell>
          <cell r="D190" t="str">
            <v>WIN T DISCOUNT DETECTION PT.</v>
          </cell>
          <cell r="E190">
            <v>25</v>
          </cell>
          <cell r="F190">
            <v>0</v>
          </cell>
        </row>
        <row r="191">
          <cell r="A191" t="str">
            <v>A0802643</v>
          </cell>
          <cell r="C191" t="str">
            <v>Switch Software</v>
          </cell>
          <cell r="D191" t="str">
            <v>WIN T BUSY DETECTION POINT</v>
          </cell>
          <cell r="E191">
            <v>30</v>
          </cell>
          <cell r="F191">
            <v>0</v>
          </cell>
        </row>
        <row r="192">
          <cell r="A192" t="str">
            <v>A0805271</v>
          </cell>
          <cell r="C192" t="str">
            <v>Controller Software</v>
          </cell>
          <cell r="D192" t="str">
            <v>CDMA TOOL BOX SOFTWARE</v>
          </cell>
          <cell r="E192">
            <v>20000</v>
          </cell>
          <cell r="F192">
            <v>0</v>
          </cell>
        </row>
        <row r="193">
          <cell r="A193" t="str">
            <v>A0806324</v>
          </cell>
          <cell r="C193" t="str">
            <v>Cellsite/BTS/RBS Infrastructure</v>
          </cell>
          <cell r="D193" t="str">
            <v>CABLE DUCT EXTENDER - METROCELL EBE</v>
          </cell>
          <cell r="E193">
            <v>110</v>
          </cell>
          <cell r="F193">
            <v>30.19</v>
          </cell>
        </row>
        <row r="194">
          <cell r="A194" t="str">
            <v>A0806325</v>
          </cell>
          <cell r="C194" t="str">
            <v>Cellsite/BTS/RBS Infrastructure</v>
          </cell>
          <cell r="D194" t="str">
            <v>CABLE DUCT BASE - METROCELL EBE</v>
          </cell>
          <cell r="E194">
            <v>110</v>
          </cell>
          <cell r="F194">
            <v>24.69</v>
          </cell>
        </row>
        <row r="195">
          <cell r="A195" t="str">
            <v>A0806797</v>
          </cell>
          <cell r="C195" t="str">
            <v>OA&amp;M and Tools</v>
          </cell>
          <cell r="D195" t="str">
            <v>SDM Primary Software (SDMX09)</v>
          </cell>
          <cell r="E195">
            <v>21000</v>
          </cell>
          <cell r="F195">
            <v>0</v>
          </cell>
        </row>
        <row r="196">
          <cell r="A196" t="str">
            <v>A0806859</v>
          </cell>
          <cell r="C196" t="str">
            <v>Switch Software</v>
          </cell>
          <cell r="D196" t="str">
            <v>MTX09 BASE MSC FTRS WITH CDMA - NEW SWITCH</v>
          </cell>
          <cell r="E196">
            <v>700</v>
          </cell>
          <cell r="F196">
            <v>0</v>
          </cell>
        </row>
        <row r="197">
          <cell r="A197" t="str">
            <v>A0806860</v>
          </cell>
          <cell r="C197" t="str">
            <v>Switch Software</v>
          </cell>
          <cell r="D197" t="str">
            <v>MTX09 BASE MSC &amp;amp; HLR FTRS WITH CDMA - UPGRADE</v>
          </cell>
          <cell r="E197">
            <v>50</v>
          </cell>
          <cell r="F197">
            <v>0</v>
          </cell>
        </row>
        <row r="198">
          <cell r="A198" t="str">
            <v>A0808189</v>
          </cell>
          <cell r="C198" t="str">
            <v>Cellsite/BTS/RBS Infrastructure</v>
          </cell>
          <cell r="D198" t="str">
            <v>METROCELL EBE - WIRE ASSY 1/0 FLEX BLK 196&amp;quot; 2H 3/8</v>
          </cell>
          <cell r="E198">
            <v>395</v>
          </cell>
          <cell r="F198">
            <v>79.48</v>
          </cell>
        </row>
        <row r="199">
          <cell r="A199" t="str">
            <v>A0808260</v>
          </cell>
          <cell r="C199" t="str">
            <v>Cellsite/BTS/RBS Infrastructure</v>
          </cell>
          <cell r="D199" t="str">
            <v>PROXIMITY SWITCH SENSOR ( METROCELL EXTERNAL BATTE</v>
          </cell>
          <cell r="E199">
            <v>30</v>
          </cell>
          <cell r="F199">
            <v>5.89</v>
          </cell>
        </row>
        <row r="200">
          <cell r="A200" t="str">
            <v>A0814838</v>
          </cell>
          <cell r="C200" t="str">
            <v>OEM Equipment</v>
          </cell>
          <cell r="D200" t="str">
            <v>3 COM-US ROBTOTICS 56 K MODEL</v>
          </cell>
          <cell r="E200">
            <v>150</v>
          </cell>
          <cell r="F200">
            <v>100.7</v>
          </cell>
        </row>
        <row r="201">
          <cell r="A201" t="str">
            <v>A0821386</v>
          </cell>
          <cell r="C201" t="str">
            <v>Cellsite/BTS/RBS Infrastructure</v>
          </cell>
          <cell r="D201" t="str">
            <v>T1/E1 DSX CABLE 15M</v>
          </cell>
          <cell r="E201">
            <v>75</v>
          </cell>
          <cell r="F201">
            <v>22.4</v>
          </cell>
        </row>
        <row r="202">
          <cell r="A202" t="str">
            <v>A0821394</v>
          </cell>
          <cell r="C202" t="str">
            <v>Cellsite/BTS/RBS Infrastructure</v>
          </cell>
          <cell r="D202" t="str">
            <v>INDOOR ALARM MDF CABLE 15M</v>
          </cell>
          <cell r="E202">
            <v>300</v>
          </cell>
          <cell r="F202">
            <v>19.510000000000002</v>
          </cell>
        </row>
        <row r="203">
          <cell r="A203" t="str">
            <v>A0821452</v>
          </cell>
          <cell r="C203" t="str">
            <v>Switch Software</v>
          </cell>
          <cell r="D203" t="str">
            <v>ASCII &amp;amp; Enhanced Terminal Access</v>
          </cell>
          <cell r="E203">
            <v>9000</v>
          </cell>
          <cell r="F203">
            <v>0</v>
          </cell>
        </row>
        <row r="204">
          <cell r="A204" t="str">
            <v>A0826960</v>
          </cell>
          <cell r="C204" t="str">
            <v>Cellsite/BTS/RBS Infrastructure</v>
          </cell>
          <cell r="D204" t="str">
            <v>AIR FILTER, ALUMINUM, 14.00 X 9.50 X 5/16 - FOR ME</v>
          </cell>
          <cell r="E204">
            <v>110</v>
          </cell>
          <cell r="F204">
            <v>8.35</v>
          </cell>
        </row>
        <row r="205">
          <cell r="A205" t="str">
            <v>A0828397</v>
          </cell>
          <cell r="C205" t="str">
            <v>OEM Equipment</v>
          </cell>
          <cell r="D205" t="str">
            <v>AIR-FILTER FOR SMM8221, 25PPI, MATERIAL: FILTER MEDIA: POLYURETHANE FOAM, 0.25&amp;quot; THCK, 25PPI 4.90&amp;quot; X 4.90&amp;quot;, FRAMED, DIM: 4.96&amp;quot; X 4.96&amp;quot; X 0.280&amp;quot;, ALUMINUM , FOLLOWS: UL 94-HF-1</v>
          </cell>
          <cell r="E205">
            <v>10.65</v>
          </cell>
          <cell r="F205">
            <v>7.45</v>
          </cell>
        </row>
        <row r="206">
          <cell r="A206" t="str">
            <v>A0829810</v>
          </cell>
          <cell r="C206" t="str">
            <v>Switch Software</v>
          </cell>
          <cell r="D206" t="str">
            <v>CPC</v>
          </cell>
          <cell r="E206">
            <v>150</v>
          </cell>
          <cell r="F206">
            <v>0</v>
          </cell>
        </row>
        <row r="207">
          <cell r="A207" t="str">
            <v>A0837223</v>
          </cell>
          <cell r="C207" t="str">
            <v>Cellsite/BTS/RBS Infrastructure</v>
          </cell>
          <cell r="D207" t="str">
            <v>COAXIAL ASSY,N,STRAIGHT TNC, LMR-400, 50 OHM 10M L</v>
          </cell>
          <cell r="E207">
            <v>280</v>
          </cell>
          <cell r="F207">
            <v>28.92</v>
          </cell>
        </row>
        <row r="208">
          <cell r="A208" t="str">
            <v>A0837247</v>
          </cell>
          <cell r="C208" t="str">
            <v>Cellsite/BTS/RBS Infrastructure</v>
          </cell>
          <cell r="D208" t="str">
            <v>COAXIAL ASSY,N,N LMR-400, 50 OHM 18.5 LGTH</v>
          </cell>
          <cell r="E208">
            <v>407</v>
          </cell>
          <cell r="F208">
            <v>35.450000000000003</v>
          </cell>
        </row>
        <row r="209">
          <cell r="A209" t="str">
            <v>A0837256</v>
          </cell>
          <cell r="C209" t="str">
            <v>Cellsite/BTS/RBS Infrastructure</v>
          </cell>
          <cell r="D209" t="str">
            <v>COAXIAL CABLE ASSY,N,N LMR-400FR, 50 OHM 19M LGTH</v>
          </cell>
          <cell r="E209">
            <v>415</v>
          </cell>
          <cell r="F209">
            <v>65.2</v>
          </cell>
        </row>
        <row r="210">
          <cell r="A210" t="str">
            <v>A0837268</v>
          </cell>
          <cell r="C210" t="str">
            <v>Cellsite/BTS/RBS Infrastructure</v>
          </cell>
          <cell r="D210" t="str">
            <v>T1/E1 DSX CABLE 30M LENGTH</v>
          </cell>
          <cell r="E210">
            <v>246</v>
          </cell>
          <cell r="F210">
            <v>35.44</v>
          </cell>
        </row>
        <row r="211">
          <cell r="A211" t="str">
            <v>A0837271</v>
          </cell>
          <cell r="C211" t="str">
            <v>Cellsite/BTS/RBS Infrastructure</v>
          </cell>
          <cell r="D211" t="str">
            <v>INDOOR ALARM MDF CABLE 30M</v>
          </cell>
          <cell r="E211">
            <v>305</v>
          </cell>
          <cell r="F211">
            <v>30.39</v>
          </cell>
        </row>
        <row r="212">
          <cell r="A212" t="str">
            <v>A0838385</v>
          </cell>
          <cell r="C212" t="str">
            <v>Services Platforms</v>
          </cell>
          <cell r="D212" t="str">
            <v>BASE PDSN SOFTWARE - 1000 SUBS</v>
          </cell>
          <cell r="E212">
            <v>20000</v>
          </cell>
          <cell r="F212">
            <v>0</v>
          </cell>
        </row>
        <row r="213">
          <cell r="A213" t="str">
            <v>A0838386</v>
          </cell>
          <cell r="C213" t="str">
            <v>Services Platforms</v>
          </cell>
          <cell r="D213" t="str">
            <v>MOBILE IP WITH FOREIGN AGENT - 1000 SUBS</v>
          </cell>
          <cell r="E213">
            <v>2000</v>
          </cell>
          <cell r="F213">
            <v>0</v>
          </cell>
        </row>
        <row r="214">
          <cell r="A214" t="str">
            <v>A0838387</v>
          </cell>
          <cell r="C214" t="str">
            <v>Services Platforms</v>
          </cell>
          <cell r="D214" t="str">
            <v>MOBILE IP WITH HOME AGENT - 1000 SUBS</v>
          </cell>
          <cell r="E214">
            <v>3000</v>
          </cell>
          <cell r="F214">
            <v>0</v>
          </cell>
        </row>
        <row r="215">
          <cell r="A215" t="str">
            <v>A0845966</v>
          </cell>
          <cell r="C215" t="str">
            <v>Controller Hardware</v>
          </cell>
          <cell r="D215" t="str">
            <v>CABLE ASSY KIT, EXTERNAL TIMING REF. KIT W/FUSE</v>
          </cell>
          <cell r="E215">
            <v>10000</v>
          </cell>
          <cell r="F215">
            <v>557.04999999999995</v>
          </cell>
        </row>
        <row r="216">
          <cell r="A216" t="str">
            <v>A0852449</v>
          </cell>
          <cell r="C216" t="str">
            <v>Switch Software</v>
          </cell>
          <cell r="D216" t="str">
            <v>MTX10 BASE MSC &amp;amp; HLR FTRS WITH CDMA - NEW SWITCH</v>
          </cell>
          <cell r="E216">
            <v>1100</v>
          </cell>
          <cell r="F216">
            <v>0</v>
          </cell>
        </row>
        <row r="217">
          <cell r="A217" t="str">
            <v>A0852450</v>
          </cell>
          <cell r="C217" t="str">
            <v>Switch Software</v>
          </cell>
          <cell r="D217" t="str">
            <v>MTX10 BASE MSC FTRS WITH CDMA - NEW SWITCH</v>
          </cell>
          <cell r="E217">
            <v>770</v>
          </cell>
          <cell r="F217">
            <v>0</v>
          </cell>
        </row>
        <row r="218">
          <cell r="A218" t="str">
            <v>A0852451</v>
          </cell>
          <cell r="C218" t="str">
            <v>Switch Software</v>
          </cell>
          <cell r="D218" t="str">
            <v>MTX10 BASE MSC &amp;amp; HLR FTRS WITH CDMA - UPGRADE</v>
          </cell>
          <cell r="E218">
            <v>200</v>
          </cell>
          <cell r="F218">
            <v>0</v>
          </cell>
        </row>
        <row r="219">
          <cell r="A219" t="str">
            <v>A0852452</v>
          </cell>
          <cell r="C219" t="str">
            <v>Switch Software</v>
          </cell>
          <cell r="D219" t="str">
            <v>MTX10 BASE MSC FTRS WITH CDMA - UPGRADE</v>
          </cell>
          <cell r="E219">
            <v>140</v>
          </cell>
          <cell r="F219">
            <v>0</v>
          </cell>
        </row>
        <row r="220">
          <cell r="A220" t="str">
            <v>A0852464</v>
          </cell>
          <cell r="C220" t="str">
            <v>Switch Software</v>
          </cell>
          <cell r="D220" t="str">
            <v>ISUP WHITE BOOK COMPLIANCE-PHASE II</v>
          </cell>
          <cell r="E220">
            <v>100</v>
          </cell>
          <cell r="F220">
            <v>0</v>
          </cell>
        </row>
        <row r="221">
          <cell r="A221" t="str">
            <v>A0852467</v>
          </cell>
          <cell r="C221" t="str">
            <v>Switch Software</v>
          </cell>
          <cell r="D221" t="str">
            <v>E911 PHASE II (&amp;amp; LOCATION SERVICES SUPPORT)</v>
          </cell>
          <cell r="E221">
            <v>100</v>
          </cell>
          <cell r="F221">
            <v>0</v>
          </cell>
        </row>
        <row r="222">
          <cell r="A222" t="str">
            <v>A0852472</v>
          </cell>
          <cell r="C222" t="str">
            <v>Switch Software</v>
          </cell>
          <cell r="D222" t="str">
            <v>ANNOUNCEMENT ON ORIGINATION</v>
          </cell>
          <cell r="E222">
            <v>30</v>
          </cell>
          <cell r="F222">
            <v>0</v>
          </cell>
        </row>
        <row r="223">
          <cell r="A223" t="str">
            <v>A0852474</v>
          </cell>
          <cell r="C223" t="str">
            <v>Switch Software</v>
          </cell>
          <cell r="D223" t="str">
            <v>IS-771 CAPABILITY SET I ADDITIONS</v>
          </cell>
          <cell r="E223">
            <v>30000</v>
          </cell>
          <cell r="F223">
            <v>0</v>
          </cell>
        </row>
        <row r="224">
          <cell r="A224" t="str">
            <v>A0852475</v>
          </cell>
          <cell r="C224" t="str">
            <v>Switch Software</v>
          </cell>
          <cell r="D224" t="str">
            <v>IS-771 CAPABILITY SET II ADDITIONS</v>
          </cell>
          <cell r="E224">
            <v>30000</v>
          </cell>
          <cell r="F224">
            <v>0</v>
          </cell>
        </row>
        <row r="225">
          <cell r="A225" t="str">
            <v>A0852476</v>
          </cell>
          <cell r="C225" t="str">
            <v>Switch Software</v>
          </cell>
          <cell r="D225" t="str">
            <v>XA-Core Enabler - per Processing Element</v>
          </cell>
          <cell r="E225">
            <v>125000</v>
          </cell>
          <cell r="F225">
            <v>0</v>
          </cell>
        </row>
        <row r="226">
          <cell r="A226" t="str">
            <v>A0853768</v>
          </cell>
          <cell r="B226" t="str">
            <v>DS1405007</v>
          </cell>
          <cell r="C226" t="str">
            <v>Services Platforms</v>
          </cell>
          <cell r="D226" t="str">
            <v>8004DC, 850W DC POWER SUPPLY</v>
          </cell>
          <cell r="E226">
            <v>4495</v>
          </cell>
          <cell r="F226">
            <v>1055.6199999999999</v>
          </cell>
        </row>
        <row r="227">
          <cell r="A227" t="str">
            <v>A0861318</v>
          </cell>
          <cell r="C227" t="str">
            <v>Services Platforms</v>
          </cell>
          <cell r="D227" t="str">
            <v>E250 - OAM SERVER BUNDLE</v>
          </cell>
          <cell r="E227">
            <v>45300</v>
          </cell>
          <cell r="F227">
            <v>23704.5</v>
          </cell>
        </row>
        <row r="228">
          <cell r="A228" t="str">
            <v>A0861321</v>
          </cell>
          <cell r="C228" t="str">
            <v>Services Platforms</v>
          </cell>
          <cell r="D228" t="str">
            <v>E250 OAM SERVER BUNDLE</v>
          </cell>
          <cell r="E228">
            <v>95100</v>
          </cell>
          <cell r="F228">
            <v>51534.1</v>
          </cell>
        </row>
        <row r="229">
          <cell r="A229" t="str">
            <v>A0861322</v>
          </cell>
          <cell r="C229" t="str">
            <v>OA&amp;M and Tools</v>
          </cell>
          <cell r="D229" t="str">
            <v>E250 - Tower to Rack Sidegrade Kit for E250 Server Bundle</v>
          </cell>
          <cell r="E229">
            <v>650</v>
          </cell>
          <cell r="F229">
            <v>492.67</v>
          </cell>
        </row>
        <row r="230">
          <cell r="A230" t="str">
            <v>A0861323</v>
          </cell>
          <cell r="C230" t="str">
            <v>Services Platforms</v>
          </cell>
          <cell r="D230" t="str">
            <v>E450 - RACKMOUNTING KIT FOR E450 SERVER BUNDLE</v>
          </cell>
          <cell r="E230">
            <v>825</v>
          </cell>
          <cell r="F230">
            <v>625.15</v>
          </cell>
        </row>
        <row r="231">
          <cell r="A231" t="str">
            <v>A0865888</v>
          </cell>
          <cell r="C231" t="str">
            <v>Controller Software</v>
          </cell>
          <cell r="D231" t="str">
            <v>CDMA TOOL BOX 2.1</v>
          </cell>
          <cell r="E231">
            <v>20000</v>
          </cell>
          <cell r="F231">
            <v>0</v>
          </cell>
        </row>
        <row r="232">
          <cell r="A232" t="str">
            <v>A0865898</v>
          </cell>
          <cell r="C232" t="str">
            <v>OA&amp;M and Tools</v>
          </cell>
          <cell r="D232" t="str">
            <v>SDMX10 - SOFTWARE UPGRADE FROM SDMX09 TO SDMX10</v>
          </cell>
          <cell r="E232">
            <v>3000</v>
          </cell>
          <cell r="F232">
            <v>0</v>
          </cell>
        </row>
        <row r="233">
          <cell r="A233" t="str">
            <v>A0906564</v>
          </cell>
          <cell r="B233" t="str">
            <v>928A</v>
          </cell>
          <cell r="C233" t="str">
            <v>Switch Hardware</v>
          </cell>
          <cell r="D233" t="str">
            <v>10BASE-T TRANSCEIVER</v>
          </cell>
          <cell r="E233">
            <v>99</v>
          </cell>
          <cell r="F233">
            <v>21.11</v>
          </cell>
        </row>
        <row r="234">
          <cell r="A234" t="str">
            <v>A0916793</v>
          </cell>
          <cell r="C234" t="str">
            <v>Services Platforms</v>
          </cell>
          <cell r="D234" t="str">
            <v>ON LINE DOC V14.00</v>
          </cell>
          <cell r="E234">
            <v>30</v>
          </cell>
          <cell r="F234">
            <v>15.51</v>
          </cell>
        </row>
        <row r="235">
          <cell r="A235" t="str">
            <v>A0916849</v>
          </cell>
          <cell r="C235" t="str">
            <v>Services Platforms</v>
          </cell>
          <cell r="D235" t="str">
            <v>ASN CORP SUITE 16M V14.0</v>
          </cell>
          <cell r="E235">
            <v>2345</v>
          </cell>
          <cell r="F235">
            <v>269.83</v>
          </cell>
        </row>
        <row r="236">
          <cell r="A236" t="str">
            <v>A0916894</v>
          </cell>
          <cell r="C236" t="str">
            <v>Services Platforms</v>
          </cell>
          <cell r="D236" t="str">
            <v>SITE MGR - CD ROM V14.0</v>
          </cell>
          <cell r="E236">
            <v>200</v>
          </cell>
          <cell r="F236">
            <v>31.22</v>
          </cell>
        </row>
        <row r="237">
          <cell r="A237" t="str">
            <v>A0980887</v>
          </cell>
          <cell r="B237" t="str">
            <v>WCP2001C</v>
          </cell>
          <cell r="C237" t="str">
            <v>Controller Hardware</v>
          </cell>
          <cell r="D237" t="str">
            <v>BASE BSC (NO SBS CARDS/NO BSM)</v>
          </cell>
          <cell r="E237">
            <v>215000</v>
          </cell>
          <cell r="F237">
            <v>56239.93</v>
          </cell>
        </row>
        <row r="238">
          <cell r="A238" t="str">
            <v>A0980889</v>
          </cell>
          <cell r="B238" t="str">
            <v>WCP2005A</v>
          </cell>
          <cell r="C238" t="str">
            <v>Controller Hardware</v>
          </cell>
          <cell r="D238" t="str">
            <v>CDMA BSS MGR ENTRY LEVEL - RS422</v>
          </cell>
          <cell r="E238">
            <v>105000</v>
          </cell>
          <cell r="F238">
            <v>50880.72</v>
          </cell>
        </row>
        <row r="239">
          <cell r="A239" t="str">
            <v>A0980890</v>
          </cell>
          <cell r="B239" t="str">
            <v>WCP2007B</v>
          </cell>
          <cell r="C239" t="str">
            <v>Controller Hardware</v>
          </cell>
          <cell r="D239" t="str">
            <v>BASE BSC SPARES</v>
          </cell>
          <cell r="E239">
            <v>95500</v>
          </cell>
          <cell r="F239">
            <v>9289.94</v>
          </cell>
        </row>
        <row r="240">
          <cell r="A240" t="str">
            <v>A0980893</v>
          </cell>
          <cell r="B240" t="str">
            <v>WCP2013B</v>
          </cell>
          <cell r="C240" t="str">
            <v>Controller Hardware</v>
          </cell>
          <cell r="D240" t="str">
            <v>3/4 DISCO SHELF EXPANSION</v>
          </cell>
          <cell r="E240">
            <v>195000</v>
          </cell>
          <cell r="F240">
            <v>37308.26</v>
          </cell>
        </row>
        <row r="241">
          <cell r="A241" t="str">
            <v>A0980894</v>
          </cell>
          <cell r="B241" t="str">
            <v>WCP2014C</v>
          </cell>
          <cell r="C241" t="str">
            <v>Controller Hardware</v>
          </cell>
          <cell r="D241" t="str">
            <v>CDMA BSS MANAGER - HIGH CAPACITY - ATM</v>
          </cell>
          <cell r="E241">
            <v>160000</v>
          </cell>
          <cell r="F241">
            <v>76708.31</v>
          </cell>
        </row>
        <row r="242">
          <cell r="A242" t="str">
            <v>A0980897</v>
          </cell>
          <cell r="B242" t="str">
            <v>WCP2206A</v>
          </cell>
          <cell r="C242" t="str">
            <v>Services Platforms</v>
          </cell>
          <cell r="D242" t="str">
            <v>ENHANCED BASE STATION CONTROLLER- E1 BITS INPUT</v>
          </cell>
          <cell r="E242">
            <v>545000</v>
          </cell>
          <cell r="F242">
            <v>84964.800000000003</v>
          </cell>
        </row>
        <row r="243">
          <cell r="A243" t="str">
            <v>A0980906</v>
          </cell>
          <cell r="B243" t="str">
            <v>WCP3030D</v>
          </cell>
          <cell r="C243" t="str">
            <v>Cellsite/BTS/RBS Infrastructure</v>
          </cell>
          <cell r="D243" t="str">
            <v>CDMA MINICELL BASE WITH OUTDOOR HARDENING AC POWER</v>
          </cell>
          <cell r="E243">
            <v>70000</v>
          </cell>
          <cell r="F243">
            <v>12839.11</v>
          </cell>
        </row>
        <row r="244">
          <cell r="A244" t="str">
            <v>A0980913</v>
          </cell>
          <cell r="B244" t="str">
            <v>WCP3530A</v>
          </cell>
          <cell r="C244" t="str">
            <v>Cellsite/BTS/RBS Infrastructure</v>
          </cell>
          <cell r="D244" t="str">
            <v>CDMA MINICELL DE AC OUTDOOR</v>
          </cell>
          <cell r="E244">
            <v>53000</v>
          </cell>
          <cell r="F244">
            <v>4416.71</v>
          </cell>
        </row>
        <row r="245">
          <cell r="A245" t="str">
            <v>AA0005009</v>
          </cell>
          <cell r="C245" t="str">
            <v>Services Platforms</v>
          </cell>
          <cell r="D245" t="str">
            <v>BayStack 10 136 W Redundant Power Supply module.  +/-12 V and +5 V DC outputs for use with BayStack 450/410 and BayStack 100 series products which currently use AA0005005.</v>
          </cell>
          <cell r="E245">
            <v>299</v>
          </cell>
          <cell r="F245">
            <v>86.44</v>
          </cell>
        </row>
        <row r="246">
          <cell r="A246" t="str">
            <v>AA0005014</v>
          </cell>
          <cell r="C246" t="str">
            <v>Services Platforms</v>
          </cell>
          <cell r="D246" t="str">
            <v>BayStack 10 SNMP Controller Module.  One required per BayStack 10 system, if UPS/SNMP Controller Module (AA0005011 or AA0005012) will not be used.</v>
          </cell>
          <cell r="E246">
            <v>679</v>
          </cell>
          <cell r="F246">
            <v>185.24</v>
          </cell>
        </row>
        <row r="247">
          <cell r="A247" t="str">
            <v>AA0005E08</v>
          </cell>
          <cell r="C247" t="str">
            <v>Services Platforms</v>
          </cell>
          <cell r="D247" t="str">
            <v>BayStack 10 Power Supply Unit.  Modular power supply chassis, accepting 136 W and 200 W Redundant Power Supply modules, and 1400 VA UPS module.  No power cord.  Requires either AA0005011, AA0005012, or AA0005014.</v>
          </cell>
          <cell r="E247">
            <v>1149</v>
          </cell>
          <cell r="F247">
            <v>220.47</v>
          </cell>
        </row>
        <row r="248">
          <cell r="A248" t="str">
            <v>AF0002A16</v>
          </cell>
          <cell r="B248" t="str">
            <v>A0709795</v>
          </cell>
          <cell r="C248" t="str">
            <v>Services Platforms</v>
          </cell>
          <cell r="D248" t="str">
            <v>ASN2 Base Unit 32M 48V Power.  (No power cord included)</v>
          </cell>
          <cell r="E248">
            <v>4190</v>
          </cell>
          <cell r="F248">
            <v>896.94</v>
          </cell>
        </row>
        <row r="249">
          <cell r="A249" t="str">
            <v>AF0002E13</v>
          </cell>
          <cell r="B249" t="str">
            <v>A0709827</v>
          </cell>
          <cell r="C249" t="str">
            <v>Services Platforms</v>
          </cell>
          <cell r="D249" t="str">
            <v>ASN2 Base Unit 32M AC Redundant Power  (Includes North American power cord)</v>
          </cell>
          <cell r="E249">
            <v>3990</v>
          </cell>
          <cell r="F249">
            <v>557.45000000000005</v>
          </cell>
        </row>
        <row r="250">
          <cell r="A250" t="str">
            <v>AF2104004</v>
          </cell>
          <cell r="B250" t="str">
            <v>A0709977</v>
          </cell>
          <cell r="C250" t="str">
            <v>Services Platforms</v>
          </cell>
          <cell r="D250" t="str">
            <v>MCE1 Net Module for channelized E1 and ISDN PRI</v>
          </cell>
          <cell r="E250">
            <v>2240</v>
          </cell>
          <cell r="F250">
            <v>418.03</v>
          </cell>
        </row>
        <row r="251">
          <cell r="A251" t="str">
            <v>AL2012E14</v>
          </cell>
          <cell r="C251" t="str">
            <v>Services Platforms</v>
          </cell>
          <cell r="D251" t="str">
            <v>BAYSTACK 450-24; USA</v>
          </cell>
          <cell r="E251">
            <v>2295</v>
          </cell>
          <cell r="F251">
            <v>696.67</v>
          </cell>
        </row>
        <row r="252">
          <cell r="A252" t="str">
            <v>B0091448</v>
          </cell>
          <cell r="B252" t="str">
            <v>ED1241-73G4</v>
          </cell>
          <cell r="C252" t="str">
            <v>Switch Hardware</v>
          </cell>
          <cell r="D252" t="str">
            <v>End cap (2),Aux framing, 2x9/1</v>
          </cell>
          <cell r="E252">
            <v>18.91</v>
          </cell>
          <cell r="F252">
            <v>2.5299999999999998</v>
          </cell>
        </row>
        <row r="253">
          <cell r="A253" t="str">
            <v>B0091449</v>
          </cell>
          <cell r="B253" t="str">
            <v>ED1241-73G5</v>
          </cell>
          <cell r="C253" t="str">
            <v>OEM Equipment</v>
          </cell>
          <cell r="D253" t="str">
            <v>Aux framing, Splicing channel</v>
          </cell>
          <cell r="E253">
            <v>11</v>
          </cell>
          <cell r="F253">
            <v>3.1</v>
          </cell>
        </row>
        <row r="254">
          <cell r="A254" t="str">
            <v>B0091450</v>
          </cell>
          <cell r="B254" t="str">
            <v>ED1241-73G6</v>
          </cell>
          <cell r="C254" t="str">
            <v>Cellsite/BTS/RBS Infrastructure</v>
          </cell>
          <cell r="D254" t="str">
            <v>Aux framing, &amp;quot;T&amp;quot; Junction inte</v>
          </cell>
          <cell r="E254">
            <v>9</v>
          </cell>
          <cell r="F254">
            <v>11.25</v>
          </cell>
        </row>
        <row r="255">
          <cell r="A255" t="str">
            <v>B0091451</v>
          </cell>
          <cell r="B255" t="str">
            <v>ED1241-73G7</v>
          </cell>
          <cell r="C255" t="str">
            <v>Switch Hardware</v>
          </cell>
          <cell r="D255" t="str">
            <v>Aux framing, &amp;quot;cross&amp;quot; intersect</v>
          </cell>
          <cell r="E255">
            <v>118.21</v>
          </cell>
          <cell r="F255">
            <v>38.270000000000003</v>
          </cell>
        </row>
        <row r="256">
          <cell r="A256" t="str">
            <v>B0091453</v>
          </cell>
          <cell r="B256" t="str">
            <v>ED1241-73G11B</v>
          </cell>
          <cell r="C256" t="str">
            <v>OEM Equipment</v>
          </cell>
          <cell r="D256" t="str">
            <v>Aux framing, pipe stand, 9'1&amp;quot;</v>
          </cell>
          <cell r="E256">
            <v>185</v>
          </cell>
          <cell r="F256">
            <v>72</v>
          </cell>
        </row>
        <row r="257">
          <cell r="A257" t="str">
            <v>B0091457</v>
          </cell>
          <cell r="C257" t="str">
            <v>OEM Equipment</v>
          </cell>
          <cell r="D257" t="str">
            <v>Aux framing, single level supp</v>
          </cell>
          <cell r="E257">
            <v>14</v>
          </cell>
          <cell r="F257">
            <v>2.08</v>
          </cell>
        </row>
        <row r="258">
          <cell r="A258" t="str">
            <v>B0091459</v>
          </cell>
          <cell r="B258" t="str">
            <v>ED1241-73G22A</v>
          </cell>
          <cell r="C258" t="str">
            <v>OEM Equipment</v>
          </cell>
          <cell r="D258" t="str">
            <v>Aux framing, single level supp</v>
          </cell>
          <cell r="E258">
            <v>8</v>
          </cell>
          <cell r="F258">
            <v>6.38</v>
          </cell>
        </row>
        <row r="259">
          <cell r="A259" t="str">
            <v>B0091462</v>
          </cell>
          <cell r="B259" t="str">
            <v>ED1241-73G23</v>
          </cell>
          <cell r="C259" t="str">
            <v>Switch Hardware</v>
          </cell>
          <cell r="D259" t="str">
            <v>AUX FRAMEWORK</v>
          </cell>
          <cell r="E259">
            <v>113</v>
          </cell>
          <cell r="F259">
            <v>13.88</v>
          </cell>
        </row>
        <row r="260">
          <cell r="A260" t="str">
            <v>B0091463</v>
          </cell>
          <cell r="B260" t="str">
            <v>ED1241-73G25</v>
          </cell>
          <cell r="C260" t="str">
            <v>Switch Hardware</v>
          </cell>
          <cell r="D260" t="str">
            <v>Aux framing, double level supp</v>
          </cell>
          <cell r="E260">
            <v>5.28</v>
          </cell>
          <cell r="F260">
            <v>1.44</v>
          </cell>
        </row>
        <row r="261">
          <cell r="A261" t="str">
            <v>B0091485</v>
          </cell>
          <cell r="B261" t="str">
            <v>ED1241-73G37A</v>
          </cell>
          <cell r="C261" t="str">
            <v>Cellsite/BTS/RBS Infrastructure</v>
          </cell>
          <cell r="D261" t="str">
            <v>AUX FRAMEWORK</v>
          </cell>
          <cell r="E261">
            <v>165</v>
          </cell>
          <cell r="F261">
            <v>40.840000000000003</v>
          </cell>
        </row>
        <row r="262">
          <cell r="A262" t="str">
            <v>B0091509</v>
          </cell>
          <cell r="B262" t="str">
            <v>ED1241-73G51E</v>
          </cell>
          <cell r="C262" t="str">
            <v>Cellsite/BTS/RBS Infrastructure</v>
          </cell>
          <cell r="D262" t="str">
            <v>Aux framing, min. clearance 1-</v>
          </cell>
          <cell r="E262">
            <v>22</v>
          </cell>
          <cell r="F262">
            <v>12.74</v>
          </cell>
        </row>
        <row r="263">
          <cell r="A263" t="str">
            <v>B0091570</v>
          </cell>
          <cell r="B263" t="str">
            <v>ED1241-73G82</v>
          </cell>
          <cell r="C263" t="str">
            <v>Switch Hardware</v>
          </cell>
          <cell r="D263" t="str">
            <v>AUX FRAMEWORK</v>
          </cell>
          <cell r="E263">
            <v>46.44</v>
          </cell>
          <cell r="F263">
            <v>5.0999999999999996</v>
          </cell>
        </row>
        <row r="264">
          <cell r="A264" t="str">
            <v>B0091612</v>
          </cell>
          <cell r="B264" t="str">
            <v>ED1242-71G29</v>
          </cell>
          <cell r="C264" t="str">
            <v>Cellsite/BTS/RBS Infrastructure</v>
          </cell>
          <cell r="D264" t="str">
            <v>CABLE RACK &amp; SUP SL</v>
          </cell>
          <cell r="E264">
            <v>106.93</v>
          </cell>
          <cell r="F264">
            <v>24.09</v>
          </cell>
        </row>
        <row r="265">
          <cell r="A265" t="str">
            <v>B0091613</v>
          </cell>
          <cell r="B265" t="str">
            <v>ED1242-71G30A</v>
          </cell>
          <cell r="C265" t="str">
            <v>OEM Equipment</v>
          </cell>
          <cell r="D265" t="str">
            <v>Cable Rack Supt, cable rack cl</v>
          </cell>
          <cell r="E265">
            <v>22</v>
          </cell>
          <cell r="F265">
            <v>3.89</v>
          </cell>
        </row>
        <row r="266">
          <cell r="A266" t="str">
            <v>B0091615</v>
          </cell>
          <cell r="B266" t="str">
            <v>ED1242-71G31</v>
          </cell>
          <cell r="C266" t="str">
            <v>Cellsite/BTS/RBS Infrastructure</v>
          </cell>
          <cell r="D266" t="str">
            <v>Cable Rack Supt, junction corn</v>
          </cell>
          <cell r="E266">
            <v>22</v>
          </cell>
          <cell r="F266">
            <v>2.97</v>
          </cell>
        </row>
        <row r="267">
          <cell r="A267" t="str">
            <v>B0091627</v>
          </cell>
          <cell r="C267" t="str">
            <v>Cellsite/BTS/RBS Infrastructure</v>
          </cell>
          <cell r="D267" t="str">
            <v>Cable Rack Supt, plain &amp;quot;J&amp;quot; bol</v>
          </cell>
          <cell r="E267">
            <v>16</v>
          </cell>
          <cell r="F267">
            <v>2.91</v>
          </cell>
        </row>
        <row r="268">
          <cell r="A268" t="str">
            <v>B0091628</v>
          </cell>
          <cell r="B268" t="str">
            <v>ED1242-71G37B</v>
          </cell>
          <cell r="C268" t="str">
            <v>Switch Hardware</v>
          </cell>
          <cell r="D268" t="str">
            <v>CBLE RACK &amp; SUP SL</v>
          </cell>
          <cell r="E268">
            <v>20.64</v>
          </cell>
          <cell r="F268">
            <v>7.9</v>
          </cell>
        </row>
        <row r="269">
          <cell r="A269" t="str">
            <v>B0091629</v>
          </cell>
          <cell r="B269" t="str">
            <v>ED1242-71G38A</v>
          </cell>
          <cell r="C269" t="str">
            <v>Cellsite/BTS/RBS Infrastructure</v>
          </cell>
          <cell r="D269" t="str">
            <v>Cable Rack Supt, cable rack su</v>
          </cell>
          <cell r="E269">
            <v>15</v>
          </cell>
          <cell r="F269">
            <v>1.32</v>
          </cell>
        </row>
        <row r="270">
          <cell r="A270" t="str">
            <v>B0091631</v>
          </cell>
          <cell r="B270" t="str">
            <v>ED1242-71G39</v>
          </cell>
          <cell r="C270" t="str">
            <v>Cellsite/BTS/RBS Infrastructure</v>
          </cell>
          <cell r="D270" t="str">
            <v>CABLE RK &amp;amp; SUP SL</v>
          </cell>
          <cell r="E270">
            <v>7</v>
          </cell>
          <cell r="F270">
            <v>1.27</v>
          </cell>
        </row>
        <row r="271">
          <cell r="A271" t="str">
            <v>B0091643</v>
          </cell>
          <cell r="B271" t="str">
            <v>ED1242-71G48A</v>
          </cell>
          <cell r="C271" t="str">
            <v>Switch Hardware</v>
          </cell>
          <cell r="D271" t="str">
            <v>CABLE RK &amp;amp; SUP SL</v>
          </cell>
          <cell r="E271">
            <v>346</v>
          </cell>
          <cell r="F271">
            <v>27.7</v>
          </cell>
        </row>
        <row r="272">
          <cell r="A272" t="str">
            <v>B0091647</v>
          </cell>
          <cell r="B272" t="str">
            <v>ED1242-71G69</v>
          </cell>
          <cell r="C272" t="str">
            <v>Cellsite/BTS/RBS Infrastructure</v>
          </cell>
          <cell r="D272" t="str">
            <v>End Securing Bracket, part of NT9C85AA/NT9C86AA</v>
          </cell>
          <cell r="E272">
            <v>55.02</v>
          </cell>
          <cell r="F272">
            <v>8.17</v>
          </cell>
        </row>
        <row r="273">
          <cell r="A273" t="str">
            <v>B0091655</v>
          </cell>
          <cell r="B273" t="str">
            <v>ED1242-71G88</v>
          </cell>
          <cell r="C273" t="str">
            <v>Switch Hardware</v>
          </cell>
          <cell r="D273" t="str">
            <v>CABLE RK &amp;amp; SUP SL</v>
          </cell>
          <cell r="E273">
            <v>45</v>
          </cell>
          <cell r="F273">
            <v>16.059999999999999</v>
          </cell>
        </row>
        <row r="274">
          <cell r="A274" t="str">
            <v>B0091670</v>
          </cell>
          <cell r="B274" t="str">
            <v>ED1242-71G94</v>
          </cell>
          <cell r="C274" t="str">
            <v>Cellsite/BTS/RBS Infrastructure</v>
          </cell>
          <cell r="D274" t="str">
            <v>Cable Rack Supt, hanger rod su</v>
          </cell>
          <cell r="E274">
            <v>96</v>
          </cell>
          <cell r="F274">
            <v>5.31</v>
          </cell>
        </row>
        <row r="275">
          <cell r="A275" t="str">
            <v>B0093681</v>
          </cell>
          <cell r="C275" t="str">
            <v>Switch Hardware</v>
          </cell>
          <cell r="D275" t="str">
            <v>Cap Screw Assy, 1/4&amp;quot; bolt, 3/8</v>
          </cell>
          <cell r="E275">
            <v>10.15</v>
          </cell>
          <cell r="F275">
            <v>1.07</v>
          </cell>
        </row>
        <row r="276">
          <cell r="A276" t="str">
            <v>B0093683</v>
          </cell>
          <cell r="C276" t="str">
            <v>Cellsite/BTS/RBS Infrastructure</v>
          </cell>
          <cell r="D276" t="str">
            <v>Cap Screw Assy, 1/4&amp;quot; bolt, 5/8</v>
          </cell>
          <cell r="E276">
            <v>4</v>
          </cell>
          <cell r="F276">
            <v>0.13</v>
          </cell>
        </row>
        <row r="277">
          <cell r="A277" t="str">
            <v>B0093696</v>
          </cell>
          <cell r="C277" t="str">
            <v>OEM Equipment</v>
          </cell>
          <cell r="D277" t="str">
            <v>Cap Screw Assy, 3/8&amp;quot; bolt, 3/8</v>
          </cell>
          <cell r="E277">
            <v>1</v>
          </cell>
          <cell r="F277">
            <v>0.66</v>
          </cell>
        </row>
        <row r="278">
          <cell r="A278" t="str">
            <v>B0093697</v>
          </cell>
          <cell r="C278" t="str">
            <v>OEM Equipment</v>
          </cell>
          <cell r="D278" t="str">
            <v>Cap Screw Assy, 3/8&amp;quot; bolt, 1/2</v>
          </cell>
          <cell r="E278">
            <v>8</v>
          </cell>
          <cell r="F278">
            <v>0.66</v>
          </cell>
        </row>
        <row r="279">
          <cell r="A279" t="str">
            <v>B0093698</v>
          </cell>
          <cell r="C279" t="str">
            <v>OEM Equipment</v>
          </cell>
          <cell r="D279" t="str">
            <v>CAP SCREW ASSY, 3/8"" BOLT, 3/4""-7/8"" GRIP,</v>
          </cell>
          <cell r="E279">
            <v>3.2</v>
          </cell>
          <cell r="F279">
            <v>0.24</v>
          </cell>
        </row>
        <row r="280">
          <cell r="A280" t="str">
            <v>B0107531</v>
          </cell>
          <cell r="B280" t="str">
            <v>ED1242-71G68</v>
          </cell>
          <cell r="C280" t="str">
            <v>OEM Equipment</v>
          </cell>
          <cell r="D280" t="str">
            <v>Cable Rack Supt, end cap for 2</v>
          </cell>
          <cell r="E280">
            <v>4</v>
          </cell>
          <cell r="F280">
            <v>0.41</v>
          </cell>
        </row>
        <row r="281">
          <cell r="A281" t="str">
            <v>B0180563</v>
          </cell>
          <cell r="B281" t="str">
            <v>ED1242-71G23C</v>
          </cell>
          <cell r="C281" t="str">
            <v>OEM Equipment</v>
          </cell>
          <cell r="D281" t="str">
            <v>Cable Rack Supt, cable retaini</v>
          </cell>
          <cell r="E281">
            <v>31</v>
          </cell>
          <cell r="F281">
            <v>2.29</v>
          </cell>
        </row>
        <row r="282">
          <cell r="A282" t="str">
            <v>B0187368</v>
          </cell>
          <cell r="B282" t="str">
            <v>ED12-4271G119</v>
          </cell>
          <cell r="C282" t="str">
            <v>Switch Hardware</v>
          </cell>
          <cell r="D282" t="str">
            <v>Cable Rack Supt, wall support</v>
          </cell>
          <cell r="E282">
            <v>206</v>
          </cell>
          <cell r="F282">
            <v>14.48</v>
          </cell>
        </row>
        <row r="283">
          <cell r="A283" t="str">
            <v>B0225100</v>
          </cell>
          <cell r="C283" t="str">
            <v>Switch Hardware</v>
          </cell>
          <cell r="D283" t="str">
            <v>EDGE GUARD INSULATOR MAT'L 22</v>
          </cell>
          <cell r="E283">
            <v>6.62</v>
          </cell>
          <cell r="F283">
            <v>1.06</v>
          </cell>
        </row>
        <row r="284">
          <cell r="A284" t="str">
            <v>B0237675</v>
          </cell>
          <cell r="B284" t="str">
            <v>NTNX16DB</v>
          </cell>
          <cell r="C284" t="str">
            <v>Switch Hardware</v>
          </cell>
          <cell r="D284" t="str">
            <v>350 MCM CBLE HARDWARE KIT</v>
          </cell>
          <cell r="E284">
            <v>35</v>
          </cell>
          <cell r="F284">
            <v>9.94</v>
          </cell>
        </row>
        <row r="285">
          <cell r="A285" t="str">
            <v>B0238925</v>
          </cell>
          <cell r="B285" t="str">
            <v>ED1242-71G103</v>
          </cell>
          <cell r="C285" t="str">
            <v>Switch Hardware</v>
          </cell>
          <cell r="D285" t="str">
            <v>CABLE RACK GROUNDING CLAMP ASS</v>
          </cell>
          <cell r="E285">
            <v>264.69</v>
          </cell>
          <cell r="F285">
            <v>17.52</v>
          </cell>
        </row>
        <row r="286">
          <cell r="A286" t="str">
            <v>B0239596</v>
          </cell>
          <cell r="B286" t="str">
            <v>ED1241-73G1A</v>
          </cell>
          <cell r="C286" t="str">
            <v>Switch Hardware</v>
          </cell>
          <cell r="D286" t="str">
            <v>Aux framing, hanger rod to cei</v>
          </cell>
          <cell r="E286">
            <v>8.4600000000000009</v>
          </cell>
          <cell r="F286">
            <v>0.65</v>
          </cell>
        </row>
        <row r="287">
          <cell r="A287" t="str">
            <v>B0239604</v>
          </cell>
          <cell r="B287" t="str">
            <v>ED1241-73G5A</v>
          </cell>
          <cell r="C287" t="str">
            <v>Switch Hardware</v>
          </cell>
          <cell r="D287" t="str">
            <v>AUX FRAMEWORK</v>
          </cell>
          <cell r="E287">
            <v>55</v>
          </cell>
          <cell r="F287">
            <v>15.39</v>
          </cell>
        </row>
        <row r="288">
          <cell r="A288" t="str">
            <v>B0262956</v>
          </cell>
          <cell r="B288" t="str">
            <v>WMP1121B</v>
          </cell>
          <cell r="C288" t="str">
            <v>Switch Hardware</v>
          </cell>
          <cell r="D288" t="str">
            <v>SDM-FT HARDWARE BASELINE FOR MTX11</v>
          </cell>
          <cell r="E288">
            <v>106000</v>
          </cell>
          <cell r="F288">
            <v>50059.17</v>
          </cell>
        </row>
        <row r="289">
          <cell r="A289" t="str">
            <v>DS1304001</v>
          </cell>
          <cell r="C289" t="str">
            <v>Services Platforms</v>
          </cell>
          <cell r="D289" t="str">
            <v>ATM 2 SLOT MDA BASEBOARD</v>
          </cell>
          <cell r="E289">
            <v>24995</v>
          </cell>
          <cell r="F289">
            <v>3937.69</v>
          </cell>
        </row>
        <row r="290">
          <cell r="A290" t="str">
            <v>DS1304006</v>
          </cell>
          <cell r="C290" t="str">
            <v>Services Platforms</v>
          </cell>
          <cell r="D290" t="str">
            <v>OC-3C 4 PORT MMF ATM MDA</v>
          </cell>
          <cell r="E290">
            <v>6995</v>
          </cell>
          <cell r="F290">
            <v>469.47</v>
          </cell>
        </row>
        <row r="291">
          <cell r="A291" t="str">
            <v>DS1402001</v>
          </cell>
          <cell r="C291" t="str">
            <v>Services Platforms</v>
          </cell>
          <cell r="D291" t="str">
            <v>8010 10 SLOT CHASSIS</v>
          </cell>
          <cell r="E291">
            <v>7995</v>
          </cell>
          <cell r="F291">
            <v>3225.8</v>
          </cell>
        </row>
        <row r="292">
          <cell r="A292" t="str">
            <v>DS1402002</v>
          </cell>
          <cell r="C292" t="str">
            <v>Services Platforms</v>
          </cell>
          <cell r="D292" t="str">
            <v>8006 6 slot chassis. Includes chassis, dual backplane,fan tray,RS232 cable for management console,rack mount kit,and cable guide kit. Requires at least one power supply,up to three power supplies supported.</v>
          </cell>
          <cell r="E292">
            <v>5995</v>
          </cell>
          <cell r="F292">
            <v>3225.8</v>
          </cell>
        </row>
        <row r="293">
          <cell r="A293" t="str">
            <v>DS1404025</v>
          </cell>
          <cell r="C293" t="str">
            <v>Services Platforms</v>
          </cell>
          <cell r="D293" t="str">
            <v>PASSPORT 8691SF CPU MODULE</v>
          </cell>
          <cell r="E293">
            <v>14995</v>
          </cell>
          <cell r="F293">
            <v>2131.98</v>
          </cell>
        </row>
        <row r="294">
          <cell r="A294" t="str">
            <v>DS1410003-3.1.2</v>
          </cell>
          <cell r="C294" t="str">
            <v>Services Platforms</v>
          </cell>
          <cell r="D294" t="str">
            <v>PASSPORT 8600 RTNG SWITCH SW LIC V3.1.2</v>
          </cell>
          <cell r="E294">
            <v>4995</v>
          </cell>
          <cell r="F294">
            <v>28.75</v>
          </cell>
        </row>
        <row r="295">
          <cell r="A295" t="str">
            <v>NT0459AA</v>
          </cell>
          <cell r="C295" t="str">
            <v>Services Platforms</v>
          </cell>
          <cell r="D295" t="str">
            <v>ETHERNET CROSSOVER CABLE</v>
          </cell>
          <cell r="E295">
            <v>5.76</v>
          </cell>
          <cell r="F295">
            <v>3.57</v>
          </cell>
        </row>
        <row r="296">
          <cell r="A296" t="str">
            <v>NT0X0018</v>
          </cell>
          <cell r="C296" t="str">
            <v>Switch Hardware</v>
          </cell>
          <cell r="D296" t="str">
            <v>CABLE TERMINATION HARDWARE</v>
          </cell>
          <cell r="E296">
            <v>30</v>
          </cell>
          <cell r="F296">
            <v>7.11</v>
          </cell>
        </row>
        <row r="297">
          <cell r="A297" t="str">
            <v>NT0X0020</v>
          </cell>
          <cell r="C297" t="str">
            <v>Switch Hardware</v>
          </cell>
          <cell r="D297" t="str">
            <v>CABLE TERMINATION HARDWARE</v>
          </cell>
          <cell r="E297">
            <v>33</v>
          </cell>
          <cell r="F297">
            <v>6.31</v>
          </cell>
        </row>
        <row r="298">
          <cell r="A298" t="str">
            <v>NT0X0021</v>
          </cell>
          <cell r="C298" t="str">
            <v>OEM Equipment</v>
          </cell>
          <cell r="D298" t="str">
            <v>SPLICE PLATE ASSY (FGE-REMOTES</v>
          </cell>
          <cell r="E298">
            <v>441</v>
          </cell>
          <cell r="F298">
            <v>178.1</v>
          </cell>
        </row>
        <row r="299">
          <cell r="A299" t="str">
            <v>NT0X0041</v>
          </cell>
          <cell r="C299" t="str">
            <v>Switch Hardware</v>
          </cell>
          <cell r="D299" t="str">
            <v>CABLE TERMINATION HARDWARE</v>
          </cell>
          <cell r="E299">
            <v>44.72</v>
          </cell>
          <cell r="F299">
            <v>7.02</v>
          </cell>
        </row>
        <row r="300">
          <cell r="A300" t="str">
            <v>NT0X0042</v>
          </cell>
          <cell r="B300" t="str">
            <v>B0232967</v>
          </cell>
          <cell r="C300" t="str">
            <v>Switch Hardware</v>
          </cell>
          <cell r="D300" t="str">
            <v>CABLE TERMINATION HARDWARE</v>
          </cell>
          <cell r="E300">
            <v>65</v>
          </cell>
          <cell r="F300">
            <v>5.21</v>
          </cell>
        </row>
        <row r="301">
          <cell r="A301" t="str">
            <v>NT0X0043</v>
          </cell>
          <cell r="C301" t="str">
            <v>Switch Hardware</v>
          </cell>
          <cell r="D301" t="str">
            <v>CABLE TERMINATION HW</v>
          </cell>
          <cell r="E301">
            <v>46</v>
          </cell>
          <cell r="F301">
            <v>7.15</v>
          </cell>
        </row>
        <row r="302">
          <cell r="A302" t="str">
            <v>NT0X00BB</v>
          </cell>
          <cell r="C302" t="str">
            <v>Switch Hardware</v>
          </cell>
          <cell r="D302" t="str">
            <v>ISOLATED SYSTEM GROUNDING (ISG</v>
          </cell>
          <cell r="E302">
            <v>19</v>
          </cell>
          <cell r="F302">
            <v>2.1</v>
          </cell>
        </row>
        <row r="303">
          <cell r="A303" t="str">
            <v>NT0X07SA</v>
          </cell>
          <cell r="C303" t="str">
            <v>Switch Hardware</v>
          </cell>
          <cell r="D303" t="str">
            <v>INTEGRATED COLLECTION BAR (ICB</v>
          </cell>
          <cell r="E303">
            <v>1176</v>
          </cell>
          <cell r="F303">
            <v>187.41</v>
          </cell>
        </row>
        <row r="304">
          <cell r="A304" t="str">
            <v>NT0X07SB</v>
          </cell>
          <cell r="C304" t="str">
            <v>Switch Hardware</v>
          </cell>
          <cell r="D304" t="str">
            <v>BONDING HARDWARE (SEVEN FOOT R</v>
          </cell>
          <cell r="E304">
            <v>809</v>
          </cell>
          <cell r="F304">
            <v>185.08</v>
          </cell>
        </row>
        <row r="305">
          <cell r="A305" t="str">
            <v>NT0X07SC</v>
          </cell>
          <cell r="C305" t="str">
            <v>Switch Hardware</v>
          </cell>
          <cell r="D305" t="str">
            <v>BONDING HARDWARE (SEVEN FOOT R</v>
          </cell>
          <cell r="E305">
            <v>47</v>
          </cell>
          <cell r="F305">
            <v>22.75</v>
          </cell>
        </row>
        <row r="306">
          <cell r="A306" t="str">
            <v>NT0X08DA</v>
          </cell>
          <cell r="C306" t="str">
            <v>Switch Hardware</v>
          </cell>
          <cell r="D306" t="str">
            <v>METHOD OF SECURING ISOLATED PA</v>
          </cell>
          <cell r="E306">
            <v>113</v>
          </cell>
          <cell r="F306">
            <v>25.57</v>
          </cell>
        </row>
        <row r="307">
          <cell r="A307" t="str">
            <v>NT0X08DB</v>
          </cell>
          <cell r="C307" t="str">
            <v>Switch Hardware</v>
          </cell>
          <cell r="D307" t="str">
            <v>METHOD OF SECURING PACPOLETO F</v>
          </cell>
          <cell r="E307">
            <v>24</v>
          </cell>
          <cell r="F307">
            <v>15.01</v>
          </cell>
        </row>
        <row r="308">
          <cell r="A308" t="str">
            <v>NT0X08DZ</v>
          </cell>
          <cell r="C308" t="str">
            <v>Switch Hardware</v>
          </cell>
          <cell r="D308" t="str">
            <v>BRKT ASSY FOR MOUNTING ISOLATE</v>
          </cell>
          <cell r="E308">
            <v>38</v>
          </cell>
          <cell r="F308">
            <v>17.920000000000002</v>
          </cell>
        </row>
        <row r="309">
          <cell r="A309" t="str">
            <v>NT0X10AA</v>
          </cell>
          <cell r="C309" t="str">
            <v>Switch Hardware</v>
          </cell>
          <cell r="D309" t="str">
            <v>MISC SCAN CARD CIRCUIT PACK</v>
          </cell>
          <cell r="E309">
            <v>620</v>
          </cell>
          <cell r="F309">
            <v>112.78</v>
          </cell>
        </row>
        <row r="310">
          <cell r="A310" t="str">
            <v>NT0X21AH</v>
          </cell>
          <cell r="C310" t="str">
            <v>Switch Hardware</v>
          </cell>
          <cell r="D310" t="str">
            <v>EARTHQUAKE PROTECTION FRAME LE</v>
          </cell>
          <cell r="E310">
            <v>185</v>
          </cell>
          <cell r="F310">
            <v>50.29</v>
          </cell>
        </row>
        <row r="311">
          <cell r="A311" t="str">
            <v>NT0X21AV</v>
          </cell>
          <cell r="B311" t="str">
            <v>B0221794</v>
          </cell>
          <cell r="C311" t="str">
            <v>OEM Equipment</v>
          </cell>
          <cell r="D311" t="str">
            <v>System 600/48 &amp;amp; MPP 600 Seismic Anchor</v>
          </cell>
          <cell r="E311">
            <v>61.11</v>
          </cell>
          <cell r="F311">
            <v>6.6</v>
          </cell>
        </row>
        <row r="312">
          <cell r="A312" t="str">
            <v>NT0X24BJ</v>
          </cell>
          <cell r="B312" t="str">
            <v>B0225025</v>
          </cell>
          <cell r="C312" t="str">
            <v>Switch Hardware</v>
          </cell>
          <cell r="D312" t="str">
            <v>CA TROUGH JUNCTION EQUIP.</v>
          </cell>
          <cell r="E312">
            <v>71</v>
          </cell>
          <cell r="F312">
            <v>60.84</v>
          </cell>
        </row>
        <row r="313">
          <cell r="A313" t="str">
            <v>NT0X31BA</v>
          </cell>
          <cell r="C313" t="str">
            <v>Switch Hardware</v>
          </cell>
          <cell r="D313" t="str">
            <v>CABLE DUCT SUPPORT</v>
          </cell>
          <cell r="E313">
            <v>488</v>
          </cell>
          <cell r="F313">
            <v>25.29</v>
          </cell>
        </row>
        <row r="314">
          <cell r="A314" t="str">
            <v>NT0X31BB</v>
          </cell>
          <cell r="C314" t="str">
            <v>Switch Hardware</v>
          </cell>
          <cell r="D314" t="str">
            <v>CABLE DUCT SUPPORT ASSEMBLY</v>
          </cell>
          <cell r="E314">
            <v>112</v>
          </cell>
          <cell r="F314">
            <v>11.08</v>
          </cell>
        </row>
        <row r="315">
          <cell r="A315" t="str">
            <v>NT0X31BC</v>
          </cell>
          <cell r="C315" t="str">
            <v>Switch Hardware</v>
          </cell>
          <cell r="D315" t="str">
            <v>CABLE DUCT SUPPORT ASSEMBLY</v>
          </cell>
          <cell r="E315">
            <v>216</v>
          </cell>
          <cell r="F315">
            <v>16.84</v>
          </cell>
        </row>
        <row r="316">
          <cell r="A316" t="str">
            <v>NT0X31BD</v>
          </cell>
          <cell r="C316" t="str">
            <v>Switch Hardware</v>
          </cell>
          <cell r="D316" t="str">
            <v>CABLE DUCT SUPLY ASSEMBLY</v>
          </cell>
          <cell r="E316">
            <v>216</v>
          </cell>
          <cell r="F316">
            <v>32.28</v>
          </cell>
        </row>
        <row r="317">
          <cell r="A317" t="str">
            <v>NT0X42AS</v>
          </cell>
          <cell r="C317" t="str">
            <v>Switch Hardware</v>
          </cell>
          <cell r="D317" t="str">
            <v>30 AMP DISTRIBUTION FUSINGKIT</v>
          </cell>
          <cell r="E317">
            <v>10</v>
          </cell>
          <cell r="F317">
            <v>0.91</v>
          </cell>
        </row>
        <row r="318">
          <cell r="A318" t="str">
            <v>NT0X42UB</v>
          </cell>
          <cell r="C318" t="str">
            <v>Switch Hardware</v>
          </cell>
          <cell r="D318" t="str">
            <v>FUSE DISTRIBUTING PANEL (A FEE</v>
          </cell>
          <cell r="E318">
            <v>221</v>
          </cell>
          <cell r="F318">
            <v>149.84</v>
          </cell>
        </row>
        <row r="319">
          <cell r="A319" t="str">
            <v>NT0X50AA</v>
          </cell>
          <cell r="C319" t="str">
            <v>Switch Hardware</v>
          </cell>
          <cell r="D319" t="str">
            <v>FILTER FP .875</v>
          </cell>
          <cell r="E319">
            <v>8</v>
          </cell>
          <cell r="F319">
            <v>6.98</v>
          </cell>
        </row>
        <row r="320">
          <cell r="A320" t="str">
            <v>NT0X72AB</v>
          </cell>
          <cell r="B320" t="str">
            <v>B0209696</v>
          </cell>
          <cell r="C320" t="str">
            <v>Switch Hardware</v>
          </cell>
          <cell r="D320" t="str">
            <v>TRIM PANEL ASSEMBLY FOR LINE F</v>
          </cell>
          <cell r="E320">
            <v>210</v>
          </cell>
          <cell r="F320">
            <v>15.9</v>
          </cell>
        </row>
        <row r="321">
          <cell r="A321" t="str">
            <v>NT0X9599</v>
          </cell>
          <cell r="B321" t="str">
            <v>B0238927</v>
          </cell>
          <cell r="C321" t="str">
            <v>Switch Hardware</v>
          </cell>
          <cell r="D321" t="str">
            <v>Grounding Strap Kit with lug n</v>
          </cell>
          <cell r="E321">
            <v>24</v>
          </cell>
          <cell r="F321">
            <v>11.87</v>
          </cell>
        </row>
        <row r="322">
          <cell r="A322" t="str">
            <v>NT0X96AP</v>
          </cell>
          <cell r="C322" t="str">
            <v>Switch Hardware</v>
          </cell>
          <cell r="D322" t="str">
            <v>CONNECTORIZED PTL 10P 26 CABLE</v>
          </cell>
          <cell r="E322">
            <v>195.15</v>
          </cell>
          <cell r="F322">
            <v>19.38</v>
          </cell>
        </row>
        <row r="323">
          <cell r="A323" t="str">
            <v>NT0X96CA</v>
          </cell>
          <cell r="C323" t="str">
            <v>Switch Hardware</v>
          </cell>
          <cell r="D323" t="str">
            <v>CONN PTL 10P 26CA E/W ONE 34 P</v>
          </cell>
          <cell r="E323">
            <v>223</v>
          </cell>
          <cell r="F323">
            <v>30.31</v>
          </cell>
        </row>
        <row r="324">
          <cell r="A324" t="str">
            <v>NT0X96CC</v>
          </cell>
          <cell r="C324" t="str">
            <v>Switch Hardware</v>
          </cell>
          <cell r="D324" t="str">
            <v>CONN PTL 10P 26CA E/W TWO 25 P</v>
          </cell>
          <cell r="E324">
            <v>290</v>
          </cell>
          <cell r="F324">
            <v>17.98</v>
          </cell>
        </row>
        <row r="325">
          <cell r="A325" t="str">
            <v>NT0X96CR</v>
          </cell>
          <cell r="C325" t="str">
            <v>Switch Hardware</v>
          </cell>
          <cell r="D325" t="str">
            <v>CONNECTORIZED PTL 5P 26 CABLE E/W ONE 25PIN</v>
          </cell>
          <cell r="E325">
            <v>95</v>
          </cell>
          <cell r="F325">
            <v>14.09</v>
          </cell>
        </row>
        <row r="326">
          <cell r="A326" t="str">
            <v>NT0X97AE</v>
          </cell>
          <cell r="C326" t="str">
            <v>Switch Hardware</v>
          </cell>
          <cell r="D326" t="str">
            <v>DUAL FIBER OPTICS CABLE ASSY E/W 4 ST CONNECTORS</v>
          </cell>
          <cell r="E326">
            <v>708</v>
          </cell>
          <cell r="F326">
            <v>22.26</v>
          </cell>
        </row>
        <row r="327">
          <cell r="A327" t="str">
            <v>NT0X97AX</v>
          </cell>
          <cell r="C327" t="str">
            <v>Switch Hardware</v>
          </cell>
          <cell r="D327" t="str">
            <v>XA-CORE CMIC FIBER CABLE</v>
          </cell>
          <cell r="E327">
            <v>1613</v>
          </cell>
          <cell r="F327">
            <v>61.21</v>
          </cell>
        </row>
        <row r="328">
          <cell r="A328" t="str">
            <v>NT0X97AY</v>
          </cell>
          <cell r="C328" t="str">
            <v>Switch Hardware</v>
          </cell>
          <cell r="D328" t="str">
            <v>XA-PORTABLE CMIC FIBER CABLE</v>
          </cell>
          <cell r="E328">
            <v>768</v>
          </cell>
          <cell r="F328">
            <v>56.67</v>
          </cell>
        </row>
        <row r="329">
          <cell r="A329" t="str">
            <v>NT1X54AA</v>
          </cell>
          <cell r="C329" t="str">
            <v>Switch Hardware</v>
          </cell>
          <cell r="D329" t="str">
            <v>JACK ENDED TRUNK CIRCUIT PACK</v>
          </cell>
          <cell r="E329">
            <v>629</v>
          </cell>
          <cell r="F329">
            <v>148.27000000000001</v>
          </cell>
        </row>
        <row r="330">
          <cell r="A330" t="str">
            <v>NT1X68BC</v>
          </cell>
          <cell r="C330" t="str">
            <v>Switch Hardware</v>
          </cell>
          <cell r="D330" t="str">
            <v>COOK 9-TRACK TAPE CONTROL-LER</v>
          </cell>
          <cell r="E330">
            <v>473</v>
          </cell>
          <cell r="F330">
            <v>132.59</v>
          </cell>
        </row>
        <row r="331">
          <cell r="A331" t="str">
            <v>NT1X80AA</v>
          </cell>
          <cell r="C331" t="str">
            <v>Switch Hardware</v>
          </cell>
          <cell r="D331" t="str">
            <v>ENHANCED DIGITAL RECORDED ANNS</v>
          </cell>
          <cell r="E331">
            <v>35000</v>
          </cell>
          <cell r="F331">
            <v>181.42</v>
          </cell>
        </row>
        <row r="332">
          <cell r="A332" t="str">
            <v>NT1X80BA</v>
          </cell>
          <cell r="C332" t="str">
            <v>Switch Hardware</v>
          </cell>
          <cell r="D332" t="str">
            <v>ENHANCED DIGITALLY RECORDED AN</v>
          </cell>
          <cell r="E332">
            <v>70000</v>
          </cell>
          <cell r="F332">
            <v>225.93</v>
          </cell>
        </row>
        <row r="333">
          <cell r="A333" t="str">
            <v>NT1X81AA</v>
          </cell>
          <cell r="C333" t="str">
            <v>Switch Hardware</v>
          </cell>
          <cell r="D333" t="str">
            <v>COMPACT CONFERENCE CP (DOMESTI</v>
          </cell>
          <cell r="E333">
            <v>12000</v>
          </cell>
          <cell r="F333">
            <v>140.09</v>
          </cell>
        </row>
        <row r="334">
          <cell r="A334" t="str">
            <v>NT2J11AA</v>
          </cell>
          <cell r="C334" t="str">
            <v>Radio/PA</v>
          </cell>
          <cell r="D334" t="str">
            <v>CCDS KRS ADDITIONAL_MFRM_CARRIER Option to enable hardware for 2nd or 3rd carriers per MFRM beyond the factory deployed single carrier</v>
          </cell>
          <cell r="E334">
            <v>37900</v>
          </cell>
          <cell r="F334">
            <v>0</v>
          </cell>
        </row>
        <row r="335">
          <cell r="A335" t="str">
            <v>NT2J11AB</v>
          </cell>
          <cell r="C335" t="str">
            <v>Radio/PA</v>
          </cell>
          <cell r="D335" t="str">
            <v>HIGH COVERAGE MFRM</v>
          </cell>
          <cell r="E335">
            <v>24000</v>
          </cell>
          <cell r="F335">
            <v>0</v>
          </cell>
        </row>
        <row r="336">
          <cell r="A336" t="str">
            <v>NT2J11AC</v>
          </cell>
          <cell r="C336" t="str">
            <v>Radio/PA</v>
          </cell>
          <cell r="D336" t="str">
            <v>KRS EXTENDED_FIBER (1KM) OPTION TO ENABLE DEPLOYME</v>
          </cell>
          <cell r="E336">
            <v>12600</v>
          </cell>
          <cell r="F336">
            <v>0</v>
          </cell>
        </row>
        <row r="337">
          <cell r="A337" t="str">
            <v>NT2J11AD</v>
          </cell>
          <cell r="C337" t="str">
            <v>Controller Software</v>
          </cell>
          <cell r="D337" t="str">
            <v>1XRTT VOICE ENABLER - PER BTS CARRIER</v>
          </cell>
          <cell r="E337">
            <v>9000</v>
          </cell>
          <cell r="F337">
            <v>0</v>
          </cell>
        </row>
        <row r="338">
          <cell r="A338" t="str">
            <v>NT2J11AE</v>
          </cell>
          <cell r="C338" t="str">
            <v>Controller Software</v>
          </cell>
          <cell r="D338" t="str">
            <v>RADIO RSOURCE MANAGER - PER BTS</v>
          </cell>
          <cell r="E338">
            <v>1000</v>
          </cell>
          <cell r="F338">
            <v>0</v>
          </cell>
        </row>
        <row r="339">
          <cell r="A339" t="str">
            <v>NT2J11AF</v>
          </cell>
          <cell r="C339" t="str">
            <v>Controller Software</v>
          </cell>
          <cell r="D339" t="str">
            <v>QUICK PAGING CHANNEL - PER BTS</v>
          </cell>
          <cell r="E339">
            <v>1500</v>
          </cell>
          <cell r="F339">
            <v>0</v>
          </cell>
        </row>
        <row r="340">
          <cell r="A340" t="str">
            <v>NT2J11AG</v>
          </cell>
          <cell r="C340" t="str">
            <v>Controller Software</v>
          </cell>
          <cell r="D340" t="str">
            <v>EXTENDED COVERAGE XCEM - PER BTS SECTOR</v>
          </cell>
          <cell r="E340">
            <v>5000</v>
          </cell>
          <cell r="F340">
            <v>0</v>
          </cell>
        </row>
        <row r="341">
          <cell r="A341" t="str">
            <v>NT2J11AH</v>
          </cell>
          <cell r="C341" t="str">
            <v>Controller Software</v>
          </cell>
          <cell r="D341" t="str">
            <v>1XRTT PACKET DATA ENABLER - PER BTS CARRIER</v>
          </cell>
          <cell r="E341">
            <v>6000</v>
          </cell>
          <cell r="F341">
            <v>0</v>
          </cell>
        </row>
        <row r="342">
          <cell r="A342" t="str">
            <v>NT2J11AI</v>
          </cell>
          <cell r="C342" t="str">
            <v>Controller Software</v>
          </cell>
          <cell r="D342" t="str">
            <v>1XRTT PACKET DATA ENABLER RTU - PER 153.6 KBPS OF DATA THROUGHPUT CAPACITY</v>
          </cell>
          <cell r="E342">
            <v>8000</v>
          </cell>
          <cell r="F342">
            <v>0</v>
          </cell>
        </row>
        <row r="343">
          <cell r="A343" t="str">
            <v>NT2J11AJ</v>
          </cell>
          <cell r="C343" t="str">
            <v>Controller Software</v>
          </cell>
          <cell r="D343" t="str">
            <v>REVERSE SUPPLEMENTARY CHANNEL - PER BTS CARRIER</v>
          </cell>
          <cell r="E343">
            <v>2000</v>
          </cell>
          <cell r="F343">
            <v>0</v>
          </cell>
        </row>
        <row r="344">
          <cell r="A344" t="str">
            <v>NT2J11BA</v>
          </cell>
          <cell r="C344" t="str">
            <v>Controller Hardware</v>
          </cell>
          <cell r="D344" t="str">
            <v>CDMA 11PMSW FP ACTIVATION FEE (PER REDUND FP PR)</v>
          </cell>
          <cell r="E344">
            <v>386400</v>
          </cell>
          <cell r="F344">
            <v>0</v>
          </cell>
        </row>
        <row r="345">
          <cell r="A345" t="str">
            <v>NT2J11BB</v>
          </cell>
          <cell r="C345" t="str">
            <v>Controller Hardware</v>
          </cell>
          <cell r="D345" t="str">
            <v>CDMA 24PBCNW FP ACTIVATION FEE (PER REDUND FP PR)</v>
          </cell>
          <cell r="E345">
            <v>100800</v>
          </cell>
          <cell r="F345">
            <v>0</v>
          </cell>
        </row>
        <row r="346">
          <cell r="A346" t="str">
            <v>NT2J11CA</v>
          </cell>
          <cell r="C346" t="str">
            <v>Controller Software</v>
          </cell>
          <cell r="D346" t="str">
            <v>1xEV-DO KRS_1XEV_DO_CARRIER_ENABLER</v>
          </cell>
          <cell r="E346">
            <v>44117.599999999999</v>
          </cell>
          <cell r="F346">
            <v>0</v>
          </cell>
        </row>
        <row r="347">
          <cell r="A347" t="str">
            <v>NT2X48BA</v>
          </cell>
          <cell r="C347" t="str">
            <v>Switch Hardware</v>
          </cell>
          <cell r="D347" t="str">
            <v>DIGITAL 4 CHANNEL MF RECEIVER</v>
          </cell>
          <cell r="E347">
            <v>1011</v>
          </cell>
          <cell r="F347">
            <v>120.02</v>
          </cell>
        </row>
        <row r="348">
          <cell r="A348" t="str">
            <v>NT2X48BB</v>
          </cell>
          <cell r="C348" t="str">
            <v>Switch Hardware</v>
          </cell>
          <cell r="D348" t="str">
            <v>DIGITAL 4 CHANNEL DTMF RECEIVE</v>
          </cell>
          <cell r="E348">
            <v>1011</v>
          </cell>
          <cell r="F348">
            <v>118.08</v>
          </cell>
        </row>
        <row r="349">
          <cell r="A349" t="str">
            <v>NT2X48CA</v>
          </cell>
          <cell r="C349" t="str">
            <v>Switch Hardware</v>
          </cell>
          <cell r="D349" t="str">
            <v>A-LAW MF RCVR (INTL TURKEY)</v>
          </cell>
          <cell r="E349">
            <v>1008</v>
          </cell>
          <cell r="F349">
            <v>151.1</v>
          </cell>
        </row>
        <row r="350">
          <cell r="A350" t="str">
            <v>NT2X48CC</v>
          </cell>
          <cell r="C350" t="str">
            <v>Switch Hardware</v>
          </cell>
          <cell r="D350" t="str">
            <v>A-LAW DTMF RECEIVER (FOR UK)</v>
          </cell>
          <cell r="E350">
            <v>963</v>
          </cell>
          <cell r="F350">
            <v>109.01</v>
          </cell>
        </row>
        <row r="351">
          <cell r="A351" t="str">
            <v>NT2X56BA</v>
          </cell>
          <cell r="C351" t="str">
            <v>Switch Hardware</v>
          </cell>
          <cell r="D351" t="str">
            <v>DIGITAL FILTER (A-LAW TTU)</v>
          </cell>
          <cell r="E351">
            <v>126</v>
          </cell>
          <cell r="F351">
            <v>102.6</v>
          </cell>
        </row>
        <row r="352">
          <cell r="A352" t="str">
            <v>NT2X57AA</v>
          </cell>
          <cell r="C352" t="str">
            <v>Switch Hardware</v>
          </cell>
          <cell r="D352" t="str">
            <v>SIGNAL DISTRIBUTION CARD NO.1,</v>
          </cell>
          <cell r="E352">
            <v>646</v>
          </cell>
          <cell r="F352">
            <v>85.08</v>
          </cell>
        </row>
        <row r="353">
          <cell r="A353" t="str">
            <v>NT2X70AF</v>
          </cell>
          <cell r="C353" t="str">
            <v>Switch Hardware</v>
          </cell>
          <cell r="D353" t="str">
            <v>NT2X70AF +-5V +-12V POWER CONV</v>
          </cell>
          <cell r="E353">
            <v>3103</v>
          </cell>
          <cell r="F353">
            <v>109.62</v>
          </cell>
        </row>
        <row r="354">
          <cell r="A354" t="str">
            <v>NT2X75AA</v>
          </cell>
          <cell r="C354" t="str">
            <v>Switch Hardware</v>
          </cell>
          <cell r="D354" t="str">
            <v>LOOP GROUND TEST LINE</v>
          </cell>
          <cell r="E354">
            <v>320</v>
          </cell>
          <cell r="F354">
            <v>78.010000000000005</v>
          </cell>
        </row>
        <row r="355">
          <cell r="A355" t="str">
            <v>NT2X75BA</v>
          </cell>
          <cell r="C355" t="str">
            <v>Switch Hardware</v>
          </cell>
          <cell r="D355" t="str">
            <v>PCP</v>
          </cell>
          <cell r="E355">
            <v>510</v>
          </cell>
          <cell r="F355">
            <v>79.16</v>
          </cell>
        </row>
        <row r="356">
          <cell r="A356" t="str">
            <v>NT2X77AA</v>
          </cell>
          <cell r="C356" t="str">
            <v>Switch Hardware</v>
          </cell>
          <cell r="D356" t="str">
            <v>NT2X77AA COMPROMISE BALANCE NE</v>
          </cell>
          <cell r="E356">
            <v>57</v>
          </cell>
          <cell r="F356">
            <v>29.57</v>
          </cell>
        </row>
        <row r="357">
          <cell r="A357" t="str">
            <v>NT3P81CC</v>
          </cell>
          <cell r="B357" t="str">
            <v>A0736348</v>
          </cell>
          <cell r="C357" t="str">
            <v>OEM Equipment</v>
          </cell>
          <cell r="D357" t="str">
            <v>ANTENNA, PCS, 0 DEG. DT, 7/16TH - CELLULAR</v>
          </cell>
          <cell r="E357">
            <v>693</v>
          </cell>
          <cell r="F357">
            <v>410.9</v>
          </cell>
        </row>
        <row r="358">
          <cell r="A358" t="str">
            <v>NT3P81CC</v>
          </cell>
          <cell r="B358" t="str">
            <v>A0736348</v>
          </cell>
          <cell r="C358" t="str">
            <v>OEM Equipment</v>
          </cell>
          <cell r="D358" t="str">
            <v>ANTENNA, PCS, 0 DEG. DT, 7/16TH - CELLULAR</v>
          </cell>
          <cell r="E358">
            <v>693</v>
          </cell>
          <cell r="F358">
            <v>410.9</v>
          </cell>
        </row>
        <row r="359">
          <cell r="A359" t="str">
            <v>NT3X82BA</v>
          </cell>
          <cell r="C359" t="str">
            <v>Switch Hardware</v>
          </cell>
          <cell r="D359" t="str">
            <v>LP ALARM DEAD SYSTEM W/AUDIBLE</v>
          </cell>
          <cell r="E359">
            <v>2000</v>
          </cell>
          <cell r="F359">
            <v>371.84</v>
          </cell>
        </row>
        <row r="360">
          <cell r="A360" t="str">
            <v>NT3X83AC</v>
          </cell>
          <cell r="C360" t="str">
            <v>Switch Hardware</v>
          </cell>
          <cell r="D360" t="str">
            <v>OAU ALARM TRANSFER CP</v>
          </cell>
          <cell r="E360">
            <v>700</v>
          </cell>
          <cell r="F360">
            <v>175.29</v>
          </cell>
        </row>
        <row r="361">
          <cell r="A361" t="str">
            <v>NT3X83BA</v>
          </cell>
          <cell r="C361" t="str">
            <v>Switch Hardware</v>
          </cell>
          <cell r="D361" t="str">
            <v>LP ALARM TRANSFER &amp;amp; SENDING CP</v>
          </cell>
          <cell r="E361">
            <v>700</v>
          </cell>
          <cell r="F361">
            <v>90.48</v>
          </cell>
        </row>
        <row r="362">
          <cell r="A362" t="str">
            <v>NT3X95AB</v>
          </cell>
          <cell r="C362" t="str">
            <v>Switch Hardware</v>
          </cell>
          <cell r="D362" t="str">
            <v>STRATUM 11 OSCILLATOR SHELF (I</v>
          </cell>
          <cell r="E362">
            <v>87880</v>
          </cell>
          <cell r="F362">
            <v>4174.5600000000004</v>
          </cell>
        </row>
        <row r="363">
          <cell r="A363" t="str">
            <v>NT4X45AA</v>
          </cell>
          <cell r="C363" t="str">
            <v>Switch Hardware</v>
          </cell>
          <cell r="D363" t="str">
            <v>dtu digital test unit circuit</v>
          </cell>
          <cell r="E363">
            <v>3668</v>
          </cell>
          <cell r="F363">
            <v>182.87</v>
          </cell>
        </row>
        <row r="364">
          <cell r="A364" t="str">
            <v>NT5C15BC</v>
          </cell>
          <cell r="C364" t="str">
            <v>Cellsite/BTS/RBS Infrastructure</v>
          </cell>
          <cell r="D364" t="str">
            <v>RECTIFIER 500W 220V FORCED COOLING MINI 48</v>
          </cell>
          <cell r="E364">
            <v>1000</v>
          </cell>
          <cell r="F364">
            <v>202.35</v>
          </cell>
        </row>
        <row r="365">
          <cell r="A365" t="str">
            <v>NT5C92DC</v>
          </cell>
          <cell r="C365" t="str">
            <v>OEM Equipment</v>
          </cell>
          <cell r="D365" t="str">
            <v>4000A MAIN CTL &amp;amp; DIST BAY, BRO</v>
          </cell>
          <cell r="E365">
            <v>20700</v>
          </cell>
          <cell r="F365">
            <v>17205.3</v>
          </cell>
        </row>
        <row r="366">
          <cell r="A366" t="str">
            <v>NT5C92DI</v>
          </cell>
          <cell r="C366" t="str">
            <v>OEM Equipment</v>
          </cell>
          <cell r="D366" t="str">
            <v>RECTIFIER 200A ADD-ON KIT</v>
          </cell>
          <cell r="E366">
            <v>5100</v>
          </cell>
          <cell r="F366">
            <v>4574.67</v>
          </cell>
        </row>
        <row r="367">
          <cell r="A367" t="str">
            <v>NT5C92DW</v>
          </cell>
          <cell r="C367" t="str">
            <v>OEM Equipment</v>
          </cell>
          <cell r="D367" t="str">
            <v>RECTIFIER BAY 1000A</v>
          </cell>
          <cell r="E367">
            <v>2000</v>
          </cell>
          <cell r="F367">
            <v>1695.78</v>
          </cell>
        </row>
        <row r="368">
          <cell r="A368" t="str">
            <v>NT5X30AA</v>
          </cell>
          <cell r="C368" t="str">
            <v>Switch Hardware</v>
          </cell>
          <cell r="D368" t="str">
            <v>101 COMMUNICATION TEST LINE CP</v>
          </cell>
          <cell r="E368">
            <v>571</v>
          </cell>
          <cell r="F368">
            <v>214.11</v>
          </cell>
        </row>
        <row r="369">
          <cell r="A369" t="str">
            <v>NT6C34DO</v>
          </cell>
          <cell r="C369" t="str">
            <v>Cellsite/BTS/RBS Infrastructure</v>
          </cell>
          <cell r="D369" t="str">
            <v>DISTRIBUTION MODULE, SYS 3500/48 METROCELL</v>
          </cell>
          <cell r="E369">
            <v>700</v>
          </cell>
          <cell r="F369">
            <v>190.77</v>
          </cell>
        </row>
        <row r="370">
          <cell r="A370" t="str">
            <v>NT6C34DP</v>
          </cell>
          <cell r="C370" t="str">
            <v>Cellsite/BTS/RBS Infrastructure</v>
          </cell>
          <cell r="D370" t="str">
            <v>DISTRIBUTION MODULE SYS 3500/48 METROCELL (EXPA</v>
          </cell>
          <cell r="E370">
            <v>650</v>
          </cell>
          <cell r="F370">
            <v>156.21</v>
          </cell>
        </row>
        <row r="371">
          <cell r="A371" t="str">
            <v>NT6X27BB</v>
          </cell>
          <cell r="C371" t="str">
            <v>Switch Hardware</v>
          </cell>
          <cell r="D371" t="str">
            <v>ENHANCED PCM30 INTERFACE CARD</v>
          </cell>
          <cell r="E371">
            <v>8531</v>
          </cell>
          <cell r="F371">
            <v>81.41</v>
          </cell>
        </row>
        <row r="372">
          <cell r="A372" t="str">
            <v>NT6X28AC</v>
          </cell>
          <cell r="C372" t="str">
            <v>Switch Hardware</v>
          </cell>
          <cell r="D372" t="str">
            <v>PCM30 CAS SIGNALLING CONTROL C</v>
          </cell>
          <cell r="E372">
            <v>1000</v>
          </cell>
          <cell r="F372">
            <v>82.91</v>
          </cell>
        </row>
        <row r="373">
          <cell r="A373" t="str">
            <v>NT6X40FB</v>
          </cell>
          <cell r="C373" t="str">
            <v>Switch Hardware</v>
          </cell>
          <cell r="D373" t="str">
            <v>LINK CONTROL CIRCUIT PACK</v>
          </cell>
          <cell r="E373">
            <v>4000</v>
          </cell>
          <cell r="F373">
            <v>93.01</v>
          </cell>
        </row>
        <row r="374">
          <cell r="A374" t="str">
            <v>NT6X40GA</v>
          </cell>
          <cell r="C374" t="str">
            <v>Switch Hardware</v>
          </cell>
          <cell r="D374" t="str">
            <v>DS-512 LINK CONTROL</v>
          </cell>
          <cell r="E374">
            <v>2000</v>
          </cell>
          <cell r="F374">
            <v>106.92</v>
          </cell>
        </row>
        <row r="375">
          <cell r="A375" t="str">
            <v>NT6X41AC</v>
          </cell>
          <cell r="C375" t="str">
            <v>Switch Hardware</v>
          </cell>
          <cell r="D375" t="str">
            <v>XPM FORMATTER/CLOCK CP</v>
          </cell>
          <cell r="E375">
            <v>2100</v>
          </cell>
          <cell r="F375">
            <v>97.16</v>
          </cell>
        </row>
        <row r="376">
          <cell r="A376" t="str">
            <v>NT6X42AA</v>
          </cell>
          <cell r="C376" t="str">
            <v>Switch Hardware</v>
          </cell>
          <cell r="D376" t="str">
            <v>CHANNEL SUPERVISION MSG CP</v>
          </cell>
          <cell r="E376">
            <v>2100</v>
          </cell>
          <cell r="F376">
            <v>47.92</v>
          </cell>
        </row>
        <row r="377">
          <cell r="A377" t="str">
            <v>NT6X44AA</v>
          </cell>
          <cell r="C377" t="str">
            <v>Switch Hardware</v>
          </cell>
          <cell r="D377" t="str">
            <v>TIME SWITCH CP</v>
          </cell>
          <cell r="E377">
            <v>4200</v>
          </cell>
          <cell r="F377">
            <v>143.43</v>
          </cell>
        </row>
        <row r="378">
          <cell r="A378" t="str">
            <v>NT6X44EA</v>
          </cell>
          <cell r="C378" t="str">
            <v>Switch Hardware</v>
          </cell>
          <cell r="D378" t="str">
            <v>UNIVERSAL TIME SWITCH CP</v>
          </cell>
          <cell r="E378">
            <v>1156</v>
          </cell>
          <cell r="F378">
            <v>145.25</v>
          </cell>
        </row>
        <row r="379">
          <cell r="A379" t="str">
            <v>NT6X48AA</v>
          </cell>
          <cell r="C379" t="str">
            <v>Switch Hardware</v>
          </cell>
          <cell r="D379" t="str">
            <v>DS30A LCM INTERFACE CP</v>
          </cell>
          <cell r="E379">
            <v>4200</v>
          </cell>
          <cell r="F379">
            <v>27.48</v>
          </cell>
        </row>
        <row r="380">
          <cell r="A380" t="str">
            <v>NT6X50AB</v>
          </cell>
          <cell r="C380" t="str">
            <v>Switch Hardware</v>
          </cell>
          <cell r="D380" t="str">
            <v>DS1 EFF CARD CP</v>
          </cell>
          <cell r="E380">
            <v>6825</v>
          </cell>
          <cell r="F380">
            <v>64.61</v>
          </cell>
        </row>
        <row r="381">
          <cell r="A381" t="str">
            <v>NT6X69AC</v>
          </cell>
          <cell r="C381" t="str">
            <v>Switch Hardware</v>
          </cell>
          <cell r="D381" t="str">
            <v>MESSAGE PROTOCOL &amp;amp; TONE GENERA</v>
          </cell>
          <cell r="E381">
            <v>3675</v>
          </cell>
          <cell r="F381">
            <v>65.16</v>
          </cell>
        </row>
        <row r="382">
          <cell r="A382" t="str">
            <v>NT6X69LB</v>
          </cell>
          <cell r="C382" t="str">
            <v>Switch Hardware</v>
          </cell>
          <cell r="D382" t="str">
            <v>MESSAGE PROTOCOL AND DOWNLOADA</v>
          </cell>
          <cell r="E382">
            <v>3700</v>
          </cell>
          <cell r="F382">
            <v>57.93</v>
          </cell>
        </row>
        <row r="383">
          <cell r="A383" t="str">
            <v>NT6X70AA</v>
          </cell>
          <cell r="C383" t="str">
            <v>Switch Hardware</v>
          </cell>
          <cell r="D383" t="str">
            <v>CONTINUITY TONE DETECTOR CP</v>
          </cell>
          <cell r="E383">
            <v>1064</v>
          </cell>
          <cell r="F383">
            <v>83.12</v>
          </cell>
        </row>
        <row r="384">
          <cell r="A384" t="str">
            <v>NT6X92EA</v>
          </cell>
          <cell r="C384" t="str">
            <v>Switch Hardware</v>
          </cell>
          <cell r="D384" t="str">
            <v>GLOBAL TONE RECEIVER</v>
          </cell>
          <cell r="E384">
            <v>3700</v>
          </cell>
          <cell r="F384">
            <v>99.51</v>
          </cell>
        </row>
        <row r="385">
          <cell r="A385" t="str">
            <v>NT7C25BA</v>
          </cell>
          <cell r="C385" t="str">
            <v>Cellsite/BTS/RBS Infrastructure</v>
          </cell>
          <cell r="D385" t="str">
            <v>ENHANCED CONTROLLER MODULE (ECM)</v>
          </cell>
          <cell r="E385">
            <v>6000</v>
          </cell>
          <cell r="F385">
            <v>441.81</v>
          </cell>
        </row>
        <row r="386">
          <cell r="A386" t="str">
            <v>NT7C25CB</v>
          </cell>
          <cell r="C386" t="str">
            <v>Cellsite/BTS/RBS Infrastructure</v>
          </cell>
          <cell r="D386" t="str">
            <v>BATTERY INTERFACE MODULE / BIM</v>
          </cell>
          <cell r="E386">
            <v>600</v>
          </cell>
          <cell r="F386">
            <v>124.07</v>
          </cell>
        </row>
        <row r="387">
          <cell r="A387" t="str">
            <v>NT7C25DA</v>
          </cell>
          <cell r="C387" t="str">
            <v>Cellsite/BTS/RBS Infrastructure</v>
          </cell>
          <cell r="D387" t="str">
            <v>EXTENSION ENHANCED CONTROLLER MODULE</v>
          </cell>
          <cell r="E387">
            <v>6000</v>
          </cell>
          <cell r="F387">
            <v>375.27</v>
          </cell>
        </row>
        <row r="388">
          <cell r="A388" t="str">
            <v>NT9X0191</v>
          </cell>
          <cell r="C388" t="str">
            <v>Switch Hardware</v>
          </cell>
          <cell r="D388" t="str">
            <v>FRIU CABLE ASSEMBLY</v>
          </cell>
          <cell r="E388">
            <v>386</v>
          </cell>
          <cell r="F388">
            <v>11.86</v>
          </cell>
        </row>
        <row r="389">
          <cell r="A389" t="str">
            <v>NT9X03AA</v>
          </cell>
          <cell r="C389" t="str">
            <v>Switch Hardware</v>
          </cell>
          <cell r="D389" t="str">
            <v>CORE FSP</v>
          </cell>
          <cell r="E389">
            <v>3728</v>
          </cell>
          <cell r="F389">
            <v>472.26</v>
          </cell>
        </row>
        <row r="390">
          <cell r="A390" t="str">
            <v>NT9X0561</v>
          </cell>
          <cell r="C390" t="str">
            <v>Switch Hardware</v>
          </cell>
          <cell r="D390" t="str">
            <v>JNET TO ENET UPGRADE KIT</v>
          </cell>
          <cell r="E390">
            <v>11235</v>
          </cell>
          <cell r="F390">
            <v>325.19</v>
          </cell>
        </row>
        <row r="391">
          <cell r="A391" t="str">
            <v>NT9X0817</v>
          </cell>
          <cell r="C391" t="str">
            <v>Switch Hardware</v>
          </cell>
          <cell r="D391" t="str">
            <v>NT9X41 I/F CABLE WNET APPLICAT</v>
          </cell>
          <cell r="E391">
            <v>670</v>
          </cell>
          <cell r="F391">
            <v>83.27</v>
          </cell>
        </row>
        <row r="392">
          <cell r="A392" t="str">
            <v>NT9X10CA</v>
          </cell>
          <cell r="C392" t="str">
            <v>Switch Hardware</v>
          </cell>
          <cell r="D392" t="str">
            <v>60MHZ 88110 BRISC 512MB CPU CI</v>
          </cell>
          <cell r="E392">
            <v>577381</v>
          </cell>
          <cell r="F392">
            <v>5421.23</v>
          </cell>
        </row>
        <row r="393">
          <cell r="A393" t="str">
            <v>NT9X12AD</v>
          </cell>
          <cell r="C393" t="str">
            <v>Switch Hardware</v>
          </cell>
          <cell r="D393" t="str">
            <v>port card with parity</v>
          </cell>
          <cell r="E393">
            <v>6300</v>
          </cell>
          <cell r="F393">
            <v>226.92</v>
          </cell>
        </row>
        <row r="394">
          <cell r="A394" t="str">
            <v>NT9X13DD</v>
          </cell>
          <cell r="C394" t="str">
            <v>Switch Hardware</v>
          </cell>
          <cell r="D394" t="str">
            <v>SIMPLEX CPU 16MHZ, 16MEG DRAM</v>
          </cell>
          <cell r="E394">
            <v>39500</v>
          </cell>
          <cell r="F394">
            <v>290.32</v>
          </cell>
        </row>
        <row r="395">
          <cell r="A395" t="str">
            <v>NT9X13DE</v>
          </cell>
          <cell r="C395" t="str">
            <v>Switch Hardware</v>
          </cell>
          <cell r="D395" t="str">
            <v>CPU 68020/16MEG/16MHZ PCP</v>
          </cell>
          <cell r="E395">
            <v>39500</v>
          </cell>
          <cell r="F395">
            <v>290.02999999999997</v>
          </cell>
        </row>
        <row r="396">
          <cell r="A396" t="str">
            <v>NT9X13DG</v>
          </cell>
          <cell r="C396" t="str">
            <v>Switch Hardware</v>
          </cell>
          <cell r="D396" t="str">
            <v>CPU 68020/4MEG/4MHZ PCP</v>
          </cell>
          <cell r="E396">
            <v>40000</v>
          </cell>
          <cell r="F396">
            <v>287.57</v>
          </cell>
        </row>
        <row r="397">
          <cell r="A397" t="str">
            <v>NT9X13KA</v>
          </cell>
          <cell r="C397" t="str">
            <v>Switch Hardware</v>
          </cell>
          <cell r="D397" t="str">
            <v>CPU (16M BYTE DRAM ENET) CP</v>
          </cell>
          <cell r="E397">
            <v>16500</v>
          </cell>
          <cell r="F397">
            <v>289.87</v>
          </cell>
        </row>
        <row r="398">
          <cell r="A398" t="str">
            <v>NT9X13NA</v>
          </cell>
          <cell r="C398" t="str">
            <v>Switch Hardware</v>
          </cell>
          <cell r="D398" t="str">
            <v>CPU REMOTE CP</v>
          </cell>
          <cell r="E398">
            <v>40000</v>
          </cell>
          <cell r="F398">
            <v>287.54000000000002</v>
          </cell>
        </row>
        <row r="399">
          <cell r="A399" t="str">
            <v>NT9X13NB</v>
          </cell>
          <cell r="C399" t="str">
            <v>Switch Hardware</v>
          </cell>
          <cell r="D399" t="str">
            <v>CPU 68020/16MEG/16MHZ PCP</v>
          </cell>
          <cell r="E399">
            <v>40000</v>
          </cell>
          <cell r="F399">
            <v>292.61</v>
          </cell>
        </row>
        <row r="400">
          <cell r="A400" t="str">
            <v>NT9X14EA</v>
          </cell>
          <cell r="B400" t="str">
            <v>B0234657</v>
          </cell>
          <cell r="C400" t="str">
            <v>Switch Hardware</v>
          </cell>
          <cell r="D400" t="str">
            <v>MEMORY 96M CP</v>
          </cell>
          <cell r="E400">
            <v>99456</v>
          </cell>
          <cell r="F400">
            <v>282.27999999999997</v>
          </cell>
        </row>
        <row r="401">
          <cell r="A401" t="str">
            <v>NT9X15AA</v>
          </cell>
          <cell r="C401" t="str">
            <v>Switch Hardware</v>
          </cell>
          <cell r="D401" t="str">
            <v>MAPPER CIRCUIT PACK</v>
          </cell>
          <cell r="E401">
            <v>5618</v>
          </cell>
          <cell r="F401">
            <v>162.59</v>
          </cell>
        </row>
        <row r="402">
          <cell r="A402" t="str">
            <v>NT9X17AD</v>
          </cell>
          <cell r="C402" t="str">
            <v>Switch Hardware</v>
          </cell>
          <cell r="D402" t="str">
            <v>MS 4 PORT CARD CP</v>
          </cell>
          <cell r="E402">
            <v>2594.16</v>
          </cell>
          <cell r="F402">
            <v>323.14</v>
          </cell>
        </row>
        <row r="403">
          <cell r="A403" t="str">
            <v>NT9X17BB</v>
          </cell>
          <cell r="C403" t="str">
            <v>Switch Hardware</v>
          </cell>
          <cell r="D403" t="str">
            <v>MS-32 PORT CIRCUIT PACK</v>
          </cell>
          <cell r="E403">
            <v>11000</v>
          </cell>
          <cell r="F403">
            <v>390.15</v>
          </cell>
        </row>
        <row r="404">
          <cell r="A404" t="str">
            <v>NT9X17CA</v>
          </cell>
          <cell r="C404" t="str">
            <v>Switch Hardware</v>
          </cell>
          <cell r="D404" t="str">
            <v>DMS BUS 128 PORT C</v>
          </cell>
          <cell r="E404">
            <v>26250</v>
          </cell>
          <cell r="F404">
            <v>804.48</v>
          </cell>
        </row>
        <row r="405">
          <cell r="A405" t="str">
            <v>NT9X17DA</v>
          </cell>
          <cell r="C405" t="str">
            <v>Switch Hardware</v>
          </cell>
          <cell r="D405" t="str">
            <v>MS 64-PORT CP</v>
          </cell>
          <cell r="E405">
            <v>12000</v>
          </cell>
          <cell r="F405">
            <v>739.36</v>
          </cell>
        </row>
        <row r="406">
          <cell r="A406" t="str">
            <v>NT9X19AA</v>
          </cell>
          <cell r="C406" t="str">
            <v>Switch Hardware</v>
          </cell>
          <cell r="D406" t="str">
            <v>FILLER CIRCUIT PACK</v>
          </cell>
          <cell r="E406">
            <v>115</v>
          </cell>
          <cell r="F406">
            <v>13.03</v>
          </cell>
        </row>
        <row r="407">
          <cell r="A407" t="str">
            <v>NT9X19BA</v>
          </cell>
          <cell r="C407" t="str">
            <v>Switch Hardware</v>
          </cell>
          <cell r="D407" t="str">
            <v>FILLER PADDLEBOARD CP</v>
          </cell>
          <cell r="E407">
            <v>115</v>
          </cell>
          <cell r="F407">
            <v>8.32</v>
          </cell>
        </row>
        <row r="408">
          <cell r="A408" t="str">
            <v>NT9X20BC</v>
          </cell>
          <cell r="C408" t="str">
            <v>Switch Hardware</v>
          </cell>
          <cell r="D408" t="str">
            <v>enet/ms fiber interface paddle</v>
          </cell>
          <cell r="E408">
            <v>7000</v>
          </cell>
          <cell r="F408">
            <v>287.27</v>
          </cell>
        </row>
        <row r="409">
          <cell r="A409" t="str">
            <v>NT9X21AB</v>
          </cell>
          <cell r="C409" t="str">
            <v>Switch Hardware</v>
          </cell>
          <cell r="D409" t="str">
            <v>BUS TERMINATOR PADDLE BOARD CP</v>
          </cell>
          <cell r="E409">
            <v>3832</v>
          </cell>
          <cell r="F409">
            <v>77.92</v>
          </cell>
        </row>
        <row r="410">
          <cell r="A410" t="str">
            <v>NT9X23AA</v>
          </cell>
          <cell r="C410" t="str">
            <v>Switch Hardware</v>
          </cell>
          <cell r="D410" t="str">
            <v>DS30 - 4 PORT PADDLEBOARD</v>
          </cell>
          <cell r="E410">
            <v>5355</v>
          </cell>
          <cell r="F410">
            <v>72.41</v>
          </cell>
        </row>
        <row r="411">
          <cell r="A411" t="str">
            <v>NT9X23BA</v>
          </cell>
          <cell r="C411" t="str">
            <v>Switch Hardware</v>
          </cell>
          <cell r="D411" t="str">
            <v>DS-30 4PORT PADDLEBOARD (STP)</v>
          </cell>
          <cell r="E411">
            <v>6300</v>
          </cell>
          <cell r="F411">
            <v>140.86000000000001</v>
          </cell>
        </row>
        <row r="412">
          <cell r="A412" t="str">
            <v>NT9X25AA</v>
          </cell>
          <cell r="C412" t="str">
            <v>Switch Hardware</v>
          </cell>
          <cell r="D412" t="str">
            <v>MS - PORT EXTENDER P.B.</v>
          </cell>
          <cell r="E412">
            <v>1000</v>
          </cell>
          <cell r="F412">
            <v>66.13</v>
          </cell>
        </row>
        <row r="413">
          <cell r="A413" t="str">
            <v>NT9X25BA</v>
          </cell>
          <cell r="C413" t="str">
            <v>Switch Hardware</v>
          </cell>
          <cell r="D413" t="str">
            <v>MS-PORT EXPANDER PADDLEBOARD</v>
          </cell>
          <cell r="E413">
            <v>1000</v>
          </cell>
          <cell r="F413">
            <v>55.37</v>
          </cell>
        </row>
        <row r="414">
          <cell r="A414" t="str">
            <v>NT9X26AB</v>
          </cell>
          <cell r="C414" t="str">
            <v>Switch Hardware</v>
          </cell>
          <cell r="D414" t="str">
            <v>REMOTE TERMINAL INTERFACE CP</v>
          </cell>
          <cell r="E414">
            <v>3250</v>
          </cell>
          <cell r="F414">
            <v>202.22</v>
          </cell>
        </row>
        <row r="415">
          <cell r="A415" t="str">
            <v>NT9X26FA</v>
          </cell>
          <cell r="C415" t="str">
            <v>Switch Hardware</v>
          </cell>
          <cell r="D415" t="str">
            <v>BRISC RTIF PADDLE-CARD FOR SER</v>
          </cell>
          <cell r="E415">
            <v>7224</v>
          </cell>
          <cell r="F415">
            <v>146.01</v>
          </cell>
        </row>
        <row r="416">
          <cell r="A416" t="str">
            <v>NT9X27AA</v>
          </cell>
          <cell r="C416" t="str">
            <v>Switch Hardware</v>
          </cell>
          <cell r="D416" t="str">
            <v>CM BUS EXTENSION PADDLEBOARD</v>
          </cell>
          <cell r="E416">
            <v>1628</v>
          </cell>
          <cell r="F416">
            <v>98.76</v>
          </cell>
        </row>
        <row r="417">
          <cell r="A417" t="str">
            <v>NT9X30AB</v>
          </cell>
          <cell r="C417" t="str">
            <v>Switch Hardware</v>
          </cell>
          <cell r="D417" t="str">
            <v>NT9X30AB GOLABL +5V, 86A POWER</v>
          </cell>
          <cell r="E417">
            <v>3000</v>
          </cell>
          <cell r="F417">
            <v>382.8</v>
          </cell>
        </row>
        <row r="418">
          <cell r="A418" t="str">
            <v>NT9X31AB</v>
          </cell>
          <cell r="C418" t="str">
            <v>Switch Hardware</v>
          </cell>
          <cell r="D418" t="str">
            <v>NT9X31AB GLOBAL +5V, 20A POWER</v>
          </cell>
          <cell r="E418">
            <v>2675</v>
          </cell>
          <cell r="F418">
            <v>145.03</v>
          </cell>
        </row>
        <row r="419">
          <cell r="A419" t="str">
            <v>NT9X32AA</v>
          </cell>
          <cell r="C419" t="str">
            <v>Switch Hardware</v>
          </cell>
          <cell r="D419" t="str">
            <v>MS SHELF LOAD PADDLEBOARD</v>
          </cell>
          <cell r="E419">
            <v>1496</v>
          </cell>
          <cell r="F419">
            <v>32.25</v>
          </cell>
        </row>
        <row r="420">
          <cell r="A420" t="str">
            <v>NT9X35BA</v>
          </cell>
          <cell r="C420" t="str">
            <v>Switch Hardware</v>
          </cell>
          <cell r="D420" t="str">
            <v>EN NET X-POINT MOTHER BOARD C.</v>
          </cell>
          <cell r="E420">
            <v>9000</v>
          </cell>
          <cell r="F420">
            <v>436.08</v>
          </cell>
        </row>
        <row r="421">
          <cell r="A421" t="str">
            <v>NT9X35FA</v>
          </cell>
          <cell r="C421" t="str">
            <v>Switch Hardware</v>
          </cell>
          <cell r="D421" t="str">
            <v>4K X 8K CROSS-POINT CP</v>
          </cell>
          <cell r="E421">
            <v>4500</v>
          </cell>
          <cell r="F421">
            <v>224.51</v>
          </cell>
        </row>
        <row r="422">
          <cell r="A422" t="str">
            <v>NT9X36BA</v>
          </cell>
          <cell r="C422" t="str">
            <v>Switch Hardware</v>
          </cell>
          <cell r="D422" t="str">
            <v>ENET+ CLOCK &amp;amp; MESSAGE CP</v>
          </cell>
          <cell r="E422">
            <v>6000</v>
          </cell>
          <cell r="F422">
            <v>419.07</v>
          </cell>
        </row>
        <row r="423">
          <cell r="A423" t="str">
            <v>NT9X40BB</v>
          </cell>
          <cell r="C423" t="str">
            <v>Switch Hardware</v>
          </cell>
          <cell r="D423" t="str">
            <v>QUAD DS512 FIBER INTERFACE PAD</v>
          </cell>
          <cell r="E423">
            <v>14000</v>
          </cell>
          <cell r="F423">
            <v>379.33</v>
          </cell>
        </row>
        <row r="424">
          <cell r="A424" t="str">
            <v>NT9X40DA</v>
          </cell>
          <cell r="C424" t="str">
            <v>Switch Hardware</v>
          </cell>
          <cell r="D424" t="str">
            <v>HCS FIBER LINK INTERFACE PADDL</v>
          </cell>
          <cell r="E424">
            <v>14000</v>
          </cell>
          <cell r="F424">
            <v>215.14</v>
          </cell>
        </row>
        <row r="425">
          <cell r="A425" t="str">
            <v>NT9X44AD</v>
          </cell>
          <cell r="C425" t="str">
            <v>Switch Hardware</v>
          </cell>
          <cell r="D425" t="str">
            <v>SYSTEM LOAD MODULE (SLM3)</v>
          </cell>
          <cell r="E425">
            <v>15000</v>
          </cell>
          <cell r="F425">
            <v>1712.49</v>
          </cell>
        </row>
        <row r="426">
          <cell r="A426" t="str">
            <v>NT9X45BA</v>
          </cell>
          <cell r="C426" t="str">
            <v>Switch Hardware</v>
          </cell>
          <cell r="D426" t="str">
            <v>ENET DS512/DS30 INTERFACE PADD</v>
          </cell>
          <cell r="E426">
            <v>16000</v>
          </cell>
          <cell r="F426">
            <v>692.2</v>
          </cell>
        </row>
        <row r="427">
          <cell r="A427" t="str">
            <v>NT9X46AA</v>
          </cell>
          <cell r="C427" t="str">
            <v>Switch Hardware</v>
          </cell>
          <cell r="D427" t="str">
            <v>NETWORK INTERFACE MODULE COMMO</v>
          </cell>
          <cell r="E427">
            <v>1549</v>
          </cell>
          <cell r="F427">
            <v>67.5</v>
          </cell>
        </row>
        <row r="428">
          <cell r="A428" t="str">
            <v>NT9X47AB</v>
          </cell>
          <cell r="C428" t="str">
            <v>Switch Hardware</v>
          </cell>
          <cell r="D428" t="str">
            <v>NT9X47AB GLOBAL SLM POWER CONV</v>
          </cell>
          <cell r="E428">
            <v>1804</v>
          </cell>
          <cell r="F428">
            <v>161.53</v>
          </cell>
        </row>
        <row r="429">
          <cell r="A429" t="str">
            <v>NT9X49CB</v>
          </cell>
          <cell r="C429" t="str">
            <v>Switch Hardware</v>
          </cell>
          <cell r="D429" t="str">
            <v>DMS BUS TRACER CP</v>
          </cell>
          <cell r="E429">
            <v>6000</v>
          </cell>
          <cell r="F429">
            <v>267.39</v>
          </cell>
        </row>
        <row r="430">
          <cell r="A430" t="str">
            <v>NT9X49CC</v>
          </cell>
          <cell r="C430" t="str">
            <v>Switch Hardware</v>
          </cell>
          <cell r="D430" t="str">
            <v>MS P-BUS TERMINATOR CP</v>
          </cell>
          <cell r="E430">
            <v>2573</v>
          </cell>
          <cell r="F430">
            <v>81.75</v>
          </cell>
        </row>
        <row r="431">
          <cell r="A431" t="str">
            <v>NT9X52AA</v>
          </cell>
          <cell r="C431" t="str">
            <v>Switch Hardware</v>
          </cell>
          <cell r="D431" t="str">
            <v>T-BUS ACCESS CP</v>
          </cell>
          <cell r="E431">
            <v>6074</v>
          </cell>
          <cell r="F431">
            <v>160.69999999999999</v>
          </cell>
        </row>
        <row r="432">
          <cell r="A432" t="str">
            <v>NT9X53AD</v>
          </cell>
          <cell r="C432" t="str">
            <v>Switch Hardware</v>
          </cell>
          <cell r="D432" t="str">
            <v>DMS-BUS SYSTEM CLOCK CIRCUIT P</v>
          </cell>
          <cell r="E432">
            <v>10900</v>
          </cell>
          <cell r="F432">
            <v>482.86</v>
          </cell>
        </row>
        <row r="433">
          <cell r="A433" t="str">
            <v>NT9X54AC</v>
          </cell>
          <cell r="C433" t="str">
            <v>Switch Hardware</v>
          </cell>
          <cell r="D433" t="str">
            <v>STRATUM 1 EXTERNAL CLOCK INTERFACE CP</v>
          </cell>
          <cell r="E433">
            <v>5145</v>
          </cell>
          <cell r="F433">
            <v>159.66</v>
          </cell>
        </row>
        <row r="434">
          <cell r="A434" t="str">
            <v>NT9X62AA</v>
          </cell>
          <cell r="C434" t="str">
            <v>Switch Hardware</v>
          </cell>
          <cell r="D434" t="str">
            <v>DS-64 2 PORT PADDLEBOARD CP</v>
          </cell>
          <cell r="E434">
            <v>11903</v>
          </cell>
          <cell r="F434">
            <v>322.27</v>
          </cell>
        </row>
        <row r="435">
          <cell r="A435" t="str">
            <v>NT9X62BA</v>
          </cell>
          <cell r="C435" t="str">
            <v>Switch Hardware</v>
          </cell>
          <cell r="D435" t="str">
            <v>DS-64 8 PORT PADDLEBOARD CP</v>
          </cell>
          <cell r="E435">
            <v>12000</v>
          </cell>
          <cell r="F435">
            <v>453.86</v>
          </cell>
        </row>
        <row r="436">
          <cell r="A436" t="str">
            <v>NT9X62BB</v>
          </cell>
          <cell r="C436" t="str">
            <v>Switch Hardware</v>
          </cell>
          <cell r="D436" t="str">
            <v>4 PORT SR128 PADDLEBOARD LPP</v>
          </cell>
          <cell r="E436">
            <v>18000</v>
          </cell>
          <cell r="F436">
            <v>421.67</v>
          </cell>
        </row>
        <row r="437">
          <cell r="A437" t="str">
            <v>NT9X62CA</v>
          </cell>
          <cell r="C437" t="str">
            <v>Switch Hardware</v>
          </cell>
          <cell r="D437" t="str">
            <v>SR512 4 LINK PB</v>
          </cell>
          <cell r="E437">
            <v>15000</v>
          </cell>
          <cell r="F437">
            <v>294.83999999999997</v>
          </cell>
        </row>
        <row r="438">
          <cell r="A438" t="str">
            <v>NT9X63AB</v>
          </cell>
          <cell r="C438" t="str">
            <v>Switch Hardware</v>
          </cell>
          <cell r="D438" t="str">
            <v>OC3-2-PORT I/F PADDLEBOARD PCP</v>
          </cell>
          <cell r="E438">
            <v>7560</v>
          </cell>
          <cell r="F438">
            <v>1105.96</v>
          </cell>
        </row>
        <row r="439">
          <cell r="A439" t="str">
            <v>NT9X69BA</v>
          </cell>
          <cell r="C439" t="str">
            <v>Switch Hardware</v>
          </cell>
          <cell r="D439" t="str">
            <v>16 LINK DS30 MS PB CP</v>
          </cell>
          <cell r="E439">
            <v>10000</v>
          </cell>
          <cell r="F439">
            <v>199.34</v>
          </cell>
        </row>
        <row r="440">
          <cell r="A440" t="str">
            <v>NT9X73BA</v>
          </cell>
          <cell r="C440" t="str">
            <v>Switch Hardware</v>
          </cell>
          <cell r="D440" t="str">
            <v>LMS-FBUS RATE ADAPTER</v>
          </cell>
          <cell r="E440">
            <v>9450</v>
          </cell>
          <cell r="F440">
            <v>273.89</v>
          </cell>
        </row>
        <row r="441">
          <cell r="A441" t="str">
            <v>NT9X74DA</v>
          </cell>
          <cell r="C441" t="str">
            <v>Switch Hardware</v>
          </cell>
          <cell r="D441" t="str">
            <v>REPEATER/TERMINATOR CARD</v>
          </cell>
          <cell r="E441">
            <v>2000</v>
          </cell>
          <cell r="F441">
            <v>100.42</v>
          </cell>
        </row>
        <row r="442">
          <cell r="A442" t="str">
            <v>NT9X76AA</v>
          </cell>
          <cell r="C442" t="str">
            <v>Switch Hardware</v>
          </cell>
          <cell r="D442" t="str">
            <v>STP SIGNAL TERM W/NT9X76AA</v>
          </cell>
          <cell r="E442">
            <v>2090</v>
          </cell>
          <cell r="F442">
            <v>181.4</v>
          </cell>
        </row>
        <row r="443">
          <cell r="A443" t="str">
            <v>NT9X77AB</v>
          </cell>
          <cell r="C443" t="str">
            <v>Switch Hardware</v>
          </cell>
          <cell r="D443" t="str">
            <v>stp v.35 interface paddleboard</v>
          </cell>
          <cell r="E443">
            <v>2322</v>
          </cell>
          <cell r="F443">
            <v>112.11</v>
          </cell>
        </row>
        <row r="444">
          <cell r="A444" t="str">
            <v>NT9X79AA</v>
          </cell>
          <cell r="C444" t="str">
            <v>Switch Hardware</v>
          </cell>
          <cell r="D444" t="str">
            <v>F-BUS EXTENSION PADDLEBOARD</v>
          </cell>
          <cell r="E444">
            <v>630</v>
          </cell>
          <cell r="F444">
            <v>67.319999999999993</v>
          </cell>
        </row>
        <row r="445">
          <cell r="A445" t="str">
            <v>NT9X79BA</v>
          </cell>
          <cell r="C445" t="str">
            <v>Switch Hardware</v>
          </cell>
          <cell r="D445" t="str">
            <v>F-BUS EXTENSION CP E/W TERMINA</v>
          </cell>
          <cell r="E445">
            <v>630</v>
          </cell>
          <cell r="F445">
            <v>82.14</v>
          </cell>
        </row>
        <row r="446">
          <cell r="A446" t="str">
            <v>NT9X84AA</v>
          </cell>
          <cell r="C446" t="str">
            <v>Switch Hardware</v>
          </cell>
          <cell r="D446" t="str">
            <v>ETHERNET INTERFACE CP</v>
          </cell>
          <cell r="E446">
            <v>2744</v>
          </cell>
          <cell r="F446">
            <v>201.77</v>
          </cell>
        </row>
        <row r="447">
          <cell r="A447" t="str">
            <v>NT9X85AA</v>
          </cell>
          <cell r="C447" t="str">
            <v>Switch Hardware</v>
          </cell>
          <cell r="D447" t="str">
            <v>DIX - (ETHERNET) PB CP</v>
          </cell>
          <cell r="E447">
            <v>1371</v>
          </cell>
          <cell r="F447">
            <v>141.07</v>
          </cell>
        </row>
        <row r="448">
          <cell r="A448" t="str">
            <v>NT9X86AB</v>
          </cell>
          <cell r="C448" t="str">
            <v>Switch Hardware</v>
          </cell>
          <cell r="D448" t="str">
            <v>DPMC SNSE60 CP</v>
          </cell>
          <cell r="E448">
            <v>10415</v>
          </cell>
          <cell r="F448">
            <v>461.18</v>
          </cell>
        </row>
        <row r="449">
          <cell r="A449" t="str">
            <v>NT9X9022</v>
          </cell>
          <cell r="B449" t="str">
            <v>B0249931</v>
          </cell>
          <cell r="C449" t="str">
            <v>Switch Hardware</v>
          </cell>
          <cell r="D449" t="str">
            <v>XA-CORE EXTENSION PRODUCT CHAN</v>
          </cell>
          <cell r="E449">
            <v>16391</v>
          </cell>
          <cell r="F449">
            <v>2290.06</v>
          </cell>
        </row>
        <row r="450">
          <cell r="A450" t="str">
            <v>NT9X9023</v>
          </cell>
          <cell r="C450" t="str">
            <v>Switch Hardware</v>
          </cell>
          <cell r="D450" t="str">
            <v>XA-CORE SHELF PRODUCT CHANGE K</v>
          </cell>
          <cell r="E450">
            <v>95832</v>
          </cell>
          <cell r="F450">
            <v>10743.57</v>
          </cell>
        </row>
        <row r="451">
          <cell r="A451" t="str">
            <v>NT9X9024</v>
          </cell>
          <cell r="C451" t="str">
            <v>Switch Hardware</v>
          </cell>
          <cell r="D451" t="str">
            <v>XA-CORE EXTENSION PRODUCT CHAN</v>
          </cell>
          <cell r="E451">
            <v>16391</v>
          </cell>
          <cell r="F451">
            <v>2289.69</v>
          </cell>
        </row>
        <row r="452">
          <cell r="A452" t="str">
            <v>NT9X91AC</v>
          </cell>
          <cell r="C452" t="str">
            <v>Switch Hardware</v>
          </cell>
          <cell r="D452" t="str">
            <v>NT9X91AC GLOBAL +5/+12V POWER</v>
          </cell>
          <cell r="E452">
            <v>8000</v>
          </cell>
          <cell r="F452">
            <v>361.91</v>
          </cell>
        </row>
        <row r="453">
          <cell r="A453" t="str">
            <v>NT9X9531</v>
          </cell>
          <cell r="C453" t="str">
            <v>Switch Hardware</v>
          </cell>
          <cell r="D453" t="str">
            <v>FILTER POWER KIT</v>
          </cell>
          <cell r="E453">
            <v>2648</v>
          </cell>
          <cell r="F453">
            <v>154.9</v>
          </cell>
        </row>
        <row r="454">
          <cell r="A454" t="str">
            <v>NT9X9532</v>
          </cell>
          <cell r="C454" t="str">
            <v>Switch Hardware</v>
          </cell>
          <cell r="D454" t="str">
            <v>HORIZONTAL POWER KIT</v>
          </cell>
          <cell r="E454">
            <v>1303</v>
          </cell>
          <cell r="F454">
            <v>385.64</v>
          </cell>
        </row>
        <row r="455">
          <cell r="A455" t="str">
            <v>NT9X9551</v>
          </cell>
          <cell r="C455" t="str">
            <v>Switch Hardware</v>
          </cell>
          <cell r="D455" t="str">
            <v>XA-CORE POWER FILTER KIT</v>
          </cell>
          <cell r="E455">
            <v>4872</v>
          </cell>
          <cell r="F455">
            <v>456.79</v>
          </cell>
        </row>
        <row r="456">
          <cell r="A456" t="str">
            <v>NT9X9568</v>
          </cell>
          <cell r="C456" t="str">
            <v>Switch Hardware</v>
          </cell>
          <cell r="D456" t="str">
            <v>C42 DOOR KIT (BROWN)</v>
          </cell>
          <cell r="E456">
            <v>5335</v>
          </cell>
          <cell r="F456">
            <v>470.93</v>
          </cell>
        </row>
        <row r="457">
          <cell r="A457" t="str">
            <v>NT9X9571</v>
          </cell>
          <cell r="C457" t="str">
            <v>Switch Hardware</v>
          </cell>
          <cell r="D457" t="str">
            <v>DOOR KIT(TOP LATCH)-BROWN</v>
          </cell>
          <cell r="E457">
            <v>13025</v>
          </cell>
          <cell r="F457">
            <v>994.04</v>
          </cell>
        </row>
        <row r="458">
          <cell r="A458" t="str">
            <v>NTAR25BG</v>
          </cell>
          <cell r="C458" t="str">
            <v>Services Platforms</v>
          </cell>
          <cell r="D458" t="str">
            <v>BAY STACK 253 24PORT 10/100BT HUB/NMM W/N AMER PWR CORD</v>
          </cell>
          <cell r="E458">
            <v>2399</v>
          </cell>
          <cell r="F458">
            <v>1308.8900000000001</v>
          </cell>
        </row>
        <row r="459">
          <cell r="A459" t="str">
            <v>NTAX74AA</v>
          </cell>
          <cell r="C459" t="str">
            <v>Switch Hardware</v>
          </cell>
          <cell r="D459" t="str">
            <v>MCP - MCS CELLULAR PROCESSOR</v>
          </cell>
          <cell r="E459">
            <v>59600</v>
          </cell>
          <cell r="F459">
            <v>570.46</v>
          </cell>
        </row>
        <row r="460">
          <cell r="A460" t="str">
            <v>NTAX78AA</v>
          </cell>
          <cell r="C460" t="str">
            <v>Switch Hardware</v>
          </cell>
          <cell r="D460" t="str">
            <v>DIGITAL CELLULAR SWITCH (DCTS)</v>
          </cell>
          <cell r="E460">
            <v>8400</v>
          </cell>
          <cell r="F460">
            <v>172.84</v>
          </cell>
        </row>
        <row r="461">
          <cell r="A461" t="str">
            <v>NTAX78AB</v>
          </cell>
          <cell r="C461" t="str">
            <v>Switch Hardware</v>
          </cell>
          <cell r="D461" t="str">
            <v>ENHANCED TIME SWITCH CP</v>
          </cell>
          <cell r="E461">
            <v>8600</v>
          </cell>
          <cell r="F461">
            <v>97.32</v>
          </cell>
        </row>
        <row r="462">
          <cell r="A462" t="str">
            <v>NTAX8656</v>
          </cell>
          <cell r="C462" t="str">
            <v>Switch Hardware</v>
          </cell>
          <cell r="D462" t="str">
            <v>CABLE ASSY-ALARM 3 HEADED</v>
          </cell>
          <cell r="E462">
            <v>100</v>
          </cell>
          <cell r="F462">
            <v>24.91</v>
          </cell>
        </row>
        <row r="463">
          <cell r="A463" t="str">
            <v>NTBW30AA</v>
          </cell>
          <cell r="C463" t="str">
            <v>Cellsite/BTS/RBS Infrastructure</v>
          </cell>
          <cell r="D463" t="str">
            <v>CORE MODULE DUAL VOLTAGE 24V/-48V</v>
          </cell>
          <cell r="E463">
            <v>10000</v>
          </cell>
          <cell r="F463">
            <v>1102.78</v>
          </cell>
        </row>
        <row r="464">
          <cell r="A464" t="str">
            <v>NTBW4033</v>
          </cell>
          <cell r="C464" t="str">
            <v>OEM Equipment</v>
          </cell>
          <cell r="D464" t="str">
            <v>62 PIN M HD D TO FLYING LEADS-2M-TCCM TO DSX</v>
          </cell>
          <cell r="E464">
            <v>170</v>
          </cell>
          <cell r="F464">
            <v>19.93</v>
          </cell>
        </row>
        <row r="465">
          <cell r="A465" t="str">
            <v>NTBW4035</v>
          </cell>
          <cell r="C465" t="str">
            <v>OEM Equipment</v>
          </cell>
          <cell r="D465" t="str">
            <v>26 PIN HDD M TO 25 PIN D-850MM-TIIM TO DOM</v>
          </cell>
          <cell r="E465">
            <v>140</v>
          </cell>
          <cell r="F465">
            <v>16.77</v>
          </cell>
        </row>
        <row r="466">
          <cell r="A466" t="str">
            <v>NTBW40AA</v>
          </cell>
          <cell r="C466" t="str">
            <v>Cellsite/BTS/RBS Infrastructure</v>
          </cell>
          <cell r="D466" t="str">
            <v>CONTROL MODULE DUAL VOLTAGE 24/-48V</v>
          </cell>
          <cell r="E466">
            <v>12000</v>
          </cell>
          <cell r="F466">
            <v>992.75</v>
          </cell>
        </row>
        <row r="467">
          <cell r="A467" t="str">
            <v>NTBW45AA</v>
          </cell>
          <cell r="C467" t="str">
            <v>Cellsite/BTS/RBS Infrastructure</v>
          </cell>
          <cell r="D467" t="str">
            <v>INDOOR MCBTS DR DC ASSEMBLY 24V</v>
          </cell>
          <cell r="E467">
            <v>24000</v>
          </cell>
          <cell r="F467">
            <v>4362.04</v>
          </cell>
        </row>
        <row r="468">
          <cell r="A468" t="str">
            <v>NTBW50AA</v>
          </cell>
          <cell r="C468" t="str">
            <v>Cellsite/BTS/RBS Infrastructure</v>
          </cell>
          <cell r="D468" t="str">
            <v>GPSTM MODULE DUAL VOLTAGE 24/-48V</v>
          </cell>
          <cell r="E468">
            <v>7000</v>
          </cell>
          <cell r="F468">
            <v>764.06</v>
          </cell>
        </row>
        <row r="469">
          <cell r="A469" t="str">
            <v>NTBW70AA</v>
          </cell>
          <cell r="C469" t="str">
            <v>Radio/PA</v>
          </cell>
          <cell r="D469" t="str">
            <v>CSM5000 CHANNEL ELEMENT MODULE (32CE) DUAL VOLTAGE</v>
          </cell>
          <cell r="E469">
            <v>32000</v>
          </cell>
          <cell r="F469">
            <v>898.56</v>
          </cell>
        </row>
        <row r="470">
          <cell r="A470" t="str">
            <v>NTBW70BA</v>
          </cell>
          <cell r="B470" t="str">
            <v>A0833926</v>
          </cell>
          <cell r="C470" t="str">
            <v>Radio/PA</v>
          </cell>
          <cell r="D470" t="str">
            <v>WR CSM5000 64 CH ELEMENT</v>
          </cell>
          <cell r="E470">
            <v>64000</v>
          </cell>
          <cell r="F470">
            <v>1030.73</v>
          </cell>
        </row>
        <row r="471">
          <cell r="A471" t="str">
            <v>NTBW90AA</v>
          </cell>
          <cell r="C471" t="str">
            <v>Controller Hardware</v>
          </cell>
          <cell r="D471" t="str">
            <v>DO-RNC FULLY POPULATED</v>
          </cell>
          <cell r="E471">
            <v>404100</v>
          </cell>
          <cell r="F471">
            <v>57722.53</v>
          </cell>
        </row>
        <row r="472">
          <cell r="A472" t="str">
            <v>NTBW90AA</v>
          </cell>
          <cell r="C472" t="str">
            <v>Controller Hardware</v>
          </cell>
          <cell r="D472" t="str">
            <v>DO-RNC FULLY POPULATED</v>
          </cell>
          <cell r="E472">
            <v>404100</v>
          </cell>
          <cell r="F472">
            <v>57722.53</v>
          </cell>
        </row>
        <row r="473">
          <cell r="A473" t="str">
            <v>NTBW90BA</v>
          </cell>
          <cell r="C473" t="str">
            <v>Controller Hardware</v>
          </cell>
          <cell r="D473" t="str">
            <v>DO-RNC MINIMIUM CONFIGURATION</v>
          </cell>
          <cell r="E473">
            <v>202612</v>
          </cell>
          <cell r="F473">
            <v>30910.48</v>
          </cell>
        </row>
        <row r="474">
          <cell r="A474" t="str">
            <v>NTBW91AA</v>
          </cell>
          <cell r="C474" t="str">
            <v>Controller Hardware</v>
          </cell>
          <cell r="D474" t="str">
            <v>BASE INPUT/OUTPUT (BIO) MODULE FOR DO-RNC</v>
          </cell>
          <cell r="E474">
            <v>24903.8</v>
          </cell>
          <cell r="F474">
            <v>3325.86</v>
          </cell>
        </row>
        <row r="475">
          <cell r="A475" t="str">
            <v>NTBW91BA</v>
          </cell>
          <cell r="C475" t="str">
            <v>Controller Hardware</v>
          </cell>
          <cell r="D475" t="str">
            <v>BIO TRANSITION MODULE FOR DO-RNC</v>
          </cell>
          <cell r="E475">
            <v>1243.6600000000001</v>
          </cell>
          <cell r="F475">
            <v>166.09</v>
          </cell>
        </row>
        <row r="476">
          <cell r="A476" t="str">
            <v>NTBW91CA</v>
          </cell>
          <cell r="C476" t="str">
            <v>Controller Hardware</v>
          </cell>
          <cell r="D476" t="str">
            <v>RADIO NODE SERVER MODULE (RNSM) FOR DO-RNC</v>
          </cell>
          <cell r="E476">
            <v>24903.8</v>
          </cell>
          <cell r="F476">
            <v>3325.86</v>
          </cell>
        </row>
        <row r="477">
          <cell r="A477" t="str">
            <v>NTBW91DA</v>
          </cell>
          <cell r="C477" t="str">
            <v>Controller Hardware</v>
          </cell>
          <cell r="D477" t="str">
            <v>SYSTEM CONTROLLER (SC) MODULE</v>
          </cell>
          <cell r="E477">
            <v>29902.5</v>
          </cell>
          <cell r="F477">
            <v>3993.43</v>
          </cell>
        </row>
        <row r="478">
          <cell r="A478" t="str">
            <v>NTBW91EA</v>
          </cell>
          <cell r="C478" t="str">
            <v>Controller Hardware</v>
          </cell>
          <cell r="D478" t="str">
            <v>SYSTEM CONTROLLER TRANSITION MODULE FOR DO-RNC</v>
          </cell>
          <cell r="E478">
            <v>12243.6</v>
          </cell>
          <cell r="F478">
            <v>1635.11</v>
          </cell>
        </row>
        <row r="479">
          <cell r="A479" t="str">
            <v>NTBW91FA</v>
          </cell>
          <cell r="C479" t="str">
            <v>Controller Hardware</v>
          </cell>
          <cell r="D479" t="str">
            <v>HOT SWAP CONTROLLER &amp;amp; BRIDGE MODULE FOR DO-RNC</v>
          </cell>
          <cell r="E479">
            <v>3489.48</v>
          </cell>
          <cell r="F479">
            <v>470.98</v>
          </cell>
        </row>
        <row r="480">
          <cell r="A480" t="str">
            <v>NTBW98AA</v>
          </cell>
          <cell r="C480" t="str">
            <v>OEM Equipment</v>
          </cell>
          <cell r="D480" t="str">
            <v>DO-Element Management System</v>
          </cell>
          <cell r="E480">
            <v>1065330</v>
          </cell>
          <cell r="F480">
            <v>225841</v>
          </cell>
        </row>
        <row r="481">
          <cell r="A481" t="str">
            <v>NTBW98AA</v>
          </cell>
          <cell r="C481" t="str">
            <v>OEM Equipment</v>
          </cell>
          <cell r="D481" t="str">
            <v>DO-Element Management System</v>
          </cell>
          <cell r="E481">
            <v>1065330</v>
          </cell>
          <cell r="F481">
            <v>225841</v>
          </cell>
        </row>
        <row r="482">
          <cell r="A482" t="str">
            <v>NTBW99AA</v>
          </cell>
          <cell r="C482" t="str">
            <v>Cellsite/BTS/RBS Infrastructure</v>
          </cell>
          <cell r="D482" t="str">
            <v>DO 1 Carrier Indoor Metrocell Kit</v>
          </cell>
          <cell r="E482">
            <v>297500</v>
          </cell>
          <cell r="F482">
            <v>24659.3</v>
          </cell>
        </row>
        <row r="483">
          <cell r="A483" t="str">
            <v>NTBW99AA</v>
          </cell>
          <cell r="C483" t="str">
            <v>Cellsite/BTS/RBS Infrastructure</v>
          </cell>
          <cell r="D483" t="str">
            <v>DO 1 Carrier Indoor Metrocell Kit</v>
          </cell>
          <cell r="E483">
            <v>297500</v>
          </cell>
          <cell r="F483">
            <v>24659.3</v>
          </cell>
        </row>
        <row r="484">
          <cell r="A484" t="str">
            <v>NTBW99DA</v>
          </cell>
          <cell r="C484" t="str">
            <v>Cellsite/BTS/RBS Infrastructure</v>
          </cell>
          <cell r="D484" t="str">
            <v>DO 1 Carrier Outdoor Metrocell Kit</v>
          </cell>
          <cell r="E484">
            <v>298140</v>
          </cell>
          <cell r="F484">
            <v>22366.3</v>
          </cell>
        </row>
        <row r="485">
          <cell r="A485" t="str">
            <v>NTBW99DO</v>
          </cell>
          <cell r="C485" t="str">
            <v>Radio/PA</v>
          </cell>
          <cell r="D485" t="str">
            <v>1XEVDO DATA ONLY MODULE</v>
          </cell>
          <cell r="E485">
            <v>296300</v>
          </cell>
          <cell r="F485">
            <v>18158.37</v>
          </cell>
        </row>
        <row r="486">
          <cell r="A486" t="str">
            <v>NTBX01BA</v>
          </cell>
          <cell r="C486" t="str">
            <v>Switch Hardware</v>
          </cell>
          <cell r="D486" t="str">
            <v>enhanced isdn signalling pre-p</v>
          </cell>
          <cell r="E486">
            <v>7923</v>
          </cell>
          <cell r="F486">
            <v>259.16000000000003</v>
          </cell>
        </row>
        <row r="487">
          <cell r="A487" t="str">
            <v>NTBX01CA</v>
          </cell>
          <cell r="C487" t="str">
            <v>Switch Hardware</v>
          </cell>
          <cell r="D487" t="str">
            <v>MESSAGING ISDN SIGNALLING PRE-</v>
          </cell>
          <cell r="E487">
            <v>24000</v>
          </cell>
          <cell r="F487">
            <v>1973.13</v>
          </cell>
        </row>
        <row r="488">
          <cell r="A488" t="str">
            <v>NTDX15AB</v>
          </cell>
          <cell r="C488" t="str">
            <v>Switch Hardware</v>
          </cell>
          <cell r="D488" t="str">
            <v>NTDX15AB GLOBAL POWER CONVERTE</v>
          </cell>
          <cell r="E488">
            <v>2205</v>
          </cell>
          <cell r="F488">
            <v>294.58</v>
          </cell>
        </row>
        <row r="489">
          <cell r="A489" t="str">
            <v>NTEX20AA</v>
          </cell>
          <cell r="C489" t="str">
            <v>Switch Hardware</v>
          </cell>
          <cell r="D489" t="str">
            <v>INTRA F-BUS A TERMINATION PADD</v>
          </cell>
          <cell r="E489">
            <v>400</v>
          </cell>
          <cell r="F489">
            <v>51.7</v>
          </cell>
        </row>
        <row r="490">
          <cell r="A490" t="str">
            <v>NTEX20BA</v>
          </cell>
          <cell r="C490" t="str">
            <v>Switch Hardware</v>
          </cell>
          <cell r="D490" t="str">
            <v>INTRA F-BUS B TERMINATION PADD</v>
          </cell>
          <cell r="E490">
            <v>400</v>
          </cell>
          <cell r="F490">
            <v>67.430000000000007</v>
          </cell>
        </row>
        <row r="491">
          <cell r="A491" t="str">
            <v>NTEX22BB</v>
          </cell>
          <cell r="C491" t="str">
            <v>Switch Hardware</v>
          </cell>
          <cell r="D491" t="str">
            <v>IPF INTEGRATED PROCESSOR &amp;amp; FBUS INTERFACE CP</v>
          </cell>
          <cell r="E491">
            <v>10000</v>
          </cell>
          <cell r="F491">
            <v>301.14999999999998</v>
          </cell>
        </row>
        <row r="492">
          <cell r="A492" t="str">
            <v>NTEX22CA</v>
          </cell>
          <cell r="C492" t="str">
            <v>Switch Hardware</v>
          </cell>
          <cell r="D492" t="str">
            <v>32 MB ASU PROCESSOR AND FBUS CONTROLLER</v>
          </cell>
          <cell r="E492">
            <v>12000</v>
          </cell>
          <cell r="F492">
            <v>875.15</v>
          </cell>
        </row>
        <row r="493">
          <cell r="A493" t="str">
            <v>NTEX25AA</v>
          </cell>
          <cell r="C493" t="str">
            <v>Switch Hardware</v>
          </cell>
          <cell r="D493" t="str">
            <v>CHANNEL BUS CONTROLLER CP</v>
          </cell>
          <cell r="E493">
            <v>15000</v>
          </cell>
          <cell r="F493">
            <v>358.49</v>
          </cell>
        </row>
        <row r="494">
          <cell r="A494" t="str">
            <v>NTEX25BA</v>
          </cell>
          <cell r="C494" t="str">
            <v>Switch Hardware</v>
          </cell>
          <cell r="D494" t="str">
            <v>CHANNEL BUS CONTROLLER CP (RIG</v>
          </cell>
          <cell r="E494">
            <v>15000</v>
          </cell>
          <cell r="F494">
            <v>359.18</v>
          </cell>
        </row>
        <row r="495">
          <cell r="A495" t="str">
            <v>NTEX26AA</v>
          </cell>
          <cell r="C495" t="str">
            <v>Switch Hardware</v>
          </cell>
          <cell r="D495" t="str">
            <v>CHANNEL BUS INTERFACE PADDLE B</v>
          </cell>
          <cell r="E495">
            <v>3000</v>
          </cell>
          <cell r="F495">
            <v>77.34</v>
          </cell>
        </row>
        <row r="496">
          <cell r="A496" t="str">
            <v>NTEX28AA</v>
          </cell>
          <cell r="C496" t="str">
            <v>Switch Hardware</v>
          </cell>
          <cell r="D496" t="str">
            <v>LIS DS30 LINK INTERFACE PADDLE</v>
          </cell>
          <cell r="E496">
            <v>7500</v>
          </cell>
          <cell r="F496">
            <v>220.77</v>
          </cell>
        </row>
        <row r="497">
          <cell r="A497" t="str">
            <v>NTEX30AA</v>
          </cell>
          <cell r="C497" t="str">
            <v>Switch Hardware</v>
          </cell>
          <cell r="D497" t="str">
            <v>FRAME RELAY T1 PADDLE BOARD CP</v>
          </cell>
          <cell r="E497">
            <v>1100</v>
          </cell>
          <cell r="F497">
            <v>130.9</v>
          </cell>
        </row>
        <row r="498">
          <cell r="A498" t="str">
            <v>NTEX31BA</v>
          </cell>
          <cell r="C498" t="str">
            <v>Switch Hardware</v>
          </cell>
          <cell r="D498" t="str">
            <v>FRAME RELAY ACCESS PROCESSOR CARD</v>
          </cell>
          <cell r="E498">
            <v>5500</v>
          </cell>
          <cell r="F498">
            <v>278.47000000000003</v>
          </cell>
        </row>
        <row r="499">
          <cell r="A499" t="str">
            <v>NTFB20AA</v>
          </cell>
          <cell r="C499" t="str">
            <v>Switch Hardware</v>
          </cell>
          <cell r="D499" t="str">
            <v>SHORTING STUB</v>
          </cell>
          <cell r="E499">
            <v>130</v>
          </cell>
          <cell r="F499">
            <v>36.520000000000003</v>
          </cell>
        </row>
        <row r="500">
          <cell r="A500" t="str">
            <v>NTFB40AA</v>
          </cell>
          <cell r="C500" t="str">
            <v>Cellsite/BTS/RBS Infrastructure</v>
          </cell>
          <cell r="D500" t="str">
            <v>FRAME LEVELING KIT</v>
          </cell>
          <cell r="E500">
            <v>150</v>
          </cell>
          <cell r="F500">
            <v>25.54</v>
          </cell>
        </row>
        <row r="501">
          <cell r="A501" t="str">
            <v>NTFB43AA</v>
          </cell>
          <cell r="C501" t="str">
            <v>Cellsite/BTS/RBS Infrastructure</v>
          </cell>
          <cell r="D501" t="str">
            <v>NON-SEISMIC ANCHORING KIT</v>
          </cell>
          <cell r="E501">
            <v>113</v>
          </cell>
          <cell r="F501">
            <v>30.56</v>
          </cell>
        </row>
        <row r="502">
          <cell r="A502" t="str">
            <v>NTFX09AA</v>
          </cell>
          <cell r="C502" t="str">
            <v>Switch Hardware</v>
          </cell>
          <cell r="D502" t="str">
            <v>C-BUS INTERFACE (CIP) PADDLE B</v>
          </cell>
          <cell r="E502">
            <v>2000</v>
          </cell>
          <cell r="F502">
            <v>85.78</v>
          </cell>
        </row>
        <row r="503">
          <cell r="A503" t="str">
            <v>NTFX30AA</v>
          </cell>
          <cell r="C503" t="str">
            <v>Switch Hardware</v>
          </cell>
          <cell r="D503" t="str">
            <v>sbioc rs232c &amp;amp; v.35 comm. port</v>
          </cell>
          <cell r="E503">
            <v>9500</v>
          </cell>
          <cell r="F503">
            <v>824.41</v>
          </cell>
        </row>
        <row r="504">
          <cell r="A504" t="str">
            <v>NTFX31AA</v>
          </cell>
          <cell r="C504" t="str">
            <v>Switch Hardware</v>
          </cell>
          <cell r="D504" t="str">
            <v>IOM PADDLEBOARD CP</v>
          </cell>
          <cell r="E504">
            <v>7500</v>
          </cell>
          <cell r="F504">
            <v>134.19999999999999</v>
          </cell>
        </row>
        <row r="505">
          <cell r="A505" t="str">
            <v>NTFX32AA</v>
          </cell>
          <cell r="C505" t="str">
            <v>Switch Hardware</v>
          </cell>
          <cell r="D505" t="str">
            <v>IOM DIGITAL AUDIO TAPE BOARD C</v>
          </cell>
          <cell r="E505">
            <v>3100</v>
          </cell>
          <cell r="F505">
            <v>476.52</v>
          </cell>
        </row>
        <row r="506">
          <cell r="A506" t="str">
            <v>NTFX32BA</v>
          </cell>
          <cell r="C506" t="str">
            <v>Switch Hardware</v>
          </cell>
          <cell r="D506" t="str">
            <v>DDU PLUG-IN MODULE ASSEMBLY</v>
          </cell>
          <cell r="E506">
            <v>12000</v>
          </cell>
          <cell r="F506">
            <v>466.79</v>
          </cell>
        </row>
        <row r="507">
          <cell r="A507" t="str">
            <v>NTFX32CA</v>
          </cell>
          <cell r="C507" t="str">
            <v>Switch Hardware</v>
          </cell>
          <cell r="D507" t="str">
            <v>DAT PLUG-IN MODULE ASSEMBLY</v>
          </cell>
          <cell r="E507">
            <v>17500</v>
          </cell>
          <cell r="F507">
            <v>598.86</v>
          </cell>
        </row>
        <row r="508">
          <cell r="A508" t="str">
            <v>NTFX34AA</v>
          </cell>
          <cell r="C508" t="str">
            <v>Switch Hardware</v>
          </cell>
          <cell r="D508" t="str">
            <v>IOM RS232 SMART CONNECTOR ASSE</v>
          </cell>
          <cell r="E508">
            <v>450</v>
          </cell>
          <cell r="F508">
            <v>131.18</v>
          </cell>
        </row>
        <row r="509">
          <cell r="A509" t="str">
            <v>NTFX35AA</v>
          </cell>
          <cell r="C509" t="str">
            <v>Switch Hardware</v>
          </cell>
          <cell r="D509" t="str">
            <v>IOM V.35 SMART CONNECTOR ASSEM</v>
          </cell>
          <cell r="E509">
            <v>450</v>
          </cell>
          <cell r="F509">
            <v>160.78</v>
          </cell>
        </row>
        <row r="510">
          <cell r="A510" t="str">
            <v>NTFX35BA</v>
          </cell>
          <cell r="C510" t="str">
            <v>Switch Hardware</v>
          </cell>
          <cell r="D510" t="str">
            <v>512kb/s LINK INTERFACE S/BOXR</v>
          </cell>
          <cell r="E510">
            <v>1714</v>
          </cell>
          <cell r="F510">
            <v>138.80000000000001</v>
          </cell>
        </row>
        <row r="511">
          <cell r="A511" t="str">
            <v>NTFX36AA</v>
          </cell>
          <cell r="C511" t="str">
            <v>Switch Hardware</v>
          </cell>
          <cell r="D511" t="str">
            <v>IOM PERTEC SMART CONNECTOR ASS</v>
          </cell>
          <cell r="E511">
            <v>700</v>
          </cell>
          <cell r="F511">
            <v>155.33000000000001</v>
          </cell>
        </row>
        <row r="512">
          <cell r="A512" t="str">
            <v>NTFX38AA</v>
          </cell>
          <cell r="C512" t="str">
            <v>Switch Hardware</v>
          </cell>
          <cell r="D512" t="str">
            <v>CURRENT LOOP SMART CONNECTOR A</v>
          </cell>
          <cell r="E512">
            <v>450</v>
          </cell>
          <cell r="F512">
            <v>122.87</v>
          </cell>
        </row>
        <row r="513">
          <cell r="A513" t="str">
            <v>NTFX40UE</v>
          </cell>
          <cell r="C513" t="str">
            <v>Switch Hardware</v>
          </cell>
          <cell r="D513" t="str">
            <v>DB25 MALE/FEMALE RS232 ROLLOVE</v>
          </cell>
          <cell r="E513">
            <v>325</v>
          </cell>
          <cell r="F513">
            <v>19.02</v>
          </cell>
        </row>
        <row r="514">
          <cell r="A514" t="str">
            <v>NTFX40UF</v>
          </cell>
          <cell r="C514" t="str">
            <v>Switch Hardware</v>
          </cell>
          <cell r="D514" t="str">
            <v>DB25 FEMALE/FEMALE RS232 ROLLO</v>
          </cell>
          <cell r="E514">
            <v>20</v>
          </cell>
          <cell r="F514">
            <v>19.53</v>
          </cell>
        </row>
        <row r="515">
          <cell r="A515" t="str">
            <v>NTFX42AA</v>
          </cell>
          <cell r="C515" t="str">
            <v>Switch Hardware</v>
          </cell>
          <cell r="D515" t="str">
            <v>ISM PROCESSOR CP</v>
          </cell>
          <cell r="E515">
            <v>4675</v>
          </cell>
          <cell r="F515">
            <v>170.99</v>
          </cell>
        </row>
        <row r="516">
          <cell r="A516" t="str">
            <v>NTFX43AA</v>
          </cell>
          <cell r="C516" t="str">
            <v>Switch Hardware</v>
          </cell>
          <cell r="D516" t="str">
            <v>NTFX43AA ISM DC CONVERTER CP,</v>
          </cell>
          <cell r="E516">
            <v>5000</v>
          </cell>
          <cell r="F516">
            <v>177.81</v>
          </cell>
        </row>
        <row r="517">
          <cell r="A517" t="str">
            <v>NTGB0178</v>
          </cell>
          <cell r="C517" t="str">
            <v>Cellsite/BTS/RBS Infrastructure</v>
          </cell>
          <cell r="D517" t="str">
            <v>COAXIAL ASSY,N,STRAIGHT TNC, LMR-400, 50 OHM</v>
          </cell>
          <cell r="E517">
            <v>200</v>
          </cell>
          <cell r="F517">
            <v>81.430000000000007</v>
          </cell>
        </row>
        <row r="518">
          <cell r="A518" t="str">
            <v>NTGB01MA</v>
          </cell>
          <cell r="C518" t="str">
            <v>Cellsite/BTS/RBS Infrastructure</v>
          </cell>
          <cell r="D518" t="str">
            <v>GPS ANTENNA KIT</v>
          </cell>
          <cell r="E518">
            <v>300</v>
          </cell>
          <cell r="F518">
            <v>79.59</v>
          </cell>
        </row>
        <row r="519">
          <cell r="A519" t="str">
            <v>NTGB06CA</v>
          </cell>
          <cell r="C519" t="str">
            <v>Controller Hardware</v>
          </cell>
          <cell r="D519" t="str">
            <v>ENHANCED SELECTOR PACK FOR THE SBS</v>
          </cell>
          <cell r="E519">
            <v>19000</v>
          </cell>
          <cell r="F519">
            <v>1183.72</v>
          </cell>
        </row>
        <row r="520">
          <cell r="A520" t="str">
            <v>NTGB07CA</v>
          </cell>
          <cell r="C520" t="str">
            <v>Controller Hardware</v>
          </cell>
          <cell r="D520" t="str">
            <v>SBS CONTROLLER CARD</v>
          </cell>
          <cell r="E520">
            <v>7500</v>
          </cell>
          <cell r="F520">
            <v>595.38</v>
          </cell>
        </row>
        <row r="521">
          <cell r="A521" t="str">
            <v>NTGB08AB</v>
          </cell>
          <cell r="C521" t="str">
            <v>Controller Hardware</v>
          </cell>
          <cell r="D521" t="str">
            <v>SCI CARD</v>
          </cell>
          <cell r="E521">
            <v>7000</v>
          </cell>
          <cell r="F521">
            <v>764.99</v>
          </cell>
        </row>
        <row r="522">
          <cell r="A522" t="str">
            <v>NTGB08FA</v>
          </cell>
          <cell r="C522" t="str">
            <v>Controller Hardware</v>
          </cell>
          <cell r="D522" t="str">
            <v>SELECTOR COMMON INTERFACE SUPREME(SCI-S)</v>
          </cell>
          <cell r="E522">
            <v>20000</v>
          </cell>
          <cell r="F522">
            <v>887.4</v>
          </cell>
        </row>
        <row r="523">
          <cell r="A523" t="str">
            <v>NTGB11YO</v>
          </cell>
          <cell r="C523" t="str">
            <v>Cellsite/BTS/RBS Infrastructure</v>
          </cell>
          <cell r="D523" t="str">
            <v>DANTHERM COOLING ACESORY KIT ( METROCELL EXTRL</v>
          </cell>
          <cell r="E523">
            <v>5850</v>
          </cell>
          <cell r="F523">
            <v>1327.39</v>
          </cell>
        </row>
        <row r="524">
          <cell r="A524" t="str">
            <v>NTGB11YP</v>
          </cell>
          <cell r="C524" t="str">
            <v>Cellsite/BTS/RBS Infrastructure</v>
          </cell>
          <cell r="D524" t="str">
            <v>MCLEAN HVAC ACCESSORY KIT ( METROCELL EXT. BAT</v>
          </cell>
          <cell r="E524">
            <v>6075</v>
          </cell>
          <cell r="F524">
            <v>1375.95</v>
          </cell>
        </row>
        <row r="525">
          <cell r="A525" t="str">
            <v>NTGB11YQ</v>
          </cell>
          <cell r="C525" t="str">
            <v>Cellsite/BTS/RBS Infrastructure</v>
          </cell>
          <cell r="D525" t="str">
            <v>HEATING ACESORY KIT (METROCELL EXTRNL BATTERY</v>
          </cell>
          <cell r="E525">
            <v>3425</v>
          </cell>
          <cell r="F525">
            <v>614.30999999999995</v>
          </cell>
        </row>
        <row r="526">
          <cell r="A526" t="str">
            <v>NTGB11YR</v>
          </cell>
          <cell r="C526" t="str">
            <v>Cellsite/BTS/RBS Infrastructure</v>
          </cell>
          <cell r="D526" t="str">
            <v>PCB ASSY 2 OUTPUTS FOR 2 FANS ( METROCELL EXTE</v>
          </cell>
          <cell r="E526">
            <v>210</v>
          </cell>
          <cell r="F526">
            <v>46.9</v>
          </cell>
        </row>
        <row r="527">
          <cell r="A527" t="str">
            <v>NTGB11YS</v>
          </cell>
          <cell r="C527" t="str">
            <v>Cellsite/BTS/RBS Infrastructure</v>
          </cell>
          <cell r="D527" t="str">
            <v>EXTERNAL BATTERY ENCLOSURE NON-EARTHQUAKE MOUNTING KIT</v>
          </cell>
          <cell r="E527">
            <v>400</v>
          </cell>
          <cell r="F527">
            <v>94.29</v>
          </cell>
        </row>
        <row r="528">
          <cell r="A528" t="str">
            <v>NTGB11YT</v>
          </cell>
          <cell r="B528" t="str">
            <v>A0861671</v>
          </cell>
          <cell r="C528" t="str">
            <v>Cellsite/BTS/RBS Infrastructure</v>
          </cell>
          <cell r="D528" t="str">
            <v>EXTERNAL BATTERY ENCLOSURE EARTHQUAKE MOUNTING KIT</v>
          </cell>
          <cell r="E528">
            <v>500</v>
          </cell>
          <cell r="F528">
            <v>102.79</v>
          </cell>
        </row>
        <row r="529">
          <cell r="A529" t="str">
            <v>NTGB11YX</v>
          </cell>
          <cell r="C529" t="str">
            <v>Cellsite/BTS/RBS Infrastructure</v>
          </cell>
          <cell r="D529" t="str">
            <v>EBE- HEAT/COOLING, BATTERY TRAY CAPABLE</v>
          </cell>
          <cell r="E529">
            <v>15000</v>
          </cell>
          <cell r="F529">
            <v>2606.2199999999998</v>
          </cell>
        </row>
        <row r="530">
          <cell r="A530" t="str">
            <v>NTGB11YY</v>
          </cell>
          <cell r="C530" t="str">
            <v>Cellsite/BTS/RBS Infrastructure</v>
          </cell>
          <cell r="D530" t="str">
            <v>EBE-HEAT ONLY, BATTERY TRAY CAPABLE</v>
          </cell>
          <cell r="E530">
            <v>12000</v>
          </cell>
          <cell r="F530">
            <v>1723.99</v>
          </cell>
        </row>
        <row r="531">
          <cell r="A531" t="str">
            <v>NTGB14AA</v>
          </cell>
          <cell r="C531" t="str">
            <v>Controller Hardware</v>
          </cell>
          <cell r="D531" t="str">
            <v>CCA, BCN INTERFACE (8 PORT)</v>
          </cell>
          <cell r="E531">
            <v>11000</v>
          </cell>
          <cell r="F531">
            <v>497.7</v>
          </cell>
        </row>
        <row r="532">
          <cell r="A532" t="str">
            <v>NTGB1811</v>
          </cell>
          <cell r="C532" t="str">
            <v>Controller Hardware</v>
          </cell>
          <cell r="D532" t="str">
            <v>BIU POWER CONVERTER CARD</v>
          </cell>
          <cell r="E532">
            <v>775</v>
          </cell>
          <cell r="F532">
            <v>222.13</v>
          </cell>
        </row>
        <row r="533">
          <cell r="A533" t="str">
            <v>NTGB1812</v>
          </cell>
          <cell r="C533" t="str">
            <v>Controller Hardware</v>
          </cell>
          <cell r="D533" t="str">
            <v>PANEL, BLANK C/DSU FRONT</v>
          </cell>
          <cell r="E533">
            <v>75</v>
          </cell>
          <cell r="F533">
            <v>21.6</v>
          </cell>
        </row>
        <row r="534">
          <cell r="A534" t="str">
            <v>NTGB37AB</v>
          </cell>
          <cell r="C534" t="str">
            <v>Controller Hardware</v>
          </cell>
          <cell r="D534" t="str">
            <v>CCA,UNIVERSAL CONTROLLER 64 (UCC64)</v>
          </cell>
          <cell r="E534">
            <v>10000</v>
          </cell>
          <cell r="F534">
            <v>703.63</v>
          </cell>
        </row>
        <row r="535">
          <cell r="A535" t="str">
            <v>NTGB51TB</v>
          </cell>
          <cell r="C535" t="str">
            <v>Controller Hardware</v>
          </cell>
          <cell r="D535" t="str">
            <v>ACE 200 E1/T1 CARD W/EXTRA FLASH</v>
          </cell>
          <cell r="E535">
            <v>5700</v>
          </cell>
          <cell r="F535">
            <v>1111.9000000000001</v>
          </cell>
        </row>
        <row r="536">
          <cell r="A536" t="str">
            <v>NTGB51TC</v>
          </cell>
          <cell r="C536" t="str">
            <v>Controller Hardware</v>
          </cell>
          <cell r="D536" t="str">
            <v>ACE 200 E1/T1 CARD W/EXTRA FLASH (V3.22 OR LATER)</v>
          </cell>
          <cell r="E536">
            <v>5700</v>
          </cell>
          <cell r="F536">
            <v>1071.07</v>
          </cell>
        </row>
        <row r="537">
          <cell r="A537" t="str">
            <v>NTGB52BA</v>
          </cell>
          <cell r="C537" t="str">
            <v>Controller Hardware</v>
          </cell>
          <cell r="D537" t="str">
            <v>CIM CARD</v>
          </cell>
          <cell r="E537">
            <v>1275</v>
          </cell>
          <cell r="F537">
            <v>215.38</v>
          </cell>
        </row>
        <row r="538">
          <cell r="A538" t="str">
            <v>NTGB52KC</v>
          </cell>
          <cell r="C538" t="str">
            <v>Controller Hardware</v>
          </cell>
          <cell r="D538" t="str">
            <v>E1 RJ48 CIM ARD WITH ENHANCED LIGHTENING PROTECTION</v>
          </cell>
          <cell r="E538">
            <v>1275</v>
          </cell>
          <cell r="F538">
            <v>239.92</v>
          </cell>
        </row>
        <row r="539">
          <cell r="A539" t="str">
            <v>NTGE01BA</v>
          </cell>
          <cell r="C539" t="str">
            <v>Controller Hardware</v>
          </cell>
          <cell r="D539" t="str">
            <v>DISCO SHELF PACKFILL, BSS MGR ON ATM</v>
          </cell>
          <cell r="E539">
            <v>21550</v>
          </cell>
          <cell r="F539">
            <v>2992.02</v>
          </cell>
        </row>
        <row r="540">
          <cell r="A540" t="str">
            <v>NTGE02BA</v>
          </cell>
          <cell r="C540" t="str">
            <v>Controller Hardware</v>
          </cell>
          <cell r="D540" t="str">
            <v>TFU SHELF PACKFILL, BSS MGR ON ATM</v>
          </cell>
          <cell r="E540">
            <v>17700</v>
          </cell>
          <cell r="F540">
            <v>1855.92</v>
          </cell>
        </row>
        <row r="541">
          <cell r="A541" t="str">
            <v>NTGE46CA</v>
          </cell>
          <cell r="C541" t="str">
            <v>Controller Hardware</v>
          </cell>
          <cell r="D541" t="str">
            <v>IE-48 INITIAL ENHANCED SBS SHELF PACKFILL</v>
          </cell>
          <cell r="E541">
            <v>52500</v>
          </cell>
          <cell r="F541">
            <v>5698.51</v>
          </cell>
        </row>
        <row r="542">
          <cell r="A542" t="str">
            <v>NTGE47CA</v>
          </cell>
          <cell r="C542" t="str">
            <v>Controller Hardware</v>
          </cell>
          <cell r="D542" t="str">
            <v>ESEL CARD PACKFILL</v>
          </cell>
          <cell r="E542">
            <v>42500</v>
          </cell>
          <cell r="F542">
            <v>3555.66</v>
          </cell>
        </row>
        <row r="543">
          <cell r="A543" t="str">
            <v>NTGE48AA</v>
          </cell>
          <cell r="C543" t="str">
            <v>Controller Hardware</v>
          </cell>
          <cell r="D543" t="str">
            <v>SBS BASE SHELF PACKFILL</v>
          </cell>
          <cell r="E543">
            <v>2960</v>
          </cell>
          <cell r="F543">
            <v>1437.81</v>
          </cell>
        </row>
        <row r="544">
          <cell r="A544" t="str">
            <v>NTGM32AB</v>
          </cell>
          <cell r="C544" t="str">
            <v>OEM Equipment</v>
          </cell>
          <cell r="D544" t="str">
            <v>ADC COMMON COMPONENT MODEL</v>
          </cell>
          <cell r="E544">
            <v>1536</v>
          </cell>
          <cell r="F544">
            <v>1240.3699999999999</v>
          </cell>
        </row>
        <row r="545">
          <cell r="A545" t="str">
            <v>NTGM33AA</v>
          </cell>
          <cell r="C545" t="str">
            <v>OEM Equipment</v>
          </cell>
          <cell r="D545" t="str">
            <v>ADC PUNCH DOWN BAY MODEL</v>
          </cell>
          <cell r="E545">
            <v>729</v>
          </cell>
          <cell r="F545">
            <v>285.92</v>
          </cell>
        </row>
        <row r="546">
          <cell r="A546" t="str">
            <v>NTGM34AA</v>
          </cell>
          <cell r="C546" t="str">
            <v>OEM Equipment</v>
          </cell>
          <cell r="D546" t="str">
            <v>ADC FUSE PANEL MODEL</v>
          </cell>
          <cell r="E546">
            <v>550</v>
          </cell>
          <cell r="F546">
            <v>444.73</v>
          </cell>
        </row>
        <row r="547">
          <cell r="A547" t="str">
            <v>NTGM35AA</v>
          </cell>
          <cell r="B547" t="str">
            <v>A0638505</v>
          </cell>
          <cell r="C547" t="str">
            <v>OEM Equipment</v>
          </cell>
          <cell r="D547" t="str">
            <v>ADC 75 OHM OUTPUT BASE MODEL</v>
          </cell>
          <cell r="E547">
            <v>2035</v>
          </cell>
          <cell r="F547">
            <v>839.36</v>
          </cell>
        </row>
        <row r="548">
          <cell r="A548" t="str">
            <v>NTGM37AA</v>
          </cell>
          <cell r="C548" t="str">
            <v>OEM Equipment</v>
          </cell>
          <cell r="D548" t="str">
            <v>ADC TOOL KIT MODEL</v>
          </cell>
          <cell r="E548">
            <v>206</v>
          </cell>
          <cell r="F548">
            <v>201.83</v>
          </cell>
        </row>
        <row r="549">
          <cell r="A549" t="str">
            <v>NTGM38AA</v>
          </cell>
          <cell r="B549" t="str">
            <v>A0644124</v>
          </cell>
          <cell r="C549" t="str">
            <v>OEM Equipment</v>
          </cell>
          <cell r="D549" t="str">
            <v>ANDREW 7/8 BASE COMPONENT MODEL</v>
          </cell>
          <cell r="E549">
            <v>680</v>
          </cell>
          <cell r="F549">
            <v>278.26</v>
          </cell>
        </row>
        <row r="550">
          <cell r="A550" t="str">
            <v>NTGS0118</v>
          </cell>
          <cell r="C550" t="str">
            <v>Cellsite/BTS/RBS Infrastructure</v>
          </cell>
          <cell r="D550" t="str">
            <v>FIBER OPTIC HARNESS</v>
          </cell>
          <cell r="E550">
            <v>1000</v>
          </cell>
          <cell r="F550">
            <v>162.13999999999999</v>
          </cell>
        </row>
        <row r="551">
          <cell r="A551" t="str">
            <v>NTGS0119</v>
          </cell>
          <cell r="C551" t="str">
            <v>Radio/PA</v>
          </cell>
          <cell r="D551" t="str">
            <v>FIBER CBLE, OUTDOOR,EOM TO CORE, LOCAL RE</v>
          </cell>
          <cell r="E551">
            <v>1000</v>
          </cell>
          <cell r="F551">
            <v>112.24</v>
          </cell>
        </row>
        <row r="552">
          <cell r="A552" t="str">
            <v>NTGS0161</v>
          </cell>
          <cell r="C552" t="str">
            <v>Cellsite/BTS/RBS Infrastructure</v>
          </cell>
          <cell r="D552" t="str">
            <v>MAIN SITE GROUND CABLE</v>
          </cell>
          <cell r="E552">
            <v>200</v>
          </cell>
          <cell r="F552">
            <v>21.86</v>
          </cell>
        </row>
        <row r="553">
          <cell r="A553" t="str">
            <v>NTGS0171</v>
          </cell>
          <cell r="C553" t="str">
            <v>Cellsite/BTS/RBS Infrastructure</v>
          </cell>
          <cell r="D553" t="str">
            <v>GPS EXPANSION KIT</v>
          </cell>
          <cell r="E553">
            <v>400</v>
          </cell>
          <cell r="F553">
            <v>112.15</v>
          </cell>
        </row>
        <row r="554">
          <cell r="A554" t="str">
            <v>NTGS0172</v>
          </cell>
          <cell r="C554" t="str">
            <v>Cellsite/BTS/RBS Infrastructure</v>
          </cell>
          <cell r="D554" t="str">
            <v>DC INTERFACE KIT-LOCAL</v>
          </cell>
          <cell r="E554">
            <v>50</v>
          </cell>
          <cell r="F554">
            <v>13.86</v>
          </cell>
        </row>
        <row r="555">
          <cell r="A555" t="str">
            <v>NTGS0173</v>
          </cell>
          <cell r="C555" t="str">
            <v>Cellsite/BTS/RBS Infrastructure</v>
          </cell>
          <cell r="D555" t="str">
            <v>DC INTERFACE KIT-REMOTE</v>
          </cell>
          <cell r="E555">
            <v>250</v>
          </cell>
          <cell r="F555">
            <v>69.7</v>
          </cell>
        </row>
        <row r="556">
          <cell r="A556" t="str">
            <v>NTGS0174</v>
          </cell>
          <cell r="C556" t="str">
            <v>Cellsite/BTS/RBS Infrastructure</v>
          </cell>
          <cell r="D556" t="str">
            <v>OUTDOOR DE-RE GANGING KIT</v>
          </cell>
          <cell r="E556">
            <v>50</v>
          </cell>
          <cell r="F556">
            <v>11.74</v>
          </cell>
        </row>
        <row r="557">
          <cell r="A557" t="str">
            <v>NTGS0175</v>
          </cell>
          <cell r="C557" t="str">
            <v>Cellsite/BTS/RBS Infrastructure</v>
          </cell>
          <cell r="D557" t="str">
            <v>REMOTE ENTRY CABLE KIT</v>
          </cell>
          <cell r="E557">
            <v>800</v>
          </cell>
          <cell r="F557">
            <v>200.51</v>
          </cell>
        </row>
        <row r="558">
          <cell r="A558" t="str">
            <v>NTGS0187</v>
          </cell>
          <cell r="C558" t="str">
            <v>OEM Equipment</v>
          </cell>
          <cell r="D558" t="str">
            <v>E1/T1 PRIMARY SURGE PROTECTOR 170V</v>
          </cell>
          <cell r="E558">
            <v>630</v>
          </cell>
          <cell r="F558">
            <v>75.52</v>
          </cell>
        </row>
        <row r="559">
          <cell r="A559" t="str">
            <v>NTGS01AA</v>
          </cell>
          <cell r="C559" t="str">
            <v>Cellsite/BTS/RBS Infrastructure</v>
          </cell>
          <cell r="D559" t="str">
            <v>METROCELL OUTDOOR DIGITAL ENCLOSURE CABINET</v>
          </cell>
          <cell r="E559">
            <v>42000</v>
          </cell>
          <cell r="F559">
            <v>7243.93</v>
          </cell>
        </row>
        <row r="560">
          <cell r="A560" t="str">
            <v>NTGS0303</v>
          </cell>
          <cell r="C560" t="str">
            <v>Cellsite/BTS/RBS Infrastructure</v>
          </cell>
          <cell r="D560" t="str">
            <v>CUSTOMER ALARMS PROTECTION KIT, RE</v>
          </cell>
          <cell r="E560">
            <v>2400</v>
          </cell>
          <cell r="F560">
            <v>205.83</v>
          </cell>
        </row>
        <row r="561">
          <cell r="A561" t="str">
            <v>NTGS03AA</v>
          </cell>
          <cell r="C561" t="str">
            <v>Cellsite/BTS/RBS Infrastructure</v>
          </cell>
          <cell r="D561" t="str">
            <v>METROCELL OUTDOOR RADIO ENCLOSURE</v>
          </cell>
          <cell r="E561">
            <v>8000</v>
          </cell>
          <cell r="F561">
            <v>2167.02</v>
          </cell>
        </row>
        <row r="562">
          <cell r="A562" t="str">
            <v>NTGS05AA</v>
          </cell>
          <cell r="C562" t="str">
            <v>Cellsite/BTS/RBS Infrastructure</v>
          </cell>
          <cell r="D562" t="str">
            <v>DE FIBER SPLICE ENCLOSURE</v>
          </cell>
          <cell r="E562">
            <v>2600</v>
          </cell>
          <cell r="F562">
            <v>183.08</v>
          </cell>
        </row>
        <row r="563">
          <cell r="A563" t="str">
            <v>NTGS15AA</v>
          </cell>
          <cell r="C563" t="str">
            <v>Cellsite/BTS/RBS Infrastructure</v>
          </cell>
          <cell r="D563" t="str">
            <v>HEAT EXCHANGER INTERNAL LOOP FAN UNIT</v>
          </cell>
          <cell r="E563">
            <v>2000</v>
          </cell>
          <cell r="F563">
            <v>466.9</v>
          </cell>
        </row>
        <row r="564">
          <cell r="A564" t="str">
            <v>NTGS16AA</v>
          </cell>
          <cell r="C564" t="str">
            <v>Cellsite/BTS/RBS Infrastructure</v>
          </cell>
          <cell r="D564" t="str">
            <v>HEAT EXCHANGER EXTERNAL LOOP FAN UNIT</v>
          </cell>
          <cell r="E564">
            <v>2000</v>
          </cell>
          <cell r="F564">
            <v>411.8</v>
          </cell>
        </row>
        <row r="565">
          <cell r="A565" t="str">
            <v>NTGS17AA</v>
          </cell>
          <cell r="C565" t="str">
            <v>Cellsite/BTS/RBS Infrastructure</v>
          </cell>
          <cell r="D565" t="str">
            <v>HEATER ASSY</v>
          </cell>
          <cell r="E565">
            <v>1000</v>
          </cell>
          <cell r="F565">
            <v>144.4</v>
          </cell>
        </row>
        <row r="566">
          <cell r="A566" t="str">
            <v>NTGS18AA</v>
          </cell>
          <cell r="C566" t="str">
            <v>Cellsite/BTS/RBS Infrastructure</v>
          </cell>
          <cell r="D566" t="str">
            <v>COOLING UNIT ASSYS</v>
          </cell>
          <cell r="E566">
            <v>1400</v>
          </cell>
          <cell r="F566">
            <v>358.76</v>
          </cell>
        </row>
        <row r="567">
          <cell r="A567" t="str">
            <v>NTGS18AB</v>
          </cell>
          <cell r="C567" t="str">
            <v>Cellsite/BTS/RBS Infrastructure</v>
          </cell>
          <cell r="D567" t="str">
            <v>COOLING UNIT ASSY</v>
          </cell>
          <cell r="E567">
            <v>1400</v>
          </cell>
          <cell r="F567">
            <v>294.01</v>
          </cell>
        </row>
        <row r="568">
          <cell r="A568" t="str">
            <v>NTGS2006</v>
          </cell>
          <cell r="C568" t="str">
            <v>Cellsite/BTS/RBS Infrastructure</v>
          </cell>
          <cell r="D568" t="str">
            <v>DUMMY FACE PLATE 2&amp;quot;</v>
          </cell>
          <cell r="E568">
            <v>50</v>
          </cell>
          <cell r="F568">
            <v>0.56999999999999995</v>
          </cell>
        </row>
        <row r="569">
          <cell r="A569" t="str">
            <v>NTGS2007</v>
          </cell>
          <cell r="C569" t="str">
            <v>Cellsite/BTS/RBS Infrastructure</v>
          </cell>
          <cell r="D569" t="str">
            <v>DUMMY FACE PLATE 4&amp;quot;</v>
          </cell>
          <cell r="E569">
            <v>50</v>
          </cell>
          <cell r="F569">
            <v>1.1499999999999999</v>
          </cell>
        </row>
        <row r="570">
          <cell r="A570" t="str">
            <v>NTGS21AA</v>
          </cell>
          <cell r="C570" t="str">
            <v>Cellsite/BTS/RBS Infrastructure</v>
          </cell>
          <cell r="D570" t="str">
            <v>MCBTS DIGITAL EQUIPTMENT SHELF BACKPLANE ASSY</v>
          </cell>
          <cell r="E570">
            <v>5000</v>
          </cell>
          <cell r="F570">
            <v>503.91</v>
          </cell>
        </row>
        <row r="571">
          <cell r="A571" t="str">
            <v>NTGS30AA</v>
          </cell>
          <cell r="C571" t="str">
            <v>Cellsite/BTS/RBS Infrastructure</v>
          </cell>
          <cell r="D571" t="str">
            <v>CORE MODULE</v>
          </cell>
          <cell r="E571">
            <v>10000</v>
          </cell>
          <cell r="F571">
            <v>1008.95</v>
          </cell>
        </row>
        <row r="572">
          <cell r="A572" t="str">
            <v>NTGS3517</v>
          </cell>
          <cell r="C572" t="str">
            <v>Cellsite/BTS/RBS Infrastructure</v>
          </cell>
          <cell r="D572" t="str">
            <v>INDOOR T1/E1 DSX CBLE</v>
          </cell>
          <cell r="E572">
            <v>75</v>
          </cell>
          <cell r="F572">
            <v>25.44</v>
          </cell>
        </row>
        <row r="573">
          <cell r="A573" t="str">
            <v>NTGS3518</v>
          </cell>
          <cell r="C573" t="str">
            <v>Cellsite/BTS/RBS Infrastructure</v>
          </cell>
          <cell r="D573" t="str">
            <v>INDOOR ALRAM MDF CABLE</v>
          </cell>
          <cell r="E573">
            <v>300</v>
          </cell>
          <cell r="F573">
            <v>22.05</v>
          </cell>
        </row>
        <row r="574">
          <cell r="A574" t="str">
            <v>NTGS3525</v>
          </cell>
          <cell r="C574" t="str">
            <v>Radio/PA</v>
          </cell>
          <cell r="D574" t="str">
            <v>FIBER CABLE INDOOR EOM TO CABLE 6M</v>
          </cell>
          <cell r="E574">
            <v>800</v>
          </cell>
          <cell r="F574">
            <v>97.3</v>
          </cell>
        </row>
        <row r="575">
          <cell r="A575" t="str">
            <v>NTGS35AA</v>
          </cell>
          <cell r="C575" t="str">
            <v>Cellsite/BTS/RBS Infrastructure</v>
          </cell>
          <cell r="D575" t="str">
            <v>METROCELL INDOOR DIGITAL ENCLOSURE RACK- AC POWER</v>
          </cell>
          <cell r="E575">
            <v>30000</v>
          </cell>
          <cell r="F575">
            <v>3970.05</v>
          </cell>
        </row>
        <row r="576">
          <cell r="A576" t="str">
            <v>NTGS40AA</v>
          </cell>
          <cell r="C576" t="str">
            <v>Cellsite/BTS/RBS Infrastructure</v>
          </cell>
          <cell r="D576" t="str">
            <v>CONTROL MODULE</v>
          </cell>
          <cell r="E576">
            <v>12000</v>
          </cell>
          <cell r="F576">
            <v>964.27</v>
          </cell>
        </row>
        <row r="577">
          <cell r="A577" t="str">
            <v>NTGS4220</v>
          </cell>
          <cell r="C577" t="str">
            <v>Cellsite/BTS/RBS Infrastructure</v>
          </cell>
          <cell r="D577" t="str">
            <v>KIT, LPM LUGS, 6 AWG, 1 CARRIER</v>
          </cell>
          <cell r="E577">
            <v>100</v>
          </cell>
          <cell r="F577">
            <v>37.44</v>
          </cell>
        </row>
        <row r="578">
          <cell r="A578" t="str">
            <v>NTGS4230</v>
          </cell>
          <cell r="C578" t="str">
            <v>Cellsite/BTS/RBS Infrastructure</v>
          </cell>
          <cell r="D578" t="str">
            <v>KIT, LPM LUGS, 8 AWG, 1 CARRIER</v>
          </cell>
          <cell r="E578">
            <v>100</v>
          </cell>
          <cell r="F578">
            <v>35.32</v>
          </cell>
        </row>
        <row r="579">
          <cell r="A579" t="str">
            <v>NTGS45BA</v>
          </cell>
          <cell r="C579" t="str">
            <v>Cellsite/BTS/RBS Infrastructure</v>
          </cell>
          <cell r="D579" t="str">
            <v>INDOOR METROCELL DC ASSEMBLY - 48V</v>
          </cell>
          <cell r="E579">
            <v>24000</v>
          </cell>
          <cell r="F579">
            <v>3678.51</v>
          </cell>
        </row>
        <row r="580">
          <cell r="A580" t="str">
            <v>NTGS45CA</v>
          </cell>
          <cell r="C580" t="str">
            <v>Cellsite/BTS/RBS Infrastructure</v>
          </cell>
          <cell r="D580" t="str">
            <v>Indoor Metrocell Assembly +24V</v>
          </cell>
          <cell r="E580">
            <v>24000</v>
          </cell>
          <cell r="F580">
            <v>4228.08</v>
          </cell>
        </row>
        <row r="581">
          <cell r="A581" t="str">
            <v>NTGS4751</v>
          </cell>
          <cell r="C581" t="str">
            <v>Cellsite/BTS/RBS Infrastructure</v>
          </cell>
          <cell r="D581" t="str">
            <v>POWER FILTER MODULE INDOO</v>
          </cell>
          <cell r="E581">
            <v>610</v>
          </cell>
          <cell r="F581">
            <v>45.31</v>
          </cell>
        </row>
        <row r="582">
          <cell r="A582" t="str">
            <v>NTGS4950</v>
          </cell>
          <cell r="B582" t="str">
            <v>A0746743</v>
          </cell>
          <cell r="C582" t="str">
            <v>Cellsite/BTS/RBS Infrastructure</v>
          </cell>
          <cell r="D582" t="str">
            <v>LIGHTNING PROTECTION MODULE 800 MHz LOCAL</v>
          </cell>
          <cell r="E582">
            <v>4000</v>
          </cell>
          <cell r="F582">
            <v>853.25</v>
          </cell>
        </row>
        <row r="583">
          <cell r="A583" t="str">
            <v>NTGS4960</v>
          </cell>
          <cell r="C583" t="str">
            <v>Cellsite/BTS/RBS Infrastructure</v>
          </cell>
          <cell r="D583" t="str">
            <v>LPM 1900 MHZ LOCAL</v>
          </cell>
          <cell r="E583">
            <v>6500</v>
          </cell>
          <cell r="F583">
            <v>848.7</v>
          </cell>
        </row>
        <row r="584">
          <cell r="A584" t="str">
            <v>NTGS4960</v>
          </cell>
          <cell r="C584" t="str">
            <v>Cellsite/BTS/RBS Infrastructure</v>
          </cell>
          <cell r="D584" t="str">
            <v>LPM 1900 MHZ LOCAL</v>
          </cell>
          <cell r="E584">
            <v>6500</v>
          </cell>
          <cell r="F584">
            <v>848.7</v>
          </cell>
        </row>
        <row r="585">
          <cell r="A585" t="str">
            <v>NTGS4980</v>
          </cell>
          <cell r="C585" t="str">
            <v>Cellsite/BTS/RBS Infrastructure</v>
          </cell>
          <cell r="D585" t="str">
            <v>GPS EXPANSION KIT</v>
          </cell>
          <cell r="E585">
            <v>400</v>
          </cell>
          <cell r="F585">
            <v>23.93</v>
          </cell>
        </row>
        <row r="586">
          <cell r="A586" t="str">
            <v>NTGS4990</v>
          </cell>
          <cell r="B586" t="str">
            <v>A0771531</v>
          </cell>
          <cell r="C586" t="str">
            <v>Cellsite/BTS/RBS Infrastructure</v>
          </cell>
          <cell r="D586" t="str">
            <v>DSX FOR METROCELL PATCH PANEL KIT</v>
          </cell>
          <cell r="E586">
            <v>2500</v>
          </cell>
          <cell r="F586">
            <v>416.84</v>
          </cell>
        </row>
        <row r="587">
          <cell r="A587" t="str">
            <v>NTGS4991</v>
          </cell>
          <cell r="C587" t="str">
            <v>OEM Equipment</v>
          </cell>
          <cell r="D587" t="str">
            <v>TCCM-T1/E1 CROSS CONNECT MODULE,12T1 DSX PATCH PANEL</v>
          </cell>
          <cell r="E587">
            <v>780</v>
          </cell>
          <cell r="F587">
            <v>75.7</v>
          </cell>
        </row>
        <row r="588">
          <cell r="A588" t="str">
            <v>NTGS49AA</v>
          </cell>
          <cell r="C588" t="str">
            <v>Cellsite/BTS/RBS Infrastructure</v>
          </cell>
          <cell r="D588" t="str">
            <v>INDOOR DR-RR GANGING KIT</v>
          </cell>
          <cell r="E588">
            <v>20</v>
          </cell>
          <cell r="F588">
            <v>13.09</v>
          </cell>
        </row>
        <row r="589">
          <cell r="A589" t="str">
            <v>NTGS5000</v>
          </cell>
          <cell r="C589" t="str">
            <v>Cellsite/BTS/RBS Infrastructure</v>
          </cell>
          <cell r="D589" t="str">
            <v>DUAL BAND LIGHTNING PROTECTION MODULE</v>
          </cell>
          <cell r="E589">
            <v>2000</v>
          </cell>
          <cell r="F589">
            <v>390.39</v>
          </cell>
        </row>
        <row r="590">
          <cell r="A590" t="str">
            <v>NTGS5010</v>
          </cell>
          <cell r="C590" t="str">
            <v>Cellsite/BTS/RBS Infrastructure</v>
          </cell>
          <cell r="D590" t="str">
            <v>LIGHTNING PROTECTION MODULE REMOTE</v>
          </cell>
          <cell r="E590">
            <v>3500</v>
          </cell>
          <cell r="F590">
            <v>734.64</v>
          </cell>
        </row>
        <row r="591">
          <cell r="A591" t="str">
            <v>NTGS50AA</v>
          </cell>
          <cell r="C591" t="str">
            <v>Cellsite/BTS/RBS Infrastructure</v>
          </cell>
          <cell r="D591" t="str">
            <v>GPS MODULE</v>
          </cell>
          <cell r="E591">
            <v>7000</v>
          </cell>
          <cell r="F591">
            <v>764.06</v>
          </cell>
        </row>
        <row r="592">
          <cell r="A592" t="str">
            <v>NTGS5301</v>
          </cell>
          <cell r="C592" t="str">
            <v>Radio/PA</v>
          </cell>
          <cell r="D592" t="str">
            <v>FRMTM LOWER BAND A&amp;amp;D</v>
          </cell>
          <cell r="E592">
            <v>12000</v>
          </cell>
          <cell r="F592">
            <v>871.71</v>
          </cell>
        </row>
        <row r="593">
          <cell r="A593" t="str">
            <v>NTGS5302</v>
          </cell>
          <cell r="C593" t="str">
            <v>Radio/PA</v>
          </cell>
          <cell r="D593" t="str">
            <v>FRMTM UPPER BAND A&amp;amp;D</v>
          </cell>
          <cell r="E593">
            <v>12000</v>
          </cell>
          <cell r="F593">
            <v>809.39</v>
          </cell>
        </row>
        <row r="594">
          <cell r="A594" t="str">
            <v>NTGS5303</v>
          </cell>
          <cell r="C594" t="str">
            <v>Radio/PA</v>
          </cell>
          <cell r="D594" t="str">
            <v>FRMTM LOWER BAND B&amp;amp;E</v>
          </cell>
          <cell r="E594">
            <v>12000</v>
          </cell>
          <cell r="F594">
            <v>809.39</v>
          </cell>
        </row>
        <row r="595">
          <cell r="A595" t="str">
            <v>NTGS5304</v>
          </cell>
          <cell r="C595" t="str">
            <v>Radio/PA</v>
          </cell>
          <cell r="D595" t="str">
            <v>FRMTM UPPER BAND B&amp;amp;E</v>
          </cell>
          <cell r="E595">
            <v>12000</v>
          </cell>
          <cell r="F595">
            <v>809.39</v>
          </cell>
        </row>
        <row r="596">
          <cell r="A596" t="str">
            <v>NTGS5305</v>
          </cell>
          <cell r="C596" t="str">
            <v>Radio/PA</v>
          </cell>
          <cell r="D596" t="str">
            <v>FRMTM LOWER BAND C&amp;amp;F</v>
          </cell>
          <cell r="E596">
            <v>12000</v>
          </cell>
          <cell r="F596">
            <v>918.76</v>
          </cell>
        </row>
        <row r="597">
          <cell r="A597" t="str">
            <v>NTGS5306</v>
          </cell>
          <cell r="C597" t="str">
            <v>Radio/PA</v>
          </cell>
          <cell r="D597" t="str">
            <v>FRMTM UPPER BAND C&amp;amp;F</v>
          </cell>
          <cell r="E597">
            <v>12000</v>
          </cell>
          <cell r="F597">
            <v>918.76</v>
          </cell>
        </row>
        <row r="598">
          <cell r="A598" t="str">
            <v>NTGS5310</v>
          </cell>
          <cell r="C598" t="str">
            <v>Radio/PA</v>
          </cell>
          <cell r="D598" t="str">
            <v>LOWER A BAND TRIPLEXER</v>
          </cell>
          <cell r="E598">
            <v>15000</v>
          </cell>
          <cell r="F598">
            <v>871.71</v>
          </cell>
        </row>
        <row r="599">
          <cell r="A599" t="str">
            <v>NTGS53GA</v>
          </cell>
          <cell r="C599" t="str">
            <v>Radio/PA</v>
          </cell>
          <cell r="D599" t="str">
            <v>FRM 1900MHZ DUPLEXER DPM ASSY, BAND A&amp;amp;D</v>
          </cell>
          <cell r="E599">
            <v>3000</v>
          </cell>
          <cell r="F599">
            <v>545.53</v>
          </cell>
        </row>
        <row r="600">
          <cell r="A600" t="str">
            <v>NTGS53HA</v>
          </cell>
          <cell r="C600" t="str">
            <v>Radio/PA</v>
          </cell>
          <cell r="D600" t="str">
            <v>FRM 1900MHZ DUPLEXER DPM ASSY, BAND B&amp;amp;E</v>
          </cell>
          <cell r="E600">
            <v>3000</v>
          </cell>
          <cell r="F600">
            <v>545.53</v>
          </cell>
        </row>
        <row r="601">
          <cell r="A601" t="str">
            <v>NTGS53IA</v>
          </cell>
          <cell r="C601" t="str">
            <v>Radio/PA</v>
          </cell>
          <cell r="D601" t="str">
            <v>FRM 1900 MHZ DUPLEXER DPM ASSY, BAND C&amp;amp;F</v>
          </cell>
          <cell r="E601">
            <v>3000</v>
          </cell>
          <cell r="F601">
            <v>545.53</v>
          </cell>
        </row>
        <row r="602">
          <cell r="A602" t="str">
            <v>NTGS53JA</v>
          </cell>
          <cell r="C602" t="str">
            <v>Radio/PA</v>
          </cell>
          <cell r="D602" t="str">
            <v>FRM 1900MHZ DUPLEXOR/PRESELECTOR DPM ASSY, BAND A&amp;amp;D</v>
          </cell>
          <cell r="E602">
            <v>4000</v>
          </cell>
          <cell r="F602">
            <v>697.69</v>
          </cell>
        </row>
        <row r="603">
          <cell r="A603" t="str">
            <v>NTGS53KA</v>
          </cell>
          <cell r="C603" t="str">
            <v>Radio/PA</v>
          </cell>
          <cell r="D603" t="str">
            <v>FRM 1900MHZ DUPLEXOR/PRESELECTOR DPM ASSY, BAND B&amp;amp;E</v>
          </cell>
          <cell r="E603">
            <v>4000</v>
          </cell>
          <cell r="F603">
            <v>697.69</v>
          </cell>
        </row>
        <row r="604">
          <cell r="A604" t="str">
            <v>NTGS53LA</v>
          </cell>
          <cell r="C604" t="str">
            <v>Radio/PA</v>
          </cell>
          <cell r="D604" t="str">
            <v>FRM 1900MHZ DUPLEXOR/PRESELECTOR DPM ASSY, BAND C&amp;amp;F</v>
          </cell>
          <cell r="E604">
            <v>4000</v>
          </cell>
          <cell r="F604">
            <v>697.69</v>
          </cell>
        </row>
        <row r="605">
          <cell r="A605" t="str">
            <v>NTGS54CB</v>
          </cell>
          <cell r="C605" t="str">
            <v>Cellsite/BTS/RBS Infrastructure</v>
          </cell>
          <cell r="D605" t="str">
            <v>FRM EOM, NO CABLE</v>
          </cell>
          <cell r="E605">
            <v>1300</v>
          </cell>
          <cell r="F605">
            <v>192.49</v>
          </cell>
        </row>
        <row r="606">
          <cell r="A606" t="str">
            <v>NTGS54KB</v>
          </cell>
          <cell r="B606" t="str">
            <v>A0786512</v>
          </cell>
          <cell r="C606" t="str">
            <v>Radio/PA</v>
          </cell>
          <cell r="D606" t="str">
            <v>FRM EOM ASSY, INDOOR, REMOTE RR, CONN, 6M</v>
          </cell>
          <cell r="E606">
            <v>2100</v>
          </cell>
          <cell r="F606">
            <v>301.8</v>
          </cell>
        </row>
        <row r="607">
          <cell r="A607" t="str">
            <v>NTGS54LB</v>
          </cell>
          <cell r="C607" t="str">
            <v>Radio/PA</v>
          </cell>
          <cell r="D607" t="str">
            <v>FRM EOM ASSY, INDOOR, REMOTE RR, CONN, 12M</v>
          </cell>
          <cell r="E607">
            <v>2300</v>
          </cell>
          <cell r="F607">
            <v>459.77</v>
          </cell>
        </row>
        <row r="608">
          <cell r="A608" t="str">
            <v>NTGS54MB</v>
          </cell>
          <cell r="C608" t="str">
            <v>Radio/PA</v>
          </cell>
          <cell r="D608" t="str">
            <v>FRM EOM ASSY, INDOOR, REMOTE RR, CONN, 18M</v>
          </cell>
          <cell r="E608">
            <v>2500</v>
          </cell>
          <cell r="F608">
            <v>519.6</v>
          </cell>
        </row>
        <row r="609">
          <cell r="A609" t="str">
            <v>NTGS54UB</v>
          </cell>
          <cell r="C609" t="str">
            <v>Radio/PA</v>
          </cell>
          <cell r="D609" t="str">
            <v>FRM EOM ASSY, OUTDOOR, REMOTE RE, CONN, 18M</v>
          </cell>
          <cell r="E609">
            <v>2500</v>
          </cell>
          <cell r="F609">
            <v>390.54</v>
          </cell>
        </row>
        <row r="610">
          <cell r="A610" t="str">
            <v>NTGS54VB</v>
          </cell>
          <cell r="C610" t="str">
            <v>Radio/PA</v>
          </cell>
          <cell r="D610" t="str">
            <v>FRM EOM ASSY, OUTDOOR, REMOTE RE, CONN, 12M</v>
          </cell>
          <cell r="E610">
            <v>2300</v>
          </cell>
          <cell r="F610">
            <v>378.78</v>
          </cell>
        </row>
        <row r="611">
          <cell r="A611" t="str">
            <v>NTGS54WB</v>
          </cell>
          <cell r="C611" t="str">
            <v>Cellsite/BTS/RBS Infrastructure</v>
          </cell>
          <cell r="D611" t="str">
            <v>FRM EOM ASSY, OUTDOOR, REMOTE RE, CONN, 6M</v>
          </cell>
          <cell r="E611">
            <v>2100</v>
          </cell>
          <cell r="F611">
            <v>345.67</v>
          </cell>
        </row>
        <row r="612">
          <cell r="A612" t="str">
            <v>NTGS54XB</v>
          </cell>
          <cell r="C612" t="str">
            <v>Radio/PA</v>
          </cell>
          <cell r="D612" t="str">
            <v>FRM EOM ASSY, OUTDOOR, REMOTE RE, SPLICE, 200M</v>
          </cell>
          <cell r="E612">
            <v>4500</v>
          </cell>
          <cell r="F612">
            <v>762.61</v>
          </cell>
        </row>
        <row r="613">
          <cell r="A613" t="str">
            <v>NTGS54YB</v>
          </cell>
          <cell r="C613" t="str">
            <v>Radio/PA</v>
          </cell>
          <cell r="D613" t="str">
            <v>FRM EOM ASSY, OUTDOOR, REMOTE RE, SPLICE, 100M</v>
          </cell>
          <cell r="E613">
            <v>4000</v>
          </cell>
          <cell r="F613">
            <v>417.44</v>
          </cell>
        </row>
        <row r="614">
          <cell r="A614" t="str">
            <v>NTGS54ZB</v>
          </cell>
          <cell r="C614" t="str">
            <v>Radio/PA</v>
          </cell>
          <cell r="D614" t="str">
            <v>FRM EOM ASSY, OUTDOOR, LOCAL RE, CONN</v>
          </cell>
          <cell r="E614">
            <v>1900</v>
          </cell>
          <cell r="F614">
            <v>317.94</v>
          </cell>
        </row>
        <row r="615">
          <cell r="A615" t="str">
            <v>NTGS57AA</v>
          </cell>
          <cell r="C615" t="str">
            <v>Radio/PA</v>
          </cell>
          <cell r="D615" t="str">
            <v>1900MHZ FRM POWER AMP MODULE</v>
          </cell>
          <cell r="E615">
            <v>20000</v>
          </cell>
          <cell r="F615">
            <v>1605.82</v>
          </cell>
        </row>
        <row r="616">
          <cell r="A616" t="str">
            <v>NTGS58CA</v>
          </cell>
          <cell r="C616" t="str">
            <v>Radio/PA</v>
          </cell>
          <cell r="D616" t="str">
            <v>1900 FRM TRANSMIT/RECEIVE</v>
          </cell>
          <cell r="E616">
            <v>17500</v>
          </cell>
          <cell r="F616">
            <v>914.03</v>
          </cell>
        </row>
        <row r="617">
          <cell r="A617" t="str">
            <v>NTGS60AA</v>
          </cell>
          <cell r="C617" t="str">
            <v>Radio/PA</v>
          </cell>
          <cell r="D617" t="str">
            <v>CHANNEL ELEMENT MODULE 24</v>
          </cell>
          <cell r="E617">
            <v>22000</v>
          </cell>
          <cell r="F617">
            <v>1242.72</v>
          </cell>
        </row>
        <row r="618">
          <cell r="A618" t="str">
            <v>NTGS60BA</v>
          </cell>
          <cell r="C618" t="str">
            <v>Radio/PA</v>
          </cell>
          <cell r="D618" t="str">
            <v>CHANNEL ELEMENT MODULE 48</v>
          </cell>
          <cell r="E618">
            <v>42000</v>
          </cell>
          <cell r="F618">
            <v>2345.9499999999998</v>
          </cell>
        </row>
        <row r="619">
          <cell r="A619" t="str">
            <v>NTGS60BB</v>
          </cell>
          <cell r="C619" t="str">
            <v>Cellsite/BTS/RBS Infrastructure</v>
          </cell>
          <cell r="D619" t="str">
            <v>BATTERY STRING KIT</v>
          </cell>
          <cell r="E619">
            <v>2000</v>
          </cell>
          <cell r="F619">
            <v>628.89</v>
          </cell>
        </row>
        <row r="620">
          <cell r="A620" t="str">
            <v>NTGS60BC</v>
          </cell>
          <cell r="B620" t="str">
            <v>A0863359</v>
          </cell>
          <cell r="C620" t="str">
            <v>Cellsite/BTS/RBS Infrastructure</v>
          </cell>
          <cell r="D620" t="str">
            <v>KIT, BATTERY WITHOUT HOLD DOWN STRAPS,</v>
          </cell>
          <cell r="E620">
            <v>3000</v>
          </cell>
          <cell r="F620">
            <v>619.17999999999995</v>
          </cell>
        </row>
        <row r="621">
          <cell r="A621" t="str">
            <v>NTGS63AA</v>
          </cell>
          <cell r="C621" t="str">
            <v>Radio/PA</v>
          </cell>
          <cell r="D621" t="str">
            <v>CSM5000 32 CHANNEL MODULE</v>
          </cell>
          <cell r="E621">
            <v>32000</v>
          </cell>
          <cell r="F621">
            <v>823.01</v>
          </cell>
        </row>
        <row r="622">
          <cell r="A622" t="str">
            <v>NTGS63BA</v>
          </cell>
          <cell r="C622" t="str">
            <v>Radio/PA</v>
          </cell>
          <cell r="D622" t="str">
            <v>CSM5000 64 CHANNEL MODULE</v>
          </cell>
          <cell r="E622">
            <v>64000</v>
          </cell>
          <cell r="F622">
            <v>991.11</v>
          </cell>
        </row>
        <row r="623">
          <cell r="A623" t="str">
            <v>NTGS6464</v>
          </cell>
          <cell r="C623" t="str">
            <v>Cellsite/BTS/RBS Infrastructure</v>
          </cell>
          <cell r="D623" t="str">
            <v>EOM MODULE 1000M</v>
          </cell>
          <cell r="E623">
            <v>8750</v>
          </cell>
          <cell r="F623">
            <v>245.2</v>
          </cell>
        </row>
        <row r="624">
          <cell r="A624" t="str">
            <v>NTGS6560</v>
          </cell>
          <cell r="C624" t="str">
            <v>Radio/PA</v>
          </cell>
          <cell r="D624" t="str">
            <v>SLOT MOUNTING KIT</v>
          </cell>
          <cell r="E624">
            <v>400</v>
          </cell>
          <cell r="F624">
            <v>50.35</v>
          </cell>
        </row>
        <row r="625">
          <cell r="A625" t="str">
            <v>NTGS6570</v>
          </cell>
          <cell r="C625" t="str">
            <v>Radio/PA</v>
          </cell>
          <cell r="D625" t="str">
            <v>INDOOR FRM MOUNTING KIT</v>
          </cell>
          <cell r="E625">
            <v>500</v>
          </cell>
          <cell r="F625">
            <v>71.48</v>
          </cell>
        </row>
        <row r="626">
          <cell r="A626" t="str">
            <v>NTGS65AA</v>
          </cell>
          <cell r="C626" t="str">
            <v>Cellsite/BTS/RBS Infrastructure</v>
          </cell>
          <cell r="D626" t="str">
            <v>METROCELL INDOOR RADIO RACK</v>
          </cell>
          <cell r="E626">
            <v>3000</v>
          </cell>
          <cell r="F626">
            <v>713.65</v>
          </cell>
        </row>
        <row r="627">
          <cell r="A627" t="str">
            <v>NTGS6950</v>
          </cell>
          <cell r="C627" t="str">
            <v>Cellsite/BTS/RBS Infrastructure</v>
          </cell>
          <cell r="D627" t="str">
            <v>Top Fiber Trough Kit</v>
          </cell>
          <cell r="E627">
            <v>200</v>
          </cell>
          <cell r="F627">
            <v>81.42</v>
          </cell>
        </row>
        <row r="628">
          <cell r="A628" t="str">
            <v>NTGS7034</v>
          </cell>
          <cell r="C628" t="str">
            <v>Cellsite/BTS/RBS Infrastructure</v>
          </cell>
          <cell r="D628" t="str">
            <v>SITE GROUND CBLE</v>
          </cell>
          <cell r="E628">
            <v>50</v>
          </cell>
          <cell r="F628">
            <v>36.4</v>
          </cell>
        </row>
        <row r="629">
          <cell r="A629" t="str">
            <v>NTGS8010</v>
          </cell>
          <cell r="B629" t="str">
            <v>A0783561</v>
          </cell>
          <cell r="C629" t="str">
            <v>Cellsite/BTS/RBS Infrastructure</v>
          </cell>
          <cell r="D629" t="str">
            <v>30 CM INDOOR RF CABLE</v>
          </cell>
          <cell r="E629">
            <v>65</v>
          </cell>
          <cell r="F629">
            <v>10.24</v>
          </cell>
        </row>
        <row r="630">
          <cell r="A630" t="str">
            <v>NTGS8011</v>
          </cell>
          <cell r="C630" t="str">
            <v>Cellsite/BTS/RBS Infrastructure</v>
          </cell>
          <cell r="D630" t="str">
            <v>INDOOR R.F. 40CM</v>
          </cell>
          <cell r="E630">
            <v>68</v>
          </cell>
          <cell r="F630">
            <v>10.62</v>
          </cell>
        </row>
        <row r="631">
          <cell r="A631" t="str">
            <v>NTGS8030</v>
          </cell>
          <cell r="C631" t="str">
            <v>Radio/PA</v>
          </cell>
          <cell r="D631" t="str">
            <v>INDOOR FRM POWER, SIDE BY SIDE</v>
          </cell>
          <cell r="E631">
            <v>950</v>
          </cell>
          <cell r="F631">
            <v>54.59</v>
          </cell>
        </row>
        <row r="632">
          <cell r="A632" t="str">
            <v>NTGS8031</v>
          </cell>
          <cell r="C632" t="str">
            <v>Radio/PA</v>
          </cell>
          <cell r="D632" t="str">
            <v>SPLITTER DUAL 1-2 ASSEMBLY</v>
          </cell>
          <cell r="E632">
            <v>240</v>
          </cell>
          <cell r="F632">
            <v>142.03</v>
          </cell>
        </row>
        <row r="633">
          <cell r="A633" t="str">
            <v>NTGS8032</v>
          </cell>
          <cell r="B633" t="str">
            <v>A0783640</v>
          </cell>
          <cell r="C633" t="str">
            <v>Cellsite/BTS/RBS Infrastructure</v>
          </cell>
          <cell r="D633" t="str">
            <v>CABLE,-48V INDOOR MFRM/FRM PWR,DR ONLY,3.5M</v>
          </cell>
          <cell r="E633">
            <v>380</v>
          </cell>
          <cell r="F633">
            <v>51.1</v>
          </cell>
        </row>
        <row r="634">
          <cell r="A634" t="str">
            <v>NTGS8032</v>
          </cell>
          <cell r="C634" t="str">
            <v>Cellsite/BTS/RBS Infrastructure</v>
          </cell>
          <cell r="D634" t="str">
            <v>CABLE,-48V INDOOR MFRM/FRM PWR,DR ONLY,3.5M</v>
          </cell>
          <cell r="E634">
            <v>380</v>
          </cell>
          <cell r="F634">
            <v>51.1</v>
          </cell>
        </row>
        <row r="635">
          <cell r="A635" t="str">
            <v>NTGS8043</v>
          </cell>
          <cell r="C635" t="str">
            <v>Cellsite/BTS/RBS Infrastructure</v>
          </cell>
          <cell r="D635" t="str">
            <v>CABLE, FRM POWER, REMOTE 4M</v>
          </cell>
          <cell r="E635">
            <v>450</v>
          </cell>
          <cell r="F635">
            <v>124.04</v>
          </cell>
        </row>
        <row r="636">
          <cell r="A636" t="str">
            <v>NTGS8046</v>
          </cell>
          <cell r="C636" t="str">
            <v>Radio/PA</v>
          </cell>
          <cell r="D636" t="str">
            <v>CABLE, FT4, FRM POWER, REMOTE LONG</v>
          </cell>
          <cell r="E636">
            <v>7000</v>
          </cell>
          <cell r="F636">
            <v>1722.21</v>
          </cell>
        </row>
        <row r="637">
          <cell r="A637" t="str">
            <v>NTGS8047</v>
          </cell>
          <cell r="C637" t="str">
            <v>Cellsite/BTS/RBS Infrastructure</v>
          </cell>
          <cell r="D637" t="str">
            <v>CABLE, FRM POWER</v>
          </cell>
          <cell r="E637">
            <v>400</v>
          </cell>
          <cell r="F637">
            <v>98.87</v>
          </cell>
        </row>
        <row r="638">
          <cell r="A638" t="str">
            <v>NTGS8060</v>
          </cell>
          <cell r="C638" t="str">
            <v>Cellsite/BTS/RBS Infrastructure</v>
          </cell>
          <cell r="D638" t="str">
            <v>CBLE- MAIN ANTENNA RF CBLE</v>
          </cell>
          <cell r="E638">
            <v>150</v>
          </cell>
          <cell r="F638">
            <v>14.79</v>
          </cell>
        </row>
        <row r="639">
          <cell r="A639" t="str">
            <v>NTGS8061</v>
          </cell>
          <cell r="C639" t="str">
            <v>Cellsite/BTS/RBS Infrastructure</v>
          </cell>
          <cell r="D639" t="str">
            <v>DIV ANTENNA CBLE</v>
          </cell>
          <cell r="E639">
            <v>200</v>
          </cell>
          <cell r="F639">
            <v>15.62</v>
          </cell>
        </row>
        <row r="640">
          <cell r="A640" t="str">
            <v>NTGS8073</v>
          </cell>
          <cell r="C640" t="str">
            <v>Radio/PA</v>
          </cell>
          <cell r="D640" t="str">
            <v>DE/RE FRM POWER CBLE-LOCAL</v>
          </cell>
          <cell r="E640">
            <v>400</v>
          </cell>
          <cell r="F640">
            <v>57.26</v>
          </cell>
        </row>
        <row r="641">
          <cell r="A641" t="str">
            <v>NTGS8074</v>
          </cell>
          <cell r="C641" t="str">
            <v>Radio/PA</v>
          </cell>
          <cell r="D641" t="str">
            <v>FRM POWER CBLE REMOTE SHORT (20M)</v>
          </cell>
          <cell r="E641">
            <v>900</v>
          </cell>
          <cell r="F641">
            <v>117.76</v>
          </cell>
        </row>
        <row r="642">
          <cell r="A642" t="str">
            <v>NTGS8075</v>
          </cell>
          <cell r="C642" t="str">
            <v>Radio/PA</v>
          </cell>
          <cell r="D642" t="str">
            <v>DE/RE FRM POWER CBLE REMOTE RE - MED. 100M</v>
          </cell>
          <cell r="E642">
            <v>1800</v>
          </cell>
          <cell r="F642">
            <v>380.41</v>
          </cell>
        </row>
        <row r="643">
          <cell r="A643" t="str">
            <v>NTGS8076</v>
          </cell>
          <cell r="C643" t="str">
            <v>Radio/PA</v>
          </cell>
          <cell r="D643" t="str">
            <v>DE/FRM POWER CBLE- REMOTE LONG (200M)</v>
          </cell>
          <cell r="E643">
            <v>6500</v>
          </cell>
          <cell r="F643">
            <v>1485.22</v>
          </cell>
        </row>
        <row r="644">
          <cell r="A644" t="str">
            <v>NTGS8082</v>
          </cell>
          <cell r="C644" t="str">
            <v>Radio/PA</v>
          </cell>
          <cell r="D644" t="str">
            <v>FRM POWER CBLE - LOCAL (10M)</v>
          </cell>
          <cell r="E644">
            <v>400</v>
          </cell>
          <cell r="F644">
            <v>90.12</v>
          </cell>
        </row>
        <row r="645">
          <cell r="A645" t="str">
            <v>NTGS8086</v>
          </cell>
          <cell r="B645" t="str">
            <v>A0759253</v>
          </cell>
          <cell r="C645" t="str">
            <v>Cellsite/BTS/RBS Infrastructure</v>
          </cell>
          <cell r="D645" t="str">
            <v>IMF TX OUT CABLE</v>
          </cell>
          <cell r="E645">
            <v>200</v>
          </cell>
          <cell r="F645">
            <v>22.58</v>
          </cell>
        </row>
        <row r="646">
          <cell r="A646" t="str">
            <v>NTGS8090</v>
          </cell>
          <cell r="C646" t="str">
            <v>Radio/PA</v>
          </cell>
          <cell r="D646" t="str">
            <v>COMBINER SHELF ASSEMBLY</v>
          </cell>
          <cell r="E646">
            <v>400</v>
          </cell>
          <cell r="F646">
            <v>48.13</v>
          </cell>
        </row>
        <row r="647">
          <cell r="A647" t="str">
            <v>NTGS8091</v>
          </cell>
          <cell r="C647" t="str">
            <v>Cellsite/BTS/RBS Infrastructure</v>
          </cell>
          <cell r="D647" t="str">
            <v>SPLITTER 1-6 ASSY.</v>
          </cell>
          <cell r="E647">
            <v>400</v>
          </cell>
          <cell r="F647">
            <v>126.16</v>
          </cell>
        </row>
        <row r="648">
          <cell r="A648" t="str">
            <v>NTGS8092</v>
          </cell>
          <cell r="C648" t="str">
            <v>Cellsite/BTS/RBS Infrastructure</v>
          </cell>
          <cell r="D648" t="str">
            <v>SPLITTER 1-4 ASSY.</v>
          </cell>
          <cell r="E648">
            <v>350</v>
          </cell>
          <cell r="F648">
            <v>99.92</v>
          </cell>
        </row>
        <row r="649">
          <cell r="A649" t="str">
            <v>NTGS89DB</v>
          </cell>
          <cell r="C649" t="str">
            <v>Radio/PA</v>
          </cell>
          <cell r="D649" t="str">
            <v>FRM 800MHZ DUPLEXOR/PRESELECTOR DPM ASSY</v>
          </cell>
          <cell r="E649">
            <v>4000</v>
          </cell>
          <cell r="F649">
            <v>798.86</v>
          </cell>
        </row>
        <row r="650">
          <cell r="A650" t="str">
            <v>NTGS89DC</v>
          </cell>
          <cell r="C650" t="str">
            <v>Radio/PA</v>
          </cell>
          <cell r="D650" t="str">
            <v>FRM 800MHZ DUPLEXOR DPM ASSY</v>
          </cell>
          <cell r="E650">
            <v>3000</v>
          </cell>
          <cell r="F650">
            <v>592.47</v>
          </cell>
        </row>
        <row r="651">
          <cell r="A651" t="str">
            <v>NTGS8A00</v>
          </cell>
          <cell r="C651" t="str">
            <v>Radio/PA</v>
          </cell>
          <cell r="D651" t="str">
            <v>NARROWBAND COMBINER CHANNELS 283</v>
          </cell>
          <cell r="E651">
            <v>4500</v>
          </cell>
          <cell r="F651">
            <v>769.29</v>
          </cell>
        </row>
        <row r="652">
          <cell r="A652" t="str">
            <v>NTGS8A01</v>
          </cell>
          <cell r="C652" t="str">
            <v>Radio/PA</v>
          </cell>
          <cell r="D652" t="str">
            <v>NARROWBAND COMBINER CHANNELS 241 &amp;amp; 157</v>
          </cell>
          <cell r="E652">
            <v>4500</v>
          </cell>
          <cell r="F652">
            <v>769.29</v>
          </cell>
        </row>
        <row r="653">
          <cell r="A653" t="str">
            <v>NTGS8A04</v>
          </cell>
          <cell r="C653" t="str">
            <v>Radio/PA</v>
          </cell>
          <cell r="D653" t="str">
            <v>NARROWBAND COMBINER CHANNELS 384 &amp;amp; 468</v>
          </cell>
          <cell r="E653">
            <v>4500</v>
          </cell>
          <cell r="F653">
            <v>769.29</v>
          </cell>
        </row>
        <row r="654">
          <cell r="A654" t="str">
            <v>NTGS8A05</v>
          </cell>
          <cell r="C654" t="str">
            <v>Radio/PA</v>
          </cell>
          <cell r="D654" t="str">
            <v>NARROWBAND COMBINER CHANNELS 326 &amp;amp; 510</v>
          </cell>
          <cell r="E654">
            <v>4500</v>
          </cell>
          <cell r="F654">
            <v>769.29</v>
          </cell>
        </row>
        <row r="655">
          <cell r="A655" t="str">
            <v>NTGS8EAD</v>
          </cell>
          <cell r="C655" t="str">
            <v>Cellsite/BTS/RBS Infrastructure</v>
          </cell>
          <cell r="D655" t="str">
            <v>INTEGRATED MITIGATION FILTER (875.97)</v>
          </cell>
          <cell r="E655">
            <v>3200</v>
          </cell>
          <cell r="F655">
            <v>743.42</v>
          </cell>
        </row>
        <row r="656">
          <cell r="A656" t="str">
            <v>NTGS8EAE</v>
          </cell>
          <cell r="C656" t="str">
            <v>Cellsite/BTS/RBS Infrastructure</v>
          </cell>
          <cell r="D656" t="str">
            <v>INTEGRATED MITIGATION FILTER (877.23)</v>
          </cell>
          <cell r="E656">
            <v>3200</v>
          </cell>
          <cell r="F656">
            <v>743.42</v>
          </cell>
        </row>
        <row r="657">
          <cell r="A657" t="str">
            <v>NTGS8EAF</v>
          </cell>
          <cell r="C657" t="str">
            <v>Cellsite/BTS/RBS Infrastructure</v>
          </cell>
          <cell r="D657" t="str">
            <v>INTEGRATED INTERFENCE MITIGATION FILTER  (882.78)</v>
          </cell>
          <cell r="E657">
            <v>3200</v>
          </cell>
          <cell r="F657">
            <v>743.42</v>
          </cell>
        </row>
        <row r="658">
          <cell r="A658" t="str">
            <v>NTGS8EAG</v>
          </cell>
          <cell r="C658" t="str">
            <v>Cellsite/BTS/RBS Infrastructure</v>
          </cell>
          <cell r="D658" t="str">
            <v>INTEGRATED INTERFERENCE MITIGATION (884.04)</v>
          </cell>
          <cell r="E658">
            <v>3200</v>
          </cell>
          <cell r="F658">
            <v>743.42</v>
          </cell>
        </row>
        <row r="659">
          <cell r="A659" t="str">
            <v>NTGS8EBF</v>
          </cell>
          <cell r="C659" t="str">
            <v>Cellsite/BTS/RBS Infrastructure</v>
          </cell>
          <cell r="D659" t="str">
            <v>INTERFERENCE MITIGATION FILTER VARIANT 2</v>
          </cell>
          <cell r="E659">
            <v>3200</v>
          </cell>
          <cell r="F659">
            <v>743.42</v>
          </cell>
        </row>
        <row r="660">
          <cell r="A660" t="str">
            <v>NTGS8EBG</v>
          </cell>
          <cell r="C660" t="str">
            <v>Cellsite/BTS/RBS Infrastructure</v>
          </cell>
          <cell r="D660" t="str">
            <v>INTEGRATED INTERFERENCE MITIGATION FILTER VARIANT 2 (884.04)</v>
          </cell>
          <cell r="E660">
            <v>3200</v>
          </cell>
          <cell r="F660">
            <v>625.21</v>
          </cell>
        </row>
        <row r="661">
          <cell r="A661" t="str">
            <v>NTGS90KR</v>
          </cell>
          <cell r="C661" t="str">
            <v>Cellsite/BTS/RBS Infrastructure</v>
          </cell>
          <cell r="D661" t="str">
            <v>BIM TO BIM CABLE 5 FT</v>
          </cell>
          <cell r="E661">
            <v>80</v>
          </cell>
          <cell r="F661">
            <v>23.99</v>
          </cell>
        </row>
        <row r="662">
          <cell r="A662" t="str">
            <v>NTGS90KS</v>
          </cell>
          <cell r="B662" t="str">
            <v>A0808930</v>
          </cell>
          <cell r="C662" t="str">
            <v>Cellsite/BTS/RBS Infrastructure</v>
          </cell>
          <cell r="D662" t="str">
            <v>BIM TO BIM CABLE 15 FT</v>
          </cell>
          <cell r="E662">
            <v>80</v>
          </cell>
          <cell r="F662">
            <v>23.93</v>
          </cell>
        </row>
        <row r="663">
          <cell r="A663" t="str">
            <v>NTGS90KT</v>
          </cell>
          <cell r="C663" t="str">
            <v>Cellsite/BTS/RBS Infrastructure</v>
          </cell>
          <cell r="D663" t="str">
            <v>ECM TO BIM CABLE 15 FT</v>
          </cell>
          <cell r="E663">
            <v>57</v>
          </cell>
          <cell r="F663">
            <v>24.71</v>
          </cell>
        </row>
        <row r="664">
          <cell r="A664" t="str">
            <v>NTGS90KU</v>
          </cell>
          <cell r="C664" t="str">
            <v>Cellsite/BTS/RBS Infrastructure</v>
          </cell>
          <cell r="D664" t="str">
            <v>ECM TO BIM EXT CABLE 15 FT</v>
          </cell>
          <cell r="E664">
            <v>100</v>
          </cell>
          <cell r="F664">
            <v>24.1</v>
          </cell>
        </row>
        <row r="665">
          <cell r="A665" t="str">
            <v>NTGS90KV</v>
          </cell>
          <cell r="C665" t="str">
            <v>Cellsite/BTS/RBS Infrastructure</v>
          </cell>
          <cell r="D665" t="str">
            <v>ECM TO BIM EXT CABLE 30 FT</v>
          </cell>
          <cell r="E665">
            <v>120</v>
          </cell>
          <cell r="F665">
            <v>29.72</v>
          </cell>
        </row>
        <row r="666">
          <cell r="A666" t="str">
            <v>NTGS91AA</v>
          </cell>
          <cell r="C666" t="str">
            <v>Cellsite/BTS/RBS Infrastructure</v>
          </cell>
          <cell r="D666" t="str">
            <v>EARTHQUAKE MOUNTING KIT DE</v>
          </cell>
          <cell r="E666">
            <v>500</v>
          </cell>
          <cell r="F666">
            <v>62.98</v>
          </cell>
        </row>
        <row r="667">
          <cell r="A667" t="str">
            <v>NTGS91BA</v>
          </cell>
          <cell r="C667" t="str">
            <v>Cellsite/BTS/RBS Infrastructure</v>
          </cell>
          <cell r="D667" t="str">
            <v>EARTHQUAKE MOUNTING KIT RE</v>
          </cell>
          <cell r="E667">
            <v>500</v>
          </cell>
          <cell r="F667">
            <v>74.599999999999994</v>
          </cell>
        </row>
        <row r="668">
          <cell r="A668" t="str">
            <v>NTGS91CA</v>
          </cell>
          <cell r="C668" t="str">
            <v>Cellsite/BTS/RBS Infrastructure</v>
          </cell>
          <cell r="D668" t="str">
            <v>NON-EARTHQUAKE MOUNTING KIT (DE)</v>
          </cell>
          <cell r="E668">
            <v>400</v>
          </cell>
          <cell r="F668">
            <v>47.63</v>
          </cell>
        </row>
        <row r="669">
          <cell r="A669" t="str">
            <v>NTGS91DA</v>
          </cell>
          <cell r="C669" t="str">
            <v>Cellsite/BTS/RBS Infrastructure</v>
          </cell>
          <cell r="D669" t="str">
            <v>NON-EARTHQUAKE MOUNTING KIT (RE)</v>
          </cell>
          <cell r="E669">
            <v>400</v>
          </cell>
          <cell r="F669">
            <v>52.13</v>
          </cell>
        </row>
        <row r="670">
          <cell r="A670" t="str">
            <v>NTGS91EA</v>
          </cell>
          <cell r="C670" t="str">
            <v>Cellsite/BTS/RBS Infrastructure</v>
          </cell>
          <cell r="D670" t="str">
            <v>EARTHQUAKE MOUNTING KIT FOR NTGS01BA-DE/DEI</v>
          </cell>
          <cell r="E670">
            <v>500</v>
          </cell>
          <cell r="F670">
            <v>42.1</v>
          </cell>
        </row>
        <row r="671">
          <cell r="A671" t="str">
            <v>NTGS92AE</v>
          </cell>
          <cell r="C671" t="str">
            <v>Radio/PA</v>
          </cell>
          <cell r="D671" t="str">
            <v>800 1-2  Carrier Expansion Kit -Indoor</v>
          </cell>
          <cell r="E671">
            <v>41000</v>
          </cell>
          <cell r="F671">
            <v>2967.22</v>
          </cell>
        </row>
        <row r="672">
          <cell r="A672" t="str">
            <v>NTGS92AF</v>
          </cell>
          <cell r="C672" t="str">
            <v>Radio/PA</v>
          </cell>
          <cell r="D672" t="str">
            <v>800 2-3 Carrier Expansion Kit -Indoor</v>
          </cell>
          <cell r="E672">
            <v>41000</v>
          </cell>
          <cell r="F672">
            <v>2962.85</v>
          </cell>
        </row>
        <row r="673">
          <cell r="A673" t="str">
            <v>NTGS92AG</v>
          </cell>
          <cell r="C673" t="str">
            <v>Radio/PA</v>
          </cell>
          <cell r="D673" t="str">
            <v>800 3-4 CARRIER INDOOR EXPANSION KIT</v>
          </cell>
          <cell r="E673">
            <v>41000</v>
          </cell>
          <cell r="F673">
            <v>3015.05</v>
          </cell>
        </row>
        <row r="674">
          <cell r="A674" t="str">
            <v>NTGS92AL</v>
          </cell>
          <cell r="C674" t="str">
            <v>Radio/PA</v>
          </cell>
          <cell r="D674" t="str">
            <v>1.9 1-2 CARRIER INDOOR EXPANSION KIT</v>
          </cell>
          <cell r="E674">
            <v>41000</v>
          </cell>
          <cell r="F674">
            <v>2899.27</v>
          </cell>
        </row>
        <row r="675">
          <cell r="A675" t="str">
            <v>NTGS92AM</v>
          </cell>
          <cell r="C675" t="str">
            <v>Radio/PA</v>
          </cell>
          <cell r="D675" t="str">
            <v>1900 2-3 Carrier Expansion Kit - Indoor</v>
          </cell>
          <cell r="E675">
            <v>41000</v>
          </cell>
          <cell r="F675">
            <v>2886.28</v>
          </cell>
        </row>
        <row r="676">
          <cell r="A676" t="str">
            <v>NTGS92AN</v>
          </cell>
          <cell r="C676" t="str">
            <v>Radio/PA</v>
          </cell>
          <cell r="D676" t="str">
            <v>1900 3-4 Carrier Expansion Kit - Indoor</v>
          </cell>
          <cell r="E676">
            <v>41000</v>
          </cell>
          <cell r="F676">
            <v>2879.86</v>
          </cell>
        </row>
        <row r="677">
          <cell r="A677" t="str">
            <v>NTGS92AO</v>
          </cell>
          <cell r="C677" t="str">
            <v>Radio/PA</v>
          </cell>
          <cell r="D677" t="str">
            <v>800 4 Carrier Indoor Cable Kit-Greenfield</v>
          </cell>
          <cell r="E677">
            <v>2200</v>
          </cell>
          <cell r="F677">
            <v>430.58</v>
          </cell>
        </row>
        <row r="678">
          <cell r="A678" t="str">
            <v>NTGS92AP</v>
          </cell>
          <cell r="C678" t="str">
            <v>Radio/PA</v>
          </cell>
          <cell r="D678" t="str">
            <v>1900 2 CARRIER SPLIT INDOOR GREENFIELD CABLE KIT</v>
          </cell>
          <cell r="E678">
            <v>1200</v>
          </cell>
          <cell r="F678">
            <v>167.75</v>
          </cell>
        </row>
        <row r="679">
          <cell r="A679" t="str">
            <v>NTGS92AQ</v>
          </cell>
          <cell r="C679" t="str">
            <v>Radio/PA</v>
          </cell>
          <cell r="D679" t="str">
            <v>1900 3 CARRIER SPLIT INDOOR GREENFIELD CABLE KIT</v>
          </cell>
          <cell r="E679">
            <v>1700</v>
          </cell>
          <cell r="F679">
            <v>248.65</v>
          </cell>
        </row>
        <row r="680">
          <cell r="A680" t="str">
            <v>NTGS92AR</v>
          </cell>
          <cell r="C680" t="str">
            <v>Radio/PA</v>
          </cell>
          <cell r="D680" t="str">
            <v>1900 4 Carrier Indoor Cable Kit-Greenfield</v>
          </cell>
          <cell r="E680">
            <v>2200</v>
          </cell>
          <cell r="F680">
            <v>493.82</v>
          </cell>
        </row>
        <row r="681">
          <cell r="A681" t="str">
            <v>NTGS92AS</v>
          </cell>
          <cell r="C681" t="str">
            <v>Radio/PA</v>
          </cell>
          <cell r="D681" t="str">
            <v>800 3-4 Indoor DR Expansion</v>
          </cell>
          <cell r="E681">
            <v>41000</v>
          </cell>
          <cell r="F681">
            <v>3029.39</v>
          </cell>
        </row>
        <row r="682">
          <cell r="A682" t="str">
            <v>NTGS92AT</v>
          </cell>
          <cell r="C682" t="str">
            <v>Radio/PA</v>
          </cell>
          <cell r="D682" t="str">
            <v>1900 2-3 Indoor DR Expansion</v>
          </cell>
          <cell r="E682">
            <v>41000</v>
          </cell>
          <cell r="F682">
            <v>2863.75</v>
          </cell>
        </row>
        <row r="683">
          <cell r="A683" t="str">
            <v>NTGS92AU</v>
          </cell>
          <cell r="C683" t="str">
            <v>Radio/PA</v>
          </cell>
          <cell r="D683" t="str">
            <v>1900 3-4 Indoor DR Expansion</v>
          </cell>
          <cell r="E683">
            <v>41000</v>
          </cell>
          <cell r="F683">
            <v>3114.72</v>
          </cell>
        </row>
        <row r="684">
          <cell r="A684" t="str">
            <v>NTGS92AV</v>
          </cell>
          <cell r="C684" t="str">
            <v>Radio/PA</v>
          </cell>
          <cell r="D684" t="str">
            <v>1900 1-2 Indoor DR Expansion</v>
          </cell>
          <cell r="E684">
            <v>41000</v>
          </cell>
          <cell r="F684">
            <v>2897.8</v>
          </cell>
        </row>
        <row r="685">
          <cell r="A685" t="str">
            <v>NTGS92BA</v>
          </cell>
          <cell r="C685" t="str">
            <v>Radio/PA</v>
          </cell>
          <cell r="D685" t="str">
            <v>800 FRM BASE KIT</v>
          </cell>
          <cell r="E685">
            <v>37900</v>
          </cell>
          <cell r="F685">
            <v>2755.32</v>
          </cell>
        </row>
        <row r="686">
          <cell r="A686" t="str">
            <v>NTGS92BB</v>
          </cell>
          <cell r="C686" t="str">
            <v>Radio/PA</v>
          </cell>
          <cell r="D686" t="str">
            <v>1900 FRM BASE KIT</v>
          </cell>
          <cell r="E686">
            <v>37900</v>
          </cell>
          <cell r="F686">
            <v>2735.33</v>
          </cell>
        </row>
        <row r="687">
          <cell r="A687" t="str">
            <v>NTGS92BB</v>
          </cell>
          <cell r="B687" t="str">
            <v>A0776630</v>
          </cell>
          <cell r="C687" t="str">
            <v>Radio/PA</v>
          </cell>
          <cell r="D687" t="str">
            <v>1900 FRM BASE KIT</v>
          </cell>
          <cell r="E687">
            <v>37900</v>
          </cell>
          <cell r="F687">
            <v>2735.33</v>
          </cell>
        </row>
        <row r="688">
          <cell r="A688" t="str">
            <v>NTGS92BC</v>
          </cell>
          <cell r="C688" t="str">
            <v>Radio/PA</v>
          </cell>
          <cell r="D688" t="str">
            <v>OUTDOOR BASE FRM CABLE KIT</v>
          </cell>
          <cell r="E688">
            <v>950</v>
          </cell>
          <cell r="F688">
            <v>97.13</v>
          </cell>
        </row>
        <row r="689">
          <cell r="A689" t="str">
            <v>NTGS92BD</v>
          </cell>
          <cell r="C689" t="str">
            <v>Radio/PA</v>
          </cell>
          <cell r="D689" t="str">
            <v>INDOOR BASE FRM CABLE KIT</v>
          </cell>
          <cell r="E689">
            <v>680</v>
          </cell>
          <cell r="F689">
            <v>83.52</v>
          </cell>
        </row>
        <row r="690">
          <cell r="A690" t="str">
            <v>NTGS92BD</v>
          </cell>
          <cell r="B690" t="str">
            <v>A0787528</v>
          </cell>
          <cell r="C690" t="str">
            <v>Radio/PA</v>
          </cell>
          <cell r="D690" t="str">
            <v>INDOOR BASE FRM CABLE KIT</v>
          </cell>
          <cell r="E690">
            <v>680</v>
          </cell>
          <cell r="F690">
            <v>83.52</v>
          </cell>
        </row>
        <row r="691">
          <cell r="A691" t="str">
            <v>NTGS92CA</v>
          </cell>
          <cell r="C691" t="str">
            <v>Radio/PA</v>
          </cell>
          <cell r="D691" t="str">
            <v>800 1 CARRIER GREENFIELD CABLE KIT-OUTDOOR</v>
          </cell>
          <cell r="E691">
            <v>1000</v>
          </cell>
          <cell r="F691">
            <v>138.19999999999999</v>
          </cell>
        </row>
        <row r="692">
          <cell r="A692" t="str">
            <v>NTGS92CB</v>
          </cell>
          <cell r="C692" t="str">
            <v>Radio/PA</v>
          </cell>
          <cell r="D692" t="str">
            <v>800 2 CARRIER GREENFIELD CABLE KIT-OUTDOOR</v>
          </cell>
          <cell r="E692">
            <v>1500</v>
          </cell>
          <cell r="F692">
            <v>301.70999999999998</v>
          </cell>
        </row>
        <row r="693">
          <cell r="A693" t="str">
            <v>NTGS92CC</v>
          </cell>
          <cell r="C693" t="str">
            <v>Radio/PA</v>
          </cell>
          <cell r="D693" t="str">
            <v>800 3 CARRIER GREENFIELD CABLE KIT-OUTDOOR</v>
          </cell>
          <cell r="E693">
            <v>2000</v>
          </cell>
          <cell r="F693">
            <v>451.65</v>
          </cell>
        </row>
        <row r="694">
          <cell r="A694" t="str">
            <v>NTGS92CD</v>
          </cell>
          <cell r="C694" t="str">
            <v>Radio/PA</v>
          </cell>
          <cell r="D694" t="str">
            <v>800 4 CARRIER GREENFIELD CABLE KIT-OUTDOOR</v>
          </cell>
          <cell r="E694">
            <v>2500</v>
          </cell>
          <cell r="F694">
            <v>335.32</v>
          </cell>
        </row>
        <row r="695">
          <cell r="A695" t="str">
            <v>NTGS92CE</v>
          </cell>
          <cell r="C695" t="str">
            <v>Radio/PA</v>
          </cell>
          <cell r="D695" t="str">
            <v>800 1-2  Carrier Expansion Kit -Outdoor</v>
          </cell>
          <cell r="E695">
            <v>41000</v>
          </cell>
          <cell r="F695">
            <v>3038.05</v>
          </cell>
        </row>
        <row r="696">
          <cell r="A696" t="str">
            <v>NTGS92CF</v>
          </cell>
          <cell r="C696" t="str">
            <v>Radio/PA</v>
          </cell>
          <cell r="D696" t="str">
            <v>800 2-3 Carrier Expansion Kit -Outdoor</v>
          </cell>
          <cell r="E696">
            <v>41000</v>
          </cell>
          <cell r="F696">
            <v>3141.66</v>
          </cell>
        </row>
        <row r="697">
          <cell r="A697" t="str">
            <v>NTGS92CG</v>
          </cell>
          <cell r="C697" t="str">
            <v>Radio/PA</v>
          </cell>
          <cell r="D697" t="str">
            <v>800 3-4 Carrier Expansion Kit -Outdoor</v>
          </cell>
          <cell r="E697">
            <v>41000</v>
          </cell>
          <cell r="F697">
            <v>3231.47</v>
          </cell>
        </row>
        <row r="698">
          <cell r="A698" t="str">
            <v>NTGS92CH</v>
          </cell>
          <cell r="C698" t="str">
            <v>Radio/PA</v>
          </cell>
          <cell r="D698" t="str">
            <v>1900 1 CARRIER GREENFIELD CABLE KIT-OUTDOOR</v>
          </cell>
          <cell r="E698">
            <v>1000</v>
          </cell>
          <cell r="F698">
            <v>154.05000000000001</v>
          </cell>
        </row>
        <row r="699">
          <cell r="A699" t="str">
            <v>NTGS92CI</v>
          </cell>
          <cell r="C699" t="str">
            <v>Radio/PA</v>
          </cell>
          <cell r="D699" t="str">
            <v>1900 2 CARRIER GREENFIELD CABLE KIT-OUTDOOR</v>
          </cell>
          <cell r="E699">
            <v>1500</v>
          </cell>
          <cell r="F699">
            <v>260.70999999999998</v>
          </cell>
        </row>
        <row r="700">
          <cell r="A700" t="str">
            <v>NTGS92CJ</v>
          </cell>
          <cell r="C700" t="str">
            <v>Radio/PA</v>
          </cell>
          <cell r="D700" t="str">
            <v>1900 3 CARRIER GREENFIELD CABLE KIT-OUTDOOR</v>
          </cell>
          <cell r="E700">
            <v>2000</v>
          </cell>
          <cell r="F700">
            <v>377.12</v>
          </cell>
        </row>
        <row r="701">
          <cell r="A701" t="str">
            <v>NTGS92CK</v>
          </cell>
          <cell r="C701" t="str">
            <v>Radio/PA</v>
          </cell>
          <cell r="D701" t="str">
            <v>1900 4 CARRIER GREENFIELD CABLE KIT-OUTDOOR</v>
          </cell>
          <cell r="E701">
            <v>2500</v>
          </cell>
          <cell r="F701">
            <v>375.53</v>
          </cell>
        </row>
        <row r="702">
          <cell r="A702" t="str">
            <v>NTGS92CL</v>
          </cell>
          <cell r="C702" t="str">
            <v>Radio/PA</v>
          </cell>
          <cell r="D702" t="str">
            <v>1.9 1-2 CARRIER OUTDOOR EXPANSION KIT</v>
          </cell>
          <cell r="E702">
            <v>41000</v>
          </cell>
          <cell r="F702">
            <v>2947.45</v>
          </cell>
        </row>
        <row r="703">
          <cell r="A703" t="str">
            <v>NTGS92CM</v>
          </cell>
          <cell r="C703" t="str">
            <v>Radio/PA</v>
          </cell>
          <cell r="D703" t="str">
            <v>1.9 2-3 CARRIER OUTDOOR EXPANSION KIT</v>
          </cell>
          <cell r="E703">
            <v>41000</v>
          </cell>
          <cell r="F703">
            <v>2947.05</v>
          </cell>
        </row>
        <row r="704">
          <cell r="A704" t="str">
            <v>NTGS92CN</v>
          </cell>
          <cell r="C704" t="str">
            <v>Radio/PA</v>
          </cell>
          <cell r="D704" t="str">
            <v>1.9 3-4 CARRIER OUTDOOR EXPANSION KIT</v>
          </cell>
          <cell r="E704">
            <v>41000</v>
          </cell>
          <cell r="F704">
            <v>2979.93</v>
          </cell>
        </row>
        <row r="705">
          <cell r="A705" t="str">
            <v>NTGS92DA</v>
          </cell>
          <cell r="C705" t="str">
            <v>Radio/PA</v>
          </cell>
          <cell r="D705" t="str">
            <v>800 1 CARRIER GREENFIELD CABLE KIT-INDOOR</v>
          </cell>
          <cell r="E705">
            <v>700</v>
          </cell>
          <cell r="F705">
            <v>83.31</v>
          </cell>
        </row>
        <row r="706">
          <cell r="A706" t="str">
            <v>NTGS92DB</v>
          </cell>
          <cell r="C706" t="str">
            <v>Radio/PA</v>
          </cell>
          <cell r="D706" t="str">
            <v>800 2 CARRIER GREENFIELD CABLE KIT-INDOOR</v>
          </cell>
          <cell r="E706">
            <v>1200</v>
          </cell>
          <cell r="F706">
            <v>179.01</v>
          </cell>
        </row>
        <row r="707">
          <cell r="A707" t="str">
            <v>NTGS92DC</v>
          </cell>
          <cell r="C707" t="str">
            <v>Radio/PA</v>
          </cell>
          <cell r="D707" t="str">
            <v>800 3 CARRIER GREENFIELD CABLE KIT-INDOOR</v>
          </cell>
          <cell r="E707">
            <v>1700</v>
          </cell>
          <cell r="F707">
            <v>346.14</v>
          </cell>
        </row>
        <row r="708">
          <cell r="A708" t="str">
            <v>NTGS92DD</v>
          </cell>
          <cell r="C708" t="str">
            <v>Radio/PA</v>
          </cell>
          <cell r="D708" t="str">
            <v>800 4 CARRIER GREENFIELD CABLE KIT-INDOOR</v>
          </cell>
          <cell r="E708">
            <v>2200</v>
          </cell>
          <cell r="F708">
            <v>466.22</v>
          </cell>
        </row>
        <row r="709">
          <cell r="A709" t="str">
            <v>NTGS92DH</v>
          </cell>
          <cell r="C709" t="str">
            <v>Radio/PA</v>
          </cell>
          <cell r="D709" t="str">
            <v>1900 1 CARRIER GREENFIELD CABLE KIT-INDOOR</v>
          </cell>
          <cell r="E709">
            <v>700</v>
          </cell>
          <cell r="F709">
            <v>88.58</v>
          </cell>
        </row>
        <row r="710">
          <cell r="A710" t="str">
            <v>NTGS92DH</v>
          </cell>
          <cell r="B710" t="str">
            <v>A0782256</v>
          </cell>
          <cell r="C710" t="str">
            <v>Radio/PA</v>
          </cell>
          <cell r="D710" t="str">
            <v>1900 1 CARRIER GREENFIELD CABLE KIT-INDOOR</v>
          </cell>
          <cell r="E710">
            <v>700</v>
          </cell>
          <cell r="F710">
            <v>88.58</v>
          </cell>
        </row>
        <row r="711">
          <cell r="A711" t="str">
            <v>NTGS92DI</v>
          </cell>
          <cell r="C711" t="str">
            <v>Radio/PA</v>
          </cell>
          <cell r="D711" t="str">
            <v>1900 2 CARRIER GREENFIELD CABLE KIT-INDOOR</v>
          </cell>
          <cell r="E711">
            <v>1200</v>
          </cell>
          <cell r="F711">
            <v>169.13</v>
          </cell>
        </row>
        <row r="712">
          <cell r="A712" t="str">
            <v>NTGS92DJ</v>
          </cell>
          <cell r="C712" t="str">
            <v>Radio/PA</v>
          </cell>
          <cell r="D712" t="str">
            <v>1900 3 CARRIER GREENFIELD CABLE KIT-INDOOR</v>
          </cell>
          <cell r="E712">
            <v>1700</v>
          </cell>
          <cell r="F712">
            <v>250.12</v>
          </cell>
        </row>
        <row r="713">
          <cell r="A713" t="str">
            <v>NTGS92DK</v>
          </cell>
          <cell r="C713" t="str">
            <v>Radio/PA</v>
          </cell>
          <cell r="D713" t="str">
            <v>1900 4 CARRIER GREENFIELD CABLE KIT-INDOOR</v>
          </cell>
          <cell r="E713">
            <v>2200</v>
          </cell>
          <cell r="F713">
            <v>354.47</v>
          </cell>
        </row>
        <row r="714">
          <cell r="A714" t="str">
            <v>NTGS93AA</v>
          </cell>
          <cell r="C714" t="str">
            <v>Cellsite/BTS/RBS Infrastructure</v>
          </cell>
          <cell r="D714" t="str">
            <v>DC POWER EXPANSION KIT</v>
          </cell>
          <cell r="E714">
            <v>6000</v>
          </cell>
          <cell r="F714">
            <v>1315.75</v>
          </cell>
        </row>
        <row r="715">
          <cell r="A715" t="str">
            <v>NTGS94AA</v>
          </cell>
          <cell r="C715" t="str">
            <v>Cellsite/BTS/RBS Infrastructure</v>
          </cell>
          <cell r="D715" t="str">
            <v>RECTIFIER EXPANSION SHELF</v>
          </cell>
          <cell r="E715">
            <v>6000</v>
          </cell>
          <cell r="F715">
            <v>1337.82</v>
          </cell>
        </row>
        <row r="716">
          <cell r="A716" t="str">
            <v>NTGS95AA</v>
          </cell>
          <cell r="C716" t="str">
            <v>Cellsite/BTS/RBS Infrastructure</v>
          </cell>
          <cell r="D716" t="str">
            <v>BATTERY STRING KIT</v>
          </cell>
          <cell r="E716">
            <v>800</v>
          </cell>
          <cell r="F716">
            <v>171.19</v>
          </cell>
        </row>
        <row r="717">
          <cell r="A717" t="str">
            <v>NTGS9619</v>
          </cell>
          <cell r="C717" t="str">
            <v>Cellsite/BTS/RBS Infrastructure</v>
          </cell>
          <cell r="D717" t="str">
            <v>SEISMIC ANCHORING KIT (12mm)</v>
          </cell>
          <cell r="E717">
            <v>150</v>
          </cell>
          <cell r="F717">
            <v>27.23</v>
          </cell>
        </row>
        <row r="718">
          <cell r="A718" t="str">
            <v>NTGS96AA</v>
          </cell>
          <cell r="C718" t="str">
            <v>Cellsite/BTS/RBS Infrastructure</v>
          </cell>
          <cell r="D718" t="str">
            <v>DC-DC CONVERTER</v>
          </cell>
          <cell r="E718">
            <v>2600</v>
          </cell>
          <cell r="F718">
            <v>689.6</v>
          </cell>
        </row>
        <row r="719">
          <cell r="A719" t="str">
            <v>NTGT01BA</v>
          </cell>
          <cell r="C719" t="str">
            <v>Cellsite/BTS/RBS Infrastructure</v>
          </cell>
          <cell r="D719" t="str">
            <v>CDMA MINICELL DIGITAL ENCLOSURE CABINET W/OUTDOOR HARDENING</v>
          </cell>
          <cell r="E719">
            <v>25000</v>
          </cell>
          <cell r="F719">
            <v>8125.06</v>
          </cell>
        </row>
        <row r="720">
          <cell r="A720" t="str">
            <v>NTGT12AA</v>
          </cell>
          <cell r="C720" t="str">
            <v>Cellsite/BTS/RBS Infrastructure</v>
          </cell>
          <cell r="D720" t="str">
            <v>MINICELL PFM FILTER KIT</v>
          </cell>
          <cell r="E720">
            <v>400</v>
          </cell>
          <cell r="F720">
            <v>118</v>
          </cell>
        </row>
        <row r="721">
          <cell r="A721" t="str">
            <v>NTGT30CA</v>
          </cell>
          <cell r="C721" t="str">
            <v>Cellsite/BTS/RBS Infrastructure</v>
          </cell>
          <cell r="D721" t="str">
            <v>MINI MRE INDOOR / OUTDOOR</v>
          </cell>
          <cell r="E721">
            <v>6800</v>
          </cell>
          <cell r="F721">
            <v>1185.33</v>
          </cell>
        </row>
        <row r="722">
          <cell r="A722" t="str">
            <v>NTGT31AB</v>
          </cell>
          <cell r="C722" t="str">
            <v>Cellsite/BTS/RBS Infrastructure</v>
          </cell>
          <cell r="D722" t="str">
            <v>1900 MHZ MULTICARRIER CABLE KIT</v>
          </cell>
          <cell r="E722">
            <v>500</v>
          </cell>
          <cell r="F722">
            <v>56.89</v>
          </cell>
        </row>
        <row r="723">
          <cell r="A723" t="str">
            <v>NTGT3403</v>
          </cell>
          <cell r="C723" t="str">
            <v>Radio/PA</v>
          </cell>
          <cell r="D723" t="str">
            <v>1900MHZ MINI RE OVERLAY CABLE KIT</v>
          </cell>
          <cell r="E723">
            <v>450</v>
          </cell>
          <cell r="F723">
            <v>74.87</v>
          </cell>
        </row>
        <row r="724">
          <cell r="A724" t="str">
            <v>NTGT34AA</v>
          </cell>
          <cell r="C724" t="str">
            <v>Cellsite/BTS/RBS Infrastructure</v>
          </cell>
          <cell r="D724" t="str">
            <v>MINI800MHZ COMMON FRM KIT</v>
          </cell>
          <cell r="E724">
            <v>37900</v>
          </cell>
          <cell r="F724">
            <v>2966.01</v>
          </cell>
        </row>
        <row r="725">
          <cell r="A725" t="str">
            <v>NTGT34BA</v>
          </cell>
          <cell r="C725" t="str">
            <v>Radio/PA</v>
          </cell>
          <cell r="D725" t="str">
            <v>MINI 1900 MHZ COMMON FRM KIT</v>
          </cell>
          <cell r="E725">
            <v>37900</v>
          </cell>
          <cell r="F725">
            <v>2943.08</v>
          </cell>
        </row>
        <row r="726">
          <cell r="A726" t="str">
            <v>NTGT3701</v>
          </cell>
          <cell r="C726" t="str">
            <v>Radio/PA</v>
          </cell>
          <cell r="D726" t="str">
            <v>FRM EOM ASSY, 20M</v>
          </cell>
          <cell r="E726">
            <v>2700</v>
          </cell>
          <cell r="F726">
            <v>505.03</v>
          </cell>
        </row>
        <row r="727">
          <cell r="A727" t="str">
            <v>NTGT3703</v>
          </cell>
          <cell r="C727" t="str">
            <v>Radio/PA</v>
          </cell>
          <cell r="D727" t="str">
            <v>FRM EOM ASSY, 40M</v>
          </cell>
          <cell r="E727">
            <v>2900</v>
          </cell>
          <cell r="F727">
            <v>538.33000000000004</v>
          </cell>
        </row>
        <row r="728">
          <cell r="A728" t="str">
            <v>NTGT3705</v>
          </cell>
          <cell r="C728" t="str">
            <v>Radio/PA</v>
          </cell>
          <cell r="D728" t="str">
            <v>FRM EOM ASSY, 60M</v>
          </cell>
          <cell r="E728">
            <v>3100</v>
          </cell>
          <cell r="F728">
            <v>660.16</v>
          </cell>
        </row>
        <row r="729">
          <cell r="A729" t="str">
            <v>NTGT3707</v>
          </cell>
          <cell r="C729" t="str">
            <v>Radio/PA</v>
          </cell>
          <cell r="D729" t="str">
            <v>FRM EOM ASSY, 80M</v>
          </cell>
          <cell r="E729">
            <v>3300</v>
          </cell>
          <cell r="F729">
            <v>575.92999999999995</v>
          </cell>
        </row>
        <row r="730">
          <cell r="A730" t="str">
            <v>NTGT3709</v>
          </cell>
          <cell r="C730" t="str">
            <v>Radio/PA</v>
          </cell>
          <cell r="D730" t="str">
            <v>FRM EOM ASSY, 100M</v>
          </cell>
          <cell r="E730">
            <v>3500</v>
          </cell>
          <cell r="F730">
            <v>575.47</v>
          </cell>
        </row>
        <row r="731">
          <cell r="A731" t="str">
            <v>NTGT3711</v>
          </cell>
          <cell r="C731" t="str">
            <v>Radio/PA</v>
          </cell>
          <cell r="D731" t="str">
            <v>FRM EOM ASSY, 120M</v>
          </cell>
          <cell r="E731">
            <v>3700</v>
          </cell>
          <cell r="F731">
            <v>792.4</v>
          </cell>
        </row>
        <row r="732">
          <cell r="A732" t="str">
            <v>NTGT3713</v>
          </cell>
          <cell r="C732" t="str">
            <v>Radio/PA</v>
          </cell>
          <cell r="D732" t="str">
            <v>FRM EOM ASSY, 140M</v>
          </cell>
          <cell r="E732">
            <v>3900</v>
          </cell>
          <cell r="F732">
            <v>670.09</v>
          </cell>
        </row>
        <row r="733">
          <cell r="A733" t="str">
            <v>NTGT3715</v>
          </cell>
          <cell r="C733" t="str">
            <v>Radio/PA</v>
          </cell>
          <cell r="D733" t="str">
            <v>FRM EOM ASSY, 160M</v>
          </cell>
          <cell r="E733">
            <v>4100</v>
          </cell>
          <cell r="F733">
            <v>842.91</v>
          </cell>
        </row>
        <row r="734">
          <cell r="A734" t="str">
            <v>NTGT3717</v>
          </cell>
          <cell r="C734" t="str">
            <v>Radio/PA</v>
          </cell>
          <cell r="D734" t="str">
            <v>FRM EOM ASSY, 180M</v>
          </cell>
          <cell r="E734">
            <v>4300</v>
          </cell>
          <cell r="F734">
            <v>720.6</v>
          </cell>
        </row>
        <row r="735">
          <cell r="A735" t="str">
            <v>NTGT3719</v>
          </cell>
          <cell r="C735" t="str">
            <v>Radio/PA</v>
          </cell>
          <cell r="D735" t="str">
            <v>FRM EOM ASSY, 200M</v>
          </cell>
          <cell r="E735">
            <v>4500</v>
          </cell>
          <cell r="F735">
            <v>700.66</v>
          </cell>
        </row>
        <row r="736">
          <cell r="A736" t="str">
            <v>NTGT6050</v>
          </cell>
          <cell r="C736" t="str">
            <v>Cellsite/BTS/RBS Infrastructure</v>
          </cell>
          <cell r="D736" t="str">
            <v>BATTERY/BIM &amp;amp; HARDWARE KIT FOR MINICELL EXTERNAL</v>
          </cell>
          <cell r="E736">
            <v>1800</v>
          </cell>
          <cell r="F736">
            <v>672.6</v>
          </cell>
        </row>
        <row r="737">
          <cell r="A737" t="str">
            <v>NTGT60AB</v>
          </cell>
          <cell r="C737" t="str">
            <v>Cellsite/BTS/RBS Infrastructure</v>
          </cell>
          <cell r="D737" t="str">
            <v>MINI EXTERNAL BATTERY CABINET W/ HEATING</v>
          </cell>
          <cell r="E737">
            <v>8000</v>
          </cell>
          <cell r="F737">
            <v>2784.29</v>
          </cell>
        </row>
        <row r="738">
          <cell r="A738" t="str">
            <v>NTGT82AA</v>
          </cell>
          <cell r="C738" t="str">
            <v>Cellsite/BTS/RBS Infrastructure</v>
          </cell>
          <cell r="D738" t="str">
            <v>MINICELL FLOOR MOUNTING KIT DE WITH PINTH</v>
          </cell>
          <cell r="E738">
            <v>500</v>
          </cell>
          <cell r="F738">
            <v>87.27</v>
          </cell>
        </row>
        <row r="739">
          <cell r="A739" t="str">
            <v>NTGT83AA</v>
          </cell>
          <cell r="C739" t="str">
            <v>Cellsite/BTS/RBS Infrastructure</v>
          </cell>
          <cell r="D739" t="str">
            <v>MINICELL FLOOR MOUNTING KIT W/O PLINTH</v>
          </cell>
          <cell r="E739">
            <v>250</v>
          </cell>
          <cell r="F739">
            <v>35.06</v>
          </cell>
        </row>
        <row r="740">
          <cell r="A740" t="str">
            <v>NTGT84AA</v>
          </cell>
          <cell r="C740" t="str">
            <v>Cellsite/BTS/RBS Infrastructure</v>
          </cell>
          <cell r="D740" t="str">
            <v>MINICELL WALL MOUNTING KIT DE W/O PINTH</v>
          </cell>
          <cell r="E740">
            <v>500</v>
          </cell>
          <cell r="F740">
            <v>142.9</v>
          </cell>
        </row>
        <row r="741">
          <cell r="A741" t="str">
            <v>NTGT85AA</v>
          </cell>
          <cell r="C741" t="str">
            <v>Cellsite/BTS/RBS Infrastructure</v>
          </cell>
          <cell r="D741" t="str">
            <v>OUTDOOR DE GRATED PLATFORM MOUNTING KIT</v>
          </cell>
          <cell r="E741">
            <v>200</v>
          </cell>
          <cell r="F741">
            <v>24.27</v>
          </cell>
        </row>
        <row r="742">
          <cell r="A742" t="str">
            <v>NTGT86AA</v>
          </cell>
          <cell r="C742" t="str">
            <v>Cellsite/BTS/RBS Infrastructure</v>
          </cell>
          <cell r="D742" t="str">
            <v>INDOOR DE GRATED PLATFORM MOUNTING  KIT</v>
          </cell>
          <cell r="E742">
            <v>151</v>
          </cell>
          <cell r="F742">
            <v>22.65</v>
          </cell>
        </row>
        <row r="743">
          <cell r="A743" t="str">
            <v>NTGY1001</v>
          </cell>
          <cell r="C743" t="str">
            <v>Radio/PA</v>
          </cell>
          <cell r="D743" t="str">
            <v>FIBER TRAY ASSEMBLY</v>
          </cell>
          <cell r="E743">
            <v>150</v>
          </cell>
          <cell r="F743">
            <v>17.93</v>
          </cell>
        </row>
        <row r="744">
          <cell r="A744" t="str">
            <v>NTGY10AA</v>
          </cell>
          <cell r="C744" t="str">
            <v>Radio/PA</v>
          </cell>
          <cell r="D744" t="str">
            <v>MTRM1 1900 -48V</v>
          </cell>
          <cell r="E744">
            <v>20800</v>
          </cell>
          <cell r="F744">
            <v>1640.1</v>
          </cell>
        </row>
        <row r="745">
          <cell r="A745" t="str">
            <v>NTGY1110</v>
          </cell>
          <cell r="C745" t="str">
            <v>Radio/PA</v>
          </cell>
          <cell r="D745" t="str">
            <v>1900 RECEIVE BAND SPLITTER ASSEMBLY</v>
          </cell>
          <cell r="E745">
            <v>725</v>
          </cell>
          <cell r="F745">
            <v>50.26</v>
          </cell>
        </row>
        <row r="746">
          <cell r="A746" t="str">
            <v>NTGY5505</v>
          </cell>
          <cell r="C746" t="str">
            <v>Radio/PA</v>
          </cell>
          <cell r="D746" t="str">
            <v>CABLE ASSEMBLY,EXTERNAL, COAXIAL</v>
          </cell>
          <cell r="E746">
            <v>230</v>
          </cell>
          <cell r="F746">
            <v>14.28</v>
          </cell>
        </row>
        <row r="747">
          <cell r="A747" t="str">
            <v>NTGY5513</v>
          </cell>
          <cell r="C747" t="str">
            <v>Radio/PA</v>
          </cell>
          <cell r="D747" t="str">
            <v>1900 MHZ, MTRMI, IS/1-3C, OTDR GRNFLD CONFI</v>
          </cell>
          <cell r="E747">
            <v>2400</v>
          </cell>
          <cell r="F747">
            <v>260.07</v>
          </cell>
        </row>
        <row r="748">
          <cell r="A748" t="str">
            <v>NTGY5516</v>
          </cell>
          <cell r="C748" t="str">
            <v>Radio/PA</v>
          </cell>
          <cell r="D748" t="str">
            <v>CABLE ASSY, EXT, +24V DC POWER, CO-LOCATED 4.9M</v>
          </cell>
          <cell r="E748">
            <v>770</v>
          </cell>
          <cell r="F748">
            <v>78.61</v>
          </cell>
        </row>
        <row r="749">
          <cell r="A749" t="str">
            <v>NTGY5520</v>
          </cell>
          <cell r="C749" t="str">
            <v>Radio/PA</v>
          </cell>
          <cell r="D749" t="str">
            <v>FIBER ASSY, EXT, INDOOR, 6M (NO TRAY)</v>
          </cell>
          <cell r="E749">
            <v>650</v>
          </cell>
          <cell r="F749">
            <v>103.77</v>
          </cell>
        </row>
        <row r="750">
          <cell r="A750" t="str">
            <v>NTGY5528</v>
          </cell>
          <cell r="C750" t="str">
            <v>Radio/PA</v>
          </cell>
          <cell r="D750" t="str">
            <v>1 MFRM 1900 GREENFIELD INDOOR CABLE KIT</v>
          </cell>
          <cell r="E750">
            <v>2775</v>
          </cell>
          <cell r="F750">
            <v>224.99</v>
          </cell>
        </row>
        <row r="751">
          <cell r="A751" t="str">
            <v>NTGY55KT</v>
          </cell>
          <cell r="C751" t="str">
            <v>Radio/PA</v>
          </cell>
          <cell r="D751" t="str">
            <v>1.9 BASE MFRM KIT</v>
          </cell>
          <cell r="E751">
            <v>53500</v>
          </cell>
          <cell r="F751">
            <v>5435.94</v>
          </cell>
        </row>
        <row r="752">
          <cell r="A752" t="str">
            <v>NTGY60AF</v>
          </cell>
          <cell r="C752" t="str">
            <v>Cellsite/BTS/RBS Infrastructure</v>
          </cell>
          <cell r="D752" t="str">
            <v>SPARE KIT, COOLING ASSEMBLY</v>
          </cell>
          <cell r="E752">
            <v>1000</v>
          </cell>
          <cell r="F752">
            <v>183</v>
          </cell>
        </row>
        <row r="753">
          <cell r="A753" t="str">
            <v>NTGY7511</v>
          </cell>
          <cell r="C753" t="str">
            <v>Radio/PA</v>
          </cell>
          <cell r="D753" t="str">
            <v>MFRM1 - 1MFRM GRNFLD CABLE KIT 800 MHZ -48V DC</v>
          </cell>
          <cell r="E753">
            <v>2300</v>
          </cell>
          <cell r="F753">
            <v>219.27</v>
          </cell>
        </row>
        <row r="754">
          <cell r="A754" t="str">
            <v>NTGY7512</v>
          </cell>
          <cell r="C754" t="str">
            <v>Radio/PA</v>
          </cell>
          <cell r="D754" t="str">
            <v>MFRM1 -2MFRM GRNFLD CABLE KIT 800 MHZ -48V DC</v>
          </cell>
          <cell r="E754">
            <v>5200</v>
          </cell>
          <cell r="F754">
            <v>445.8</v>
          </cell>
        </row>
        <row r="755">
          <cell r="A755" t="str">
            <v>NTGY7513</v>
          </cell>
          <cell r="C755" t="str">
            <v>Radio/PA</v>
          </cell>
          <cell r="D755" t="str">
            <v>MFRM1 -2ND MFRM EXP CABLE KIT 800 MHZ -48V D</v>
          </cell>
          <cell r="E755">
            <v>3125</v>
          </cell>
          <cell r="F755">
            <v>260.02999999999997</v>
          </cell>
        </row>
        <row r="756">
          <cell r="A756" t="str">
            <v>NTGY7521</v>
          </cell>
          <cell r="C756" t="str">
            <v>Radio/PA</v>
          </cell>
          <cell r="D756" t="str">
            <v>MFRM1-1MFRM GREENFIELD CABLE KIT 800MHZ -48V DC OUTDOOR</v>
          </cell>
          <cell r="E756">
            <v>2775</v>
          </cell>
          <cell r="F756">
            <v>260.87</v>
          </cell>
        </row>
        <row r="757">
          <cell r="A757" t="str">
            <v>NTGY7522</v>
          </cell>
          <cell r="C757" t="str">
            <v>Radio/PA</v>
          </cell>
          <cell r="D757" t="str">
            <v>MFRM1-2MFRM GREENFIELD CABLE KIT 800MHZ -48V DC OUTDOOR</v>
          </cell>
          <cell r="E757">
            <v>5600</v>
          </cell>
          <cell r="F757">
            <v>543.70000000000005</v>
          </cell>
        </row>
        <row r="758">
          <cell r="A758" t="str">
            <v>NTGY7523</v>
          </cell>
          <cell r="C758" t="str">
            <v>Radio/PA</v>
          </cell>
          <cell r="D758" t="str">
            <v>MFRM1-2ND MFRM EXPANSION CABLE KIT 800MHZ -48V DC OUTDOOR</v>
          </cell>
          <cell r="E758">
            <v>2950</v>
          </cell>
          <cell r="F758">
            <v>278.43</v>
          </cell>
        </row>
        <row r="759">
          <cell r="A759" t="str">
            <v>NTGY75AA</v>
          </cell>
          <cell r="C759" t="str">
            <v>Radio/PA</v>
          </cell>
          <cell r="D759" t="str">
            <v>MFRM 1 800 MHZ -48V DC COMMON KIT</v>
          </cell>
          <cell r="E759">
            <v>53500</v>
          </cell>
          <cell r="F759">
            <v>5118.88</v>
          </cell>
        </row>
        <row r="760">
          <cell r="A760" t="str">
            <v>NTGY76AA</v>
          </cell>
          <cell r="C760" t="str">
            <v>Radio/PA</v>
          </cell>
          <cell r="D760" t="str">
            <v>MFRM 1 800 MHZ  24V DC COMMON KIT</v>
          </cell>
          <cell r="E760">
            <v>53500</v>
          </cell>
          <cell r="F760">
            <v>5351.23</v>
          </cell>
        </row>
        <row r="761">
          <cell r="A761" t="str">
            <v>NTGY77AA</v>
          </cell>
          <cell r="C761" t="str">
            <v>Radio/PA</v>
          </cell>
          <cell r="D761" t="str">
            <v>MFRM 1 1900 MHZ +24V DC COMMON KIT</v>
          </cell>
          <cell r="E761">
            <v>53500</v>
          </cell>
          <cell r="F761">
            <v>5636.27</v>
          </cell>
        </row>
        <row r="762">
          <cell r="A762" t="str">
            <v>NTGY80AB</v>
          </cell>
          <cell r="C762" t="str">
            <v>Cellsite/BTS/RBS Infrastructure</v>
          </cell>
          <cell r="D762" t="str">
            <v>1900 MULTICARRIER PWR AMP MOD -48VDC W/SOFTFAIL</v>
          </cell>
          <cell r="E762">
            <v>33200</v>
          </cell>
          <cell r="F762">
            <v>3585.49</v>
          </cell>
        </row>
        <row r="763">
          <cell r="A763" t="str">
            <v>NTHR06CA</v>
          </cell>
          <cell r="C763" t="str">
            <v>Services Platforms</v>
          </cell>
          <cell r="D763" t="str">
            <v>CONTROL PROC. (CP) MOD (I960, DS1 BITS)</v>
          </cell>
          <cell r="E763">
            <v>20000</v>
          </cell>
          <cell r="F763">
            <v>2977.52</v>
          </cell>
        </row>
        <row r="764">
          <cell r="A764" t="str">
            <v>NTHR11BA</v>
          </cell>
          <cell r="C764" t="str">
            <v>Services Platforms</v>
          </cell>
          <cell r="D764" t="str">
            <v>MAC ADDRESS MODULE</v>
          </cell>
          <cell r="E764">
            <v>450</v>
          </cell>
          <cell r="F764">
            <v>162.69</v>
          </cell>
        </row>
        <row r="765">
          <cell r="A765" t="str">
            <v>NTHR12AA</v>
          </cell>
          <cell r="C765" t="str">
            <v>Services Platforms</v>
          </cell>
          <cell r="D765" t="str">
            <v>ALARM/BITS DS1 MODULE</v>
          </cell>
          <cell r="E765">
            <v>1200</v>
          </cell>
          <cell r="F765">
            <v>206.56</v>
          </cell>
        </row>
        <row r="766">
          <cell r="A766" t="str">
            <v>NTHR13AA</v>
          </cell>
          <cell r="C766" t="str">
            <v>Services Platforms</v>
          </cell>
          <cell r="D766" t="str">
            <v>ALARM/BITS E1 BALANCED MODULE</v>
          </cell>
          <cell r="E766">
            <v>1200</v>
          </cell>
          <cell r="F766">
            <v>169.82</v>
          </cell>
        </row>
        <row r="767">
          <cell r="A767" t="str">
            <v>NTHR14AA</v>
          </cell>
          <cell r="C767" t="str">
            <v>Services Platforms</v>
          </cell>
          <cell r="D767" t="str">
            <v>ALARM/BITS UNBALANCED E1 MODULE</v>
          </cell>
          <cell r="E767">
            <v>1200</v>
          </cell>
          <cell r="F767">
            <v>219.04</v>
          </cell>
        </row>
        <row r="768">
          <cell r="A768" t="str">
            <v>NTHR16CA</v>
          </cell>
          <cell r="C768" t="str">
            <v>Services Platforms</v>
          </cell>
          <cell r="D768" t="str">
            <v>56G FABRIC MODULE</v>
          </cell>
          <cell r="E768">
            <v>40000</v>
          </cell>
          <cell r="F768">
            <v>3399.92</v>
          </cell>
        </row>
        <row r="769">
          <cell r="A769" t="str">
            <v>NTHR16CB</v>
          </cell>
          <cell r="C769" t="str">
            <v>Services Platforms</v>
          </cell>
          <cell r="D769" t="str">
            <v>56G FABRIC MODULE</v>
          </cell>
          <cell r="E769">
            <v>40000</v>
          </cell>
          <cell r="F769">
            <v>3199.32</v>
          </cell>
        </row>
        <row r="770">
          <cell r="A770" t="str">
            <v>NTHR17DA</v>
          </cell>
          <cell r="C770" t="str">
            <v>Services Platforms</v>
          </cell>
          <cell r="D770" t="str">
            <v>4 PORT OC-3C MM TAF FUNCTIONAL PROCESSOR</v>
          </cell>
          <cell r="E770">
            <v>28000</v>
          </cell>
          <cell r="F770">
            <v>4045.32</v>
          </cell>
        </row>
        <row r="771">
          <cell r="A771" t="str">
            <v>NTHR21DA</v>
          </cell>
          <cell r="C771" t="str">
            <v>Services Platforms</v>
          </cell>
          <cell r="D771" t="str">
            <v>4 PORT OC-3C SMIR TAF FUNCTIONAL PROCESSOR</v>
          </cell>
          <cell r="E771">
            <v>32000</v>
          </cell>
          <cell r="F771">
            <v>4720.38</v>
          </cell>
        </row>
        <row r="772">
          <cell r="A772" t="str">
            <v>NTHR35CA</v>
          </cell>
          <cell r="C772" t="str">
            <v>Services Platforms</v>
          </cell>
          <cell r="D772" t="str">
            <v>TURBO CP MODULE (E1 BITS, DIE-CAST ENCL.)</v>
          </cell>
          <cell r="E772">
            <v>20000</v>
          </cell>
          <cell r="F772">
            <v>2481.2399999999998</v>
          </cell>
        </row>
        <row r="773">
          <cell r="A773" t="str">
            <v>NTHR64BA</v>
          </cell>
          <cell r="C773" t="str">
            <v>Services Platforms</v>
          </cell>
          <cell r="D773" t="str">
            <v>FP/CP Filler modules.</v>
          </cell>
          <cell r="E773">
            <v>200</v>
          </cell>
          <cell r="F773">
            <v>56.24</v>
          </cell>
        </row>
        <row r="774">
          <cell r="A774" t="str">
            <v>NTJ100GA</v>
          </cell>
          <cell r="C774" t="str">
            <v>Services Platforms</v>
          </cell>
          <cell r="D774" t="str">
            <v>PP15000 NETWORK ELEMENT FEE</v>
          </cell>
          <cell r="E774">
            <v>1500</v>
          </cell>
          <cell r="F774">
            <v>0</v>
          </cell>
        </row>
        <row r="775">
          <cell r="A775" t="str">
            <v>NTJ101HA</v>
          </cell>
          <cell r="C775" t="str">
            <v>Services Platforms</v>
          </cell>
          <cell r="D775" t="str">
            <v>NMS ADVANCED R12 PKG</v>
          </cell>
          <cell r="E775">
            <v>20000</v>
          </cell>
          <cell r="F775">
            <v>60.67</v>
          </cell>
        </row>
        <row r="776">
          <cell r="A776" t="str">
            <v>NTJ102FC</v>
          </cell>
          <cell r="C776" t="str">
            <v>Controller Software</v>
          </cell>
          <cell r="D776" t="str">
            <v>CDMA ATM BSC MDM 12.5 PCR BOM</v>
          </cell>
          <cell r="E776">
            <v>61000</v>
          </cell>
          <cell r="F776">
            <v>98.14</v>
          </cell>
        </row>
        <row r="777">
          <cell r="A777" t="str">
            <v>NTJ102FD</v>
          </cell>
          <cell r="B777" t="str">
            <v>B0262883</v>
          </cell>
          <cell r="C777" t="str">
            <v>Controller Software</v>
          </cell>
          <cell r="D777" t="str">
            <v>CDMA ATM BSC MDM 13.2 BOM</v>
          </cell>
          <cell r="E777">
            <v>61000</v>
          </cell>
          <cell r="F777">
            <v>117.37</v>
          </cell>
        </row>
        <row r="778">
          <cell r="A778" t="str">
            <v>NTJ103HA</v>
          </cell>
          <cell r="C778" t="str">
            <v>Services Platforms</v>
          </cell>
          <cell r="D778" t="str">
            <v>MDP R12 APPL</v>
          </cell>
          <cell r="E778">
            <v>25000</v>
          </cell>
          <cell r="F778">
            <v>0</v>
          </cell>
        </row>
        <row r="779">
          <cell r="A779" t="str">
            <v>NTJT10AA</v>
          </cell>
          <cell r="C779" t="str">
            <v>Services Platforms</v>
          </cell>
          <cell r="D779" t="str">
            <v>BSN Chassis</v>
          </cell>
          <cell r="E779">
            <v>8995</v>
          </cell>
          <cell r="F779">
            <v>2728.12</v>
          </cell>
        </row>
        <row r="780">
          <cell r="A780" t="str">
            <v>NTJT15AA</v>
          </cell>
          <cell r="C780" t="str">
            <v>Services Platforms</v>
          </cell>
          <cell r="D780" t="str">
            <v>Spare Fan Tray</v>
          </cell>
          <cell r="E780">
            <v>1195</v>
          </cell>
          <cell r="F780">
            <v>576.30999999999995</v>
          </cell>
        </row>
        <row r="781">
          <cell r="A781" t="str">
            <v>NTJT15BA</v>
          </cell>
          <cell r="C781" t="str">
            <v>Services Platforms</v>
          </cell>
          <cell r="D781" t="str">
            <v>23&amp;quot; Rack Mount Kit</v>
          </cell>
          <cell r="E781">
            <v>100</v>
          </cell>
          <cell r="F781">
            <v>29.19</v>
          </cell>
        </row>
        <row r="782">
          <cell r="A782" t="str">
            <v>NTJT15CA</v>
          </cell>
          <cell r="C782" t="str">
            <v>Services Platforms</v>
          </cell>
          <cell r="D782" t="str">
            <v>19&amp;quot; Rack Mount Kit</v>
          </cell>
          <cell r="E782">
            <v>100</v>
          </cell>
          <cell r="F782">
            <v>72.53</v>
          </cell>
        </row>
        <row r="783">
          <cell r="A783" t="str">
            <v>NTJT16AA</v>
          </cell>
          <cell r="C783" t="str">
            <v>Services Platforms</v>
          </cell>
          <cell r="D783" t="str">
            <v>Slot Cover</v>
          </cell>
          <cell r="E783">
            <v>50</v>
          </cell>
          <cell r="F783">
            <v>37.17</v>
          </cell>
        </row>
        <row r="784">
          <cell r="A784" t="str">
            <v>NTJT19AA</v>
          </cell>
          <cell r="C784" t="str">
            <v>Services Platforms</v>
          </cell>
          <cell r="D784" t="str">
            <v>Spare Bezel Cable</v>
          </cell>
          <cell r="E784">
            <v>750</v>
          </cell>
          <cell r="F784">
            <v>3.32</v>
          </cell>
        </row>
        <row r="785">
          <cell r="A785" t="str">
            <v>NTJT20CA</v>
          </cell>
          <cell r="C785" t="str">
            <v>Services Platforms</v>
          </cell>
          <cell r="D785" t="str">
            <v>10 Gbps Switch Fabric Card (SFC).</v>
          </cell>
          <cell r="E785">
            <v>29995</v>
          </cell>
          <cell r="F785">
            <v>6439.43</v>
          </cell>
        </row>
        <row r="786">
          <cell r="A786" t="str">
            <v>NTJT22DA</v>
          </cell>
          <cell r="C786" t="str">
            <v>Services Platforms</v>
          </cell>
          <cell r="D786" t="str">
            <v>Control &amp;amp; Management Card - 1Gig.</v>
          </cell>
          <cell r="E786">
            <v>17995</v>
          </cell>
          <cell r="F786">
            <v>4714.42</v>
          </cell>
        </row>
        <row r="787">
          <cell r="A787" t="str">
            <v>NTJT29BB</v>
          </cell>
          <cell r="C787" t="str">
            <v>Services Platforms</v>
          </cell>
          <cell r="D787" t="str">
            <v>Subscriber Svc Card II w/ 4 SSM II - 3DES encryption.</v>
          </cell>
          <cell r="E787">
            <v>69995</v>
          </cell>
          <cell r="F787">
            <v>10131.200000000001</v>
          </cell>
        </row>
        <row r="788">
          <cell r="A788" t="str">
            <v>NTJT29CB</v>
          </cell>
          <cell r="C788" t="str">
            <v>Services Platforms</v>
          </cell>
          <cell r="D788" t="str">
            <v>Subscriber Svc Card II w/ 4 SSM II - no encryption.</v>
          </cell>
          <cell r="E788">
            <v>49995</v>
          </cell>
          <cell r="F788">
            <v>8155.62</v>
          </cell>
        </row>
        <row r="789">
          <cell r="A789" t="str">
            <v>NTJT30AA</v>
          </cell>
          <cell r="C789" t="str">
            <v>Services Platforms</v>
          </cell>
          <cell r="D789" t="str">
            <v>4xOC3 SM Access/Trunk Linecard.</v>
          </cell>
          <cell r="E789">
            <v>23995</v>
          </cell>
          <cell r="F789">
            <v>4093.88</v>
          </cell>
        </row>
        <row r="790">
          <cell r="A790" t="str">
            <v>NTJT30BA</v>
          </cell>
          <cell r="C790" t="str">
            <v>Services Platforms</v>
          </cell>
          <cell r="D790" t="str">
            <v>4xOC3 MM Access/Trunk Linecard.</v>
          </cell>
          <cell r="E790">
            <v>17995</v>
          </cell>
          <cell r="F790">
            <v>1929.73</v>
          </cell>
        </row>
        <row r="791">
          <cell r="A791" t="str">
            <v>NTJT36CA</v>
          </cell>
          <cell r="C791" t="str">
            <v>Services Platforms</v>
          </cell>
          <cell r="D791" t="str">
            <v>8xFE (UTP5).</v>
          </cell>
          <cell r="E791">
            <v>14995</v>
          </cell>
          <cell r="F791">
            <v>1922.01</v>
          </cell>
        </row>
        <row r="792">
          <cell r="A792" t="str">
            <v>NTJT60CA</v>
          </cell>
          <cell r="C792" t="str">
            <v>Services Platforms</v>
          </cell>
          <cell r="D792" t="str">
            <v>SW -  isos Release 2.5 (per BSN) - Aggregation, ISP Cntxt, L2TP Tunnel, Multicast, BGP-4</v>
          </cell>
          <cell r="E792">
            <v>0</v>
          </cell>
          <cell r="F792">
            <v>0.01</v>
          </cell>
        </row>
        <row r="793">
          <cell r="A793" t="str">
            <v>NTJT61AB</v>
          </cell>
          <cell r="C793" t="str">
            <v>Services Platforms</v>
          </cell>
          <cell r="D793" t="str">
            <v>SW - Wholesale Pack - ISP Context, PPP, Policing - Lic for 1000 subs (per BSN).</v>
          </cell>
          <cell r="E793">
            <v>2000</v>
          </cell>
          <cell r="F793">
            <v>6.7</v>
          </cell>
        </row>
        <row r="794">
          <cell r="A794" t="str">
            <v>NTJT63AA</v>
          </cell>
          <cell r="C794" t="str">
            <v>Services Platforms</v>
          </cell>
          <cell r="D794" t="str">
            <v>SW &amp;#8211; Aggregation &amp;#8211; 1000 Subscribers (per BSN).</v>
          </cell>
          <cell r="E794">
            <v>2000</v>
          </cell>
          <cell r="F794">
            <v>0.01</v>
          </cell>
        </row>
        <row r="795">
          <cell r="A795" t="str">
            <v>NTJT64AB</v>
          </cell>
          <cell r="C795" t="str">
            <v>Services Platforms</v>
          </cell>
          <cell r="D795" t="str">
            <v>SW -  Residential Firewall &amp;#8211; License for 1000 subs (per BSN).</v>
          </cell>
          <cell r="E795">
            <v>5000</v>
          </cell>
          <cell r="F795">
            <v>0.01</v>
          </cell>
        </row>
        <row r="796">
          <cell r="A796" t="str">
            <v>NTJT64AC</v>
          </cell>
          <cell r="C796" t="str">
            <v>Services Platforms</v>
          </cell>
          <cell r="D796" t="str">
            <v>SW - Basic Firewall &amp;#8211; License for 1000 subs (per BSN).</v>
          </cell>
          <cell r="E796">
            <v>40000</v>
          </cell>
          <cell r="F796">
            <v>0.01</v>
          </cell>
        </row>
        <row r="797">
          <cell r="A797" t="str">
            <v>NTJT65AB</v>
          </cell>
          <cell r="C797" t="str">
            <v>Services Platforms</v>
          </cell>
          <cell r="D797" t="str">
            <v>SW - Advanced Firewall &amp;#8211; License for 100 subs (per BSN).</v>
          </cell>
          <cell r="E797">
            <v>21000</v>
          </cell>
          <cell r="F797">
            <v>0.01</v>
          </cell>
        </row>
        <row r="798">
          <cell r="A798" t="str">
            <v>NTJT80AA</v>
          </cell>
          <cell r="C798" t="str">
            <v>Services Platforms</v>
          </cell>
          <cell r="D798" t="str">
            <v>SW- SPM - ENTRY - 4000 SUBSCRIBERS</v>
          </cell>
          <cell r="E798">
            <v>5000</v>
          </cell>
          <cell r="F798">
            <v>0.01</v>
          </cell>
        </row>
        <row r="799">
          <cell r="A799" t="str">
            <v>NTJT81AA</v>
          </cell>
          <cell r="C799" t="str">
            <v>Services Platforms</v>
          </cell>
          <cell r="D799" t="str">
            <v>SW -SCS- Aggregation - 1000 subs (per SCS).</v>
          </cell>
          <cell r="E799">
            <v>2000</v>
          </cell>
          <cell r="F799">
            <v>0.01</v>
          </cell>
        </row>
        <row r="800">
          <cell r="A800" t="str">
            <v>NTJT87BA</v>
          </cell>
          <cell r="C800" t="str">
            <v>Services Platforms</v>
          </cell>
          <cell r="D800" t="str">
            <v>SW - SCS Server License for isos 2.1 and above - Domain Tier  (per SCS).</v>
          </cell>
          <cell r="E800">
            <v>0</v>
          </cell>
          <cell r="F800">
            <v>0.01</v>
          </cell>
        </row>
        <row r="801">
          <cell r="A801" t="str">
            <v>NTJT87DA</v>
          </cell>
          <cell r="C801" t="str">
            <v>Services Platforms</v>
          </cell>
          <cell r="D801" t="str">
            <v>SW - SCS Server License for isos 2.5 and above - Domain Tier  (per SCS).</v>
          </cell>
          <cell r="E801">
            <v>0</v>
          </cell>
          <cell r="F801">
            <v>0.01</v>
          </cell>
        </row>
        <row r="802">
          <cell r="A802" t="str">
            <v>NTJT87EA</v>
          </cell>
          <cell r="C802" t="str">
            <v>Services Platforms</v>
          </cell>
          <cell r="D802" t="str">
            <v>SW - SCS Server License for isos 2.5 and above - Regional Tier  (per SCS).</v>
          </cell>
          <cell r="E802">
            <v>0</v>
          </cell>
          <cell r="F802">
            <v>0.01</v>
          </cell>
        </row>
        <row r="803">
          <cell r="A803" t="str">
            <v>NTJT89CA</v>
          </cell>
          <cell r="C803" t="str">
            <v>Services Platforms</v>
          </cell>
          <cell r="D803" t="str">
            <v>SW - Personaliz Pack - PCP, Websteer, Policy Rout Lic for 1000 subs (per BSN).</v>
          </cell>
          <cell r="E803">
            <v>10000</v>
          </cell>
          <cell r="F803">
            <v>0.01</v>
          </cell>
        </row>
        <row r="804">
          <cell r="A804" t="str">
            <v>NTJT90BA</v>
          </cell>
          <cell r="C804" t="str">
            <v>Services Platforms</v>
          </cell>
          <cell r="D804" t="str">
            <v>PERFORMANCE PACK #2</v>
          </cell>
          <cell r="E804">
            <v>8037</v>
          </cell>
          <cell r="F804">
            <v>0.01</v>
          </cell>
        </row>
        <row r="805">
          <cell r="A805" t="str">
            <v>NTL375AA</v>
          </cell>
          <cell r="B805" t="str">
            <v>A0888988</v>
          </cell>
          <cell r="C805" t="str">
            <v>Cellsite/BTS/RBS Infrastructure</v>
          </cell>
          <cell r="D805" t="str">
            <v>Metro Out, AC, Adj. 1C-3S, MFRM, DE Frame Model</v>
          </cell>
          <cell r="E805">
            <v>83340</v>
          </cell>
          <cell r="F805">
            <v>11844.64</v>
          </cell>
        </row>
        <row r="806">
          <cell r="A806" t="str">
            <v>NTL376AA</v>
          </cell>
          <cell r="C806" t="str">
            <v>Cellsite/BTS/RBS Infrastructure</v>
          </cell>
          <cell r="D806" t="str">
            <v>1900 MO, AC, Adj, 1C-1S, MFRM, RE Frame Model</v>
          </cell>
          <cell r="E806">
            <v>66400</v>
          </cell>
          <cell r="F806">
            <v>8091.51</v>
          </cell>
        </row>
        <row r="807">
          <cell r="A807" t="str">
            <v>NTL376BA</v>
          </cell>
          <cell r="C807" t="str">
            <v>Cellsite/BTS/RBS Infrastructure</v>
          </cell>
          <cell r="D807" t="str">
            <v>1900 MO,AC, Adj, 1C-2S, MFRM, RE Frame Model</v>
          </cell>
          <cell r="E807">
            <v>124100</v>
          </cell>
          <cell r="F807">
            <v>13980.91</v>
          </cell>
        </row>
        <row r="808">
          <cell r="A808" t="str">
            <v>NTL376CA</v>
          </cell>
          <cell r="C808" t="str">
            <v>Cellsite/BTS/RBS Infrastructure</v>
          </cell>
          <cell r="D808" t="str">
            <v>1900 MO,AC, Adj, 1C-3S, MFRM, RE Frame Model</v>
          </cell>
          <cell r="E808">
            <v>181800</v>
          </cell>
          <cell r="F808">
            <v>19870.310000000001</v>
          </cell>
        </row>
        <row r="809">
          <cell r="A809" t="str">
            <v>NTL376GA</v>
          </cell>
          <cell r="B809" t="str">
            <v>A0889037</v>
          </cell>
          <cell r="C809" t="str">
            <v>Cellsite/BTS/RBS Infrastructure</v>
          </cell>
          <cell r="D809" t="str">
            <v>800 MO,AC, Adj, 1C-3S, MFRM, RE Frame Model</v>
          </cell>
          <cell r="E809">
            <v>182925</v>
          </cell>
          <cell r="F809">
            <v>18926.04</v>
          </cell>
        </row>
        <row r="810">
          <cell r="A810" t="str">
            <v>NTL377BA</v>
          </cell>
          <cell r="C810" t="str">
            <v>Cellsite/BTS/RBS Infrastructure</v>
          </cell>
          <cell r="D810" t="str">
            <v>1900 MI,AC, Local, 1C-3S, MFRM, DR Frame Model</v>
          </cell>
          <cell r="E810">
            <v>239405</v>
          </cell>
          <cell r="F810">
            <v>25573.51</v>
          </cell>
        </row>
        <row r="811">
          <cell r="A811" t="str">
            <v>NTL377CA</v>
          </cell>
          <cell r="C811" t="str">
            <v>Cellsite/BTS/RBS Infrastructure</v>
          </cell>
          <cell r="D811" t="str">
            <v>800 MI,  24v, Local, 1C-1S, MFRM, DR Frame Model</v>
          </cell>
          <cell r="E811">
            <v>111430</v>
          </cell>
          <cell r="F811">
            <v>13089.66</v>
          </cell>
        </row>
        <row r="812">
          <cell r="A812" t="str">
            <v>NTL377DA</v>
          </cell>
          <cell r="C812" t="str">
            <v>Cellsite/BTS/RBS Infrastructure</v>
          </cell>
          <cell r="D812" t="str">
            <v>800 MI,  24v, Local, 1C-2S, MFRM, DR Frame Model</v>
          </cell>
          <cell r="E812">
            <v>168760</v>
          </cell>
          <cell r="F812">
            <v>18885.849999999999</v>
          </cell>
        </row>
        <row r="813">
          <cell r="A813" t="str">
            <v>NTL377EA</v>
          </cell>
          <cell r="B813" t="str">
            <v>A0889062</v>
          </cell>
          <cell r="C813" t="str">
            <v>Cellsite/BTS/RBS Infrastructure</v>
          </cell>
          <cell r="D813" t="str">
            <v>800 MI,  24v, Local, 1C-3S, MFRM, DR Frame Model</v>
          </cell>
          <cell r="E813">
            <v>226090</v>
          </cell>
          <cell r="F813">
            <v>24682.03</v>
          </cell>
        </row>
        <row r="814">
          <cell r="A814" t="str">
            <v>NTL377FA</v>
          </cell>
          <cell r="C814" t="str">
            <v>Cellsite/BTS/RBS Infrastructure</v>
          </cell>
          <cell r="D814" t="str">
            <v>1900 MI,  24V, Local, 1C-1S, MFRM, DR Frame Model</v>
          </cell>
          <cell r="E814">
            <v>112595</v>
          </cell>
          <cell r="F814">
            <v>13379</v>
          </cell>
        </row>
        <row r="815">
          <cell r="A815" t="str">
            <v>NTL377GA</v>
          </cell>
          <cell r="C815" t="str">
            <v>Cellsite/BTS/RBS Infrastructure</v>
          </cell>
          <cell r="D815" t="str">
            <v>1900 MI, _24V, Local, 1C-2S, MFRM, DR Frame Model</v>
          </cell>
          <cell r="E815">
            <v>169710</v>
          </cell>
          <cell r="F815">
            <v>19438.099999999999</v>
          </cell>
        </row>
        <row r="816">
          <cell r="A816" t="str">
            <v>NTL377HA</v>
          </cell>
          <cell r="C816" t="str">
            <v>Cellsite/BTS/RBS Infrastructure</v>
          </cell>
          <cell r="D816" t="str">
            <v>1900 MI,  24v, Local, 1C-3S, MFRM, DR Frame Model</v>
          </cell>
          <cell r="E816">
            <v>227515</v>
          </cell>
          <cell r="F816">
            <v>25550.13</v>
          </cell>
        </row>
        <row r="817">
          <cell r="A817" t="str">
            <v>NTL377KA</v>
          </cell>
          <cell r="C817" t="str">
            <v>Cellsite/BTS/RBS Infrastructure</v>
          </cell>
          <cell r="D817" t="str">
            <v>1900 MI, -48v, Local, 1C-3S, MFRM, DR Frame Model</v>
          </cell>
          <cell r="E817">
            <v>227355</v>
          </cell>
          <cell r="F817">
            <v>24051.9</v>
          </cell>
        </row>
        <row r="818">
          <cell r="A818" t="str">
            <v>NTL377SA</v>
          </cell>
          <cell r="C818" t="str">
            <v>Cellsite/BTS/RBS Infrastructure</v>
          </cell>
          <cell r="D818" t="str">
            <v>1900 MI, -48v, Local, 1C-1S, FRM, DR Frame Model</v>
          </cell>
          <cell r="E818">
            <v>97070</v>
          </cell>
          <cell r="F818">
            <v>9784.23</v>
          </cell>
        </row>
        <row r="819">
          <cell r="A819" t="str">
            <v>NTL377TA</v>
          </cell>
          <cell r="C819" t="str">
            <v>Cellsite/BTS/RBS Infrastructure</v>
          </cell>
          <cell r="D819" t="str">
            <v>1900 MI, -48v, Local, 1C-2S, FRM, DR Frame Model</v>
          </cell>
          <cell r="E819">
            <v>138460</v>
          </cell>
          <cell r="F819">
            <v>13103.43</v>
          </cell>
        </row>
        <row r="820">
          <cell r="A820" t="str">
            <v>NTL377UA</v>
          </cell>
          <cell r="C820" t="str">
            <v>Cellsite/BTS/RBS Infrastructure</v>
          </cell>
          <cell r="D820" t="str">
            <v>1900 MI, -48v, Local, 1C-3S, FRM, DR Frame Model</v>
          </cell>
          <cell r="E820">
            <v>180720</v>
          </cell>
          <cell r="F820">
            <v>16422.55</v>
          </cell>
        </row>
        <row r="821">
          <cell r="A821" t="str">
            <v>NTL379AA</v>
          </cell>
          <cell r="B821" t="str">
            <v>A0889048</v>
          </cell>
          <cell r="C821" t="str">
            <v>Cellsite/BTS/RBS Infrastructure</v>
          </cell>
          <cell r="D821" t="str">
            <v>1-375 FT GPS Kit</v>
          </cell>
          <cell r="E821">
            <v>1433</v>
          </cell>
          <cell r="F821">
            <v>238.24</v>
          </cell>
        </row>
        <row r="822">
          <cell r="A822" t="str">
            <v>NTL382EW</v>
          </cell>
          <cell r="B822" t="str">
            <v>A0717225</v>
          </cell>
          <cell r="C822" t="str">
            <v>Labor Services</v>
          </cell>
          <cell r="D822" t="str">
            <v>ePerformance Advisor</v>
          </cell>
          <cell r="E822">
            <v>50000</v>
          </cell>
          <cell r="F822">
            <v>13000</v>
          </cell>
        </row>
        <row r="823">
          <cell r="A823" t="str">
            <v>NTLX0104</v>
          </cell>
          <cell r="B823" t="str">
            <v>B0247352</v>
          </cell>
          <cell r="C823" t="str">
            <v>Switch Hardware</v>
          </cell>
          <cell r="D823" t="str">
            <v>FILTER BULKHEAD LEFT</v>
          </cell>
          <cell r="E823">
            <v>761</v>
          </cell>
          <cell r="F823">
            <v>43.08</v>
          </cell>
        </row>
        <row r="824">
          <cell r="A824" t="str">
            <v>NTLX0105</v>
          </cell>
          <cell r="B824" t="str">
            <v>B0247353</v>
          </cell>
          <cell r="C824" t="str">
            <v>Switch Hardware</v>
          </cell>
          <cell r="D824" t="str">
            <v>FILTER BULKHEAD RIGHT</v>
          </cell>
          <cell r="E824">
            <v>761</v>
          </cell>
          <cell r="F824">
            <v>39.840000000000003</v>
          </cell>
        </row>
        <row r="825">
          <cell r="A825" t="str">
            <v>NTLX0108</v>
          </cell>
          <cell r="C825" t="str">
            <v>Switch Hardware</v>
          </cell>
          <cell r="D825" t="str">
            <v>SPARE SHELF ASSEMBLY</v>
          </cell>
          <cell r="E825">
            <v>1750</v>
          </cell>
          <cell r="F825">
            <v>435.07</v>
          </cell>
        </row>
        <row r="826">
          <cell r="A826" t="str">
            <v>NTLX01CA</v>
          </cell>
          <cell r="C826" t="str">
            <v>Switch Hardware</v>
          </cell>
          <cell r="D826" t="str">
            <v>DMS SUPERNODE EXTENSION CABINE</v>
          </cell>
          <cell r="E826">
            <v>98500</v>
          </cell>
          <cell r="F826">
            <v>14167.23</v>
          </cell>
        </row>
        <row r="827">
          <cell r="A827" t="str">
            <v>NTLX02CA</v>
          </cell>
          <cell r="C827" t="str">
            <v>Switch Hardware</v>
          </cell>
          <cell r="D827" t="str">
            <v>PROCESSOR ELEMENT PPC604 256MB</v>
          </cell>
          <cell r="E827">
            <v>225000</v>
          </cell>
          <cell r="F827">
            <v>3261.79</v>
          </cell>
        </row>
        <row r="828">
          <cell r="A828" t="str">
            <v>NTLX02DA</v>
          </cell>
          <cell r="C828" t="str">
            <v>Switch Hardware</v>
          </cell>
          <cell r="D828" t="str">
            <v>PROCESSOR ELEMENT MPC7410 512M</v>
          </cell>
          <cell r="E828">
            <v>371250</v>
          </cell>
          <cell r="F828">
            <v>3156.29</v>
          </cell>
        </row>
        <row r="829">
          <cell r="A829" t="str">
            <v>NTLX03AB</v>
          </cell>
          <cell r="C829" t="str">
            <v>Switch Hardware</v>
          </cell>
          <cell r="D829" t="str">
            <v>XA-CORE SINGLE WIDTH IOP</v>
          </cell>
          <cell r="E829">
            <v>31050</v>
          </cell>
          <cell r="F829">
            <v>1802.7</v>
          </cell>
        </row>
        <row r="830">
          <cell r="A830" t="str">
            <v>NTLX03BB</v>
          </cell>
          <cell r="C830" t="str">
            <v>Switch Hardware</v>
          </cell>
          <cell r="D830" t="str">
            <v>XA-CORE DOUBLE WIDTH IOP</v>
          </cell>
          <cell r="E830">
            <v>31050</v>
          </cell>
          <cell r="F830">
            <v>1815.17</v>
          </cell>
        </row>
        <row r="831">
          <cell r="A831" t="str">
            <v>NTLX05AB</v>
          </cell>
          <cell r="C831" t="str">
            <v>Switch Hardware</v>
          </cell>
          <cell r="D831" t="str">
            <v>OC-3 2 PORT I/F PCP</v>
          </cell>
          <cell r="E831">
            <v>9975</v>
          </cell>
          <cell r="F831">
            <v>1198.5899999999999</v>
          </cell>
        </row>
        <row r="832">
          <cell r="A832" t="str">
            <v>NTLX06AB</v>
          </cell>
          <cell r="C832" t="str">
            <v>Switch Hardware</v>
          </cell>
          <cell r="D832" t="str">
            <v>DISK DRIVE 8.4GB PACKLET PCP</v>
          </cell>
          <cell r="E832">
            <v>9975</v>
          </cell>
          <cell r="F832">
            <v>552.08000000000004</v>
          </cell>
        </row>
        <row r="833">
          <cell r="A833" t="str">
            <v>NTLX07AA</v>
          </cell>
          <cell r="C833" t="str">
            <v>Switch Hardware</v>
          </cell>
          <cell r="D833" t="str">
            <v>DAT TAPE DRIVE PACKLET PCP</v>
          </cell>
          <cell r="E833">
            <v>9975</v>
          </cell>
          <cell r="F833">
            <v>776.84</v>
          </cell>
        </row>
        <row r="834">
          <cell r="A834" t="str">
            <v>NTLX08AB</v>
          </cell>
          <cell r="B834" t="str">
            <v>B0254901</v>
          </cell>
          <cell r="C834" t="str">
            <v>Switch Hardware</v>
          </cell>
          <cell r="D834" t="str">
            <v>RTIF PACKLET PCP</v>
          </cell>
          <cell r="E834">
            <v>7224</v>
          </cell>
          <cell r="F834">
            <v>302.17</v>
          </cell>
        </row>
        <row r="835">
          <cell r="A835" t="str">
            <v>NTLX11AA</v>
          </cell>
          <cell r="C835" t="str">
            <v>Switch Hardware</v>
          </cell>
          <cell r="D835" t="str">
            <v>FAN DRAWER</v>
          </cell>
          <cell r="E835">
            <v>2089</v>
          </cell>
          <cell r="F835">
            <v>646.78</v>
          </cell>
        </row>
        <row r="836">
          <cell r="A836" t="str">
            <v>NTLX12AA</v>
          </cell>
          <cell r="C836" t="str">
            <v>Switch Hardware</v>
          </cell>
          <cell r="D836" t="str">
            <v>SHELF INTERFACE MODULE (SIM)</v>
          </cell>
          <cell r="E836">
            <v>541</v>
          </cell>
          <cell r="F836">
            <v>342.08</v>
          </cell>
        </row>
        <row r="837">
          <cell r="A837" t="str">
            <v>NTLX14CA</v>
          </cell>
          <cell r="C837" t="str">
            <v>Switch Hardware</v>
          </cell>
          <cell r="D837" t="str">
            <v>SHARED MEMORY 384MB PCP</v>
          </cell>
          <cell r="E837">
            <v>196030</v>
          </cell>
          <cell r="F837">
            <v>2846.34</v>
          </cell>
        </row>
        <row r="838">
          <cell r="A838" t="str">
            <v>NTLX20AA</v>
          </cell>
          <cell r="C838" t="str">
            <v>Switch Hardware</v>
          </cell>
          <cell r="D838" t="str">
            <v>CARD FILLER FACEPLATE SINGLE S</v>
          </cell>
          <cell r="E838">
            <v>119</v>
          </cell>
          <cell r="F838">
            <v>103.61</v>
          </cell>
        </row>
        <row r="839">
          <cell r="A839" t="str">
            <v>NTLX20BA</v>
          </cell>
          <cell r="C839" t="str">
            <v>Switch Hardware</v>
          </cell>
          <cell r="D839" t="str">
            <v>FILLER CARD FOR XA-CORE</v>
          </cell>
          <cell r="E839">
            <v>1500</v>
          </cell>
          <cell r="F839">
            <v>150.24</v>
          </cell>
        </row>
        <row r="840">
          <cell r="A840" t="str">
            <v>NTLX21AA</v>
          </cell>
          <cell r="C840" t="str">
            <v>Switch Hardware</v>
          </cell>
          <cell r="D840" t="str">
            <v>PACKLET FILLER FACEPLACE SINGL</v>
          </cell>
          <cell r="E840">
            <v>1500</v>
          </cell>
          <cell r="F840">
            <v>44.77</v>
          </cell>
        </row>
        <row r="841">
          <cell r="A841" t="str">
            <v>NTMX48AC</v>
          </cell>
          <cell r="C841" t="str">
            <v>Switch Hardware</v>
          </cell>
          <cell r="D841" t="str">
            <v>CABLE SUPPORT KIT 14 INCH</v>
          </cell>
          <cell r="E841">
            <v>183.75</v>
          </cell>
          <cell r="F841">
            <v>40.57</v>
          </cell>
        </row>
        <row r="842">
          <cell r="A842" t="str">
            <v>NTMX71AA</v>
          </cell>
          <cell r="C842" t="str">
            <v>Switch Hardware</v>
          </cell>
          <cell r="D842" t="str">
            <v>XPM PLUS TERM. PADDLE BOARD</v>
          </cell>
          <cell r="E842">
            <v>2500</v>
          </cell>
          <cell r="F842">
            <v>24.96</v>
          </cell>
        </row>
        <row r="843">
          <cell r="A843" t="str">
            <v>NTMX77AA</v>
          </cell>
          <cell r="C843" t="str">
            <v>Switch Hardware</v>
          </cell>
          <cell r="D843" t="str">
            <v>UNIFIED PROCESSOR PCP</v>
          </cell>
          <cell r="E843">
            <v>39700</v>
          </cell>
          <cell r="F843">
            <v>344.54</v>
          </cell>
        </row>
        <row r="844">
          <cell r="A844" t="str">
            <v>NTNX2203</v>
          </cell>
          <cell r="C844" t="str">
            <v>Switch Hardware</v>
          </cell>
          <cell r="D844" t="str">
            <v>SPARES STORAGE SHELF</v>
          </cell>
          <cell r="E844">
            <v>1433</v>
          </cell>
          <cell r="F844">
            <v>182.77</v>
          </cell>
        </row>
        <row r="845">
          <cell r="A845" t="str">
            <v>NTNX2540</v>
          </cell>
          <cell r="C845" t="str">
            <v>Switch Hardware</v>
          </cell>
          <cell r="D845" t="str">
            <v>CONCRETE FLOOR M12 ANCHOR PACK</v>
          </cell>
          <cell r="E845">
            <v>1571</v>
          </cell>
          <cell r="F845">
            <v>233.75</v>
          </cell>
        </row>
        <row r="846">
          <cell r="A846" t="str">
            <v>NTNX2544</v>
          </cell>
          <cell r="B846" t="str">
            <v>B0227598</v>
          </cell>
          <cell r="C846" t="str">
            <v>Switch Hardware</v>
          </cell>
          <cell r="D846" t="str">
            <v>CABINET ATTACHMENT KIT</v>
          </cell>
          <cell r="E846">
            <v>40</v>
          </cell>
          <cell r="F846">
            <v>0.66</v>
          </cell>
        </row>
        <row r="847">
          <cell r="A847" t="str">
            <v>NTNX2568</v>
          </cell>
          <cell r="C847" t="str">
            <v>Switch Hardware</v>
          </cell>
          <cell r="D847" t="str">
            <v>EARTHQUAKE ANCHORING KIT (C42)</v>
          </cell>
          <cell r="E847">
            <v>745</v>
          </cell>
          <cell r="F847">
            <v>194.33</v>
          </cell>
        </row>
        <row r="848">
          <cell r="A848" t="str">
            <v>NTNX36PU</v>
          </cell>
          <cell r="C848" t="str">
            <v>OEM Equipment</v>
          </cell>
          <cell r="D848" t="str">
            <v>LPP-MAU CABLE ASSEMBLY</v>
          </cell>
          <cell r="E848">
            <v>164</v>
          </cell>
          <cell r="F848">
            <v>28.04</v>
          </cell>
        </row>
        <row r="849">
          <cell r="A849" t="str">
            <v>NTNX36RF</v>
          </cell>
          <cell r="C849" t="str">
            <v>Switch Hardware</v>
          </cell>
          <cell r="D849" t="str">
            <v>V.35 CABLE ASSEMBLY</v>
          </cell>
          <cell r="E849">
            <v>298</v>
          </cell>
          <cell r="F849">
            <v>36.69</v>
          </cell>
        </row>
        <row r="850">
          <cell r="A850" t="str">
            <v>NTPB09AA</v>
          </cell>
          <cell r="C850" t="str">
            <v>Controller Hardware</v>
          </cell>
          <cell r="D850" t="str">
            <v>EBSC PP15K UPGRADE KIT</v>
          </cell>
          <cell r="E850">
            <v>62850</v>
          </cell>
          <cell r="F850">
            <v>11984.64</v>
          </cell>
        </row>
        <row r="851">
          <cell r="A851" t="str">
            <v>NTPB10AA</v>
          </cell>
          <cell r="C851" t="str">
            <v>Controller Hardware</v>
          </cell>
          <cell r="D851" t="str">
            <v>11-PORT MULTISERVICE WIRELESS FUNCTIONAL PROCESSOR</v>
          </cell>
          <cell r="E851">
            <v>120000</v>
          </cell>
          <cell r="F851">
            <v>9820.4599999999991</v>
          </cell>
        </row>
        <row r="852">
          <cell r="A852" t="str">
            <v>NTPB11AA</v>
          </cell>
          <cell r="C852" t="str">
            <v>Controller Hardware</v>
          </cell>
          <cell r="D852" t="str">
            <v>24-PORT BCN WIRELESS FUNCTIONAL PROCESSOR</v>
          </cell>
          <cell r="E852">
            <v>90000</v>
          </cell>
          <cell r="F852">
            <v>5651.26</v>
          </cell>
        </row>
        <row r="853">
          <cell r="A853" t="str">
            <v>NTPB16AA</v>
          </cell>
          <cell r="C853" t="str">
            <v>Controller Hardware</v>
          </cell>
          <cell r="D853" t="str">
            <v>CSP BCN CIRCUIT PACK</v>
          </cell>
          <cell r="E853">
            <v>3000</v>
          </cell>
          <cell r="F853">
            <v>911.31</v>
          </cell>
        </row>
        <row r="854">
          <cell r="A854" t="str">
            <v>NTPB17AA</v>
          </cell>
          <cell r="C854" t="str">
            <v>Controller Hardware</v>
          </cell>
          <cell r="D854" t="str">
            <v>CSP T1 CIRCUIT PACK</v>
          </cell>
          <cell r="E854">
            <v>3000</v>
          </cell>
          <cell r="F854">
            <v>620.49</v>
          </cell>
        </row>
        <row r="855">
          <cell r="A855" t="str">
            <v>NTPB41AA</v>
          </cell>
          <cell r="C855" t="str">
            <v>Controller Hardware</v>
          </cell>
          <cell r="D855" t="str">
            <v>CABLE ASSY, BCN FROM SBS TO CCMC</v>
          </cell>
          <cell r="E855">
            <v>750</v>
          </cell>
          <cell r="F855">
            <v>137.38</v>
          </cell>
        </row>
        <row r="856">
          <cell r="A856" t="str">
            <v>NTPB41AB</v>
          </cell>
          <cell r="C856" t="str">
            <v>Controller Hardware</v>
          </cell>
          <cell r="D856" t="str">
            <v>CABLE ASSY, BCN FROM SBS TO CCMC, 75 FT</v>
          </cell>
          <cell r="E856">
            <v>825</v>
          </cell>
          <cell r="F856">
            <v>119.26</v>
          </cell>
        </row>
        <row r="857">
          <cell r="A857" t="str">
            <v>NTPB42AB</v>
          </cell>
          <cell r="C857" t="str">
            <v>Controller Hardware</v>
          </cell>
          <cell r="D857" t="str">
            <v>CABLE ASSY, T1 FOR SLOTS 2,3</v>
          </cell>
          <cell r="E857">
            <v>450</v>
          </cell>
          <cell r="F857">
            <v>116.32</v>
          </cell>
        </row>
        <row r="858">
          <cell r="A858" t="str">
            <v>NTPB42AC</v>
          </cell>
          <cell r="C858" t="str">
            <v>Controller Hardware</v>
          </cell>
          <cell r="D858" t="str">
            <v>CABLE ASSY, T1 FOR SLOTS 8,9</v>
          </cell>
          <cell r="E858">
            <v>450</v>
          </cell>
          <cell r="F858">
            <v>118.3</v>
          </cell>
        </row>
        <row r="859">
          <cell r="A859" t="str">
            <v>NTPB42AD</v>
          </cell>
          <cell r="C859" t="str">
            <v>Controller Hardware</v>
          </cell>
          <cell r="D859" t="str">
            <v>CABLE ASSY, T1 FOR SLOTS 10,11</v>
          </cell>
          <cell r="E859">
            <v>450</v>
          </cell>
          <cell r="F859">
            <v>118.5</v>
          </cell>
        </row>
        <row r="860">
          <cell r="A860" t="str">
            <v>NTPB42BC</v>
          </cell>
          <cell r="C860" t="str">
            <v>Controller Hardware</v>
          </cell>
          <cell r="D860" t="str">
            <v>EXTERNAL T1 CABLE 200 FT</v>
          </cell>
          <cell r="E860">
            <v>525</v>
          </cell>
          <cell r="F860">
            <v>94.57</v>
          </cell>
        </row>
        <row r="861">
          <cell r="A861" t="str">
            <v>NTPB43BA</v>
          </cell>
          <cell r="C861" t="str">
            <v>Controller Hardware</v>
          </cell>
          <cell r="D861" t="str">
            <v>CABLE ASSY, BCN/GPSTM FROM CCMC TO LOWER 24 PMSW</v>
          </cell>
          <cell r="E861">
            <v>550</v>
          </cell>
          <cell r="F861">
            <v>91.76</v>
          </cell>
        </row>
        <row r="862">
          <cell r="A862" t="str">
            <v>NTPB51AA</v>
          </cell>
          <cell r="C862" t="str">
            <v>Controller Hardware</v>
          </cell>
          <cell r="D862" t="str">
            <v>KIT, SBS CONSOLIDATION PANEL</v>
          </cell>
          <cell r="E862">
            <v>3500</v>
          </cell>
          <cell r="F862">
            <v>395.19</v>
          </cell>
        </row>
        <row r="863">
          <cell r="A863" t="str">
            <v>NTPB60BA</v>
          </cell>
          <cell r="C863" t="str">
            <v>Controller Hardware</v>
          </cell>
          <cell r="D863" t="str">
            <v>eBSC - CBRS E1 Model, Sgl Frame</v>
          </cell>
          <cell r="E863">
            <v>168560</v>
          </cell>
          <cell r="F863">
            <v>40460.14</v>
          </cell>
        </row>
        <row r="864">
          <cell r="A864" t="str">
            <v>NTPB60BA</v>
          </cell>
          <cell r="C864" t="str">
            <v>Controller Hardware</v>
          </cell>
          <cell r="D864" t="str">
            <v>eBSC - CBRS E1 Model, Sgl Frame</v>
          </cell>
          <cell r="E864">
            <v>168560</v>
          </cell>
          <cell r="F864">
            <v>40460.14</v>
          </cell>
        </row>
        <row r="865">
          <cell r="A865" t="str">
            <v>NTPX0108</v>
          </cell>
          <cell r="C865" t="str">
            <v>Controller Hardware</v>
          </cell>
          <cell r="D865" t="str">
            <v>ALARM CABLE</v>
          </cell>
          <cell r="E865">
            <v>35</v>
          </cell>
          <cell r="F865">
            <v>12.13</v>
          </cell>
        </row>
        <row r="866">
          <cell r="A866" t="str">
            <v>NTPX0109</v>
          </cell>
          <cell r="C866" t="str">
            <v>Controller Hardware</v>
          </cell>
          <cell r="D866" t="str">
            <v>INTER CABINET ALARM CABLE</v>
          </cell>
          <cell r="E866">
            <v>35</v>
          </cell>
          <cell r="F866">
            <v>11.51</v>
          </cell>
        </row>
        <row r="867">
          <cell r="A867" t="str">
            <v>NTPX0111</v>
          </cell>
          <cell r="C867" t="str">
            <v>Controller Hardware</v>
          </cell>
          <cell r="D867" t="str">
            <v>33 FT. INTERCABINET AISLE ALARM CABLE</v>
          </cell>
          <cell r="E867">
            <v>35</v>
          </cell>
          <cell r="F867">
            <v>14.22</v>
          </cell>
        </row>
        <row r="868">
          <cell r="A868" t="str">
            <v>NTPX0112</v>
          </cell>
          <cell r="C868" t="str">
            <v>Controller Hardware</v>
          </cell>
          <cell r="D868" t="str">
            <v>INTERCABINET ALARM CABLE</v>
          </cell>
          <cell r="E868">
            <v>35</v>
          </cell>
          <cell r="F868">
            <v>12.56</v>
          </cell>
        </row>
        <row r="869">
          <cell r="A869" t="str">
            <v>NTPX0113</v>
          </cell>
          <cell r="C869" t="str">
            <v>Controller Hardware</v>
          </cell>
          <cell r="D869" t="str">
            <v>INTERCABINET ALARM CABLE</v>
          </cell>
          <cell r="E869">
            <v>35</v>
          </cell>
          <cell r="F869">
            <v>12.09</v>
          </cell>
        </row>
        <row r="870">
          <cell r="A870" t="str">
            <v>NTPX0114</v>
          </cell>
          <cell r="C870" t="str">
            <v>Controller Hardware</v>
          </cell>
          <cell r="D870" t="str">
            <v>INTERCABINET ABS CABLE ASSY 33 FT</v>
          </cell>
          <cell r="E870">
            <v>35</v>
          </cell>
          <cell r="F870">
            <v>19.53</v>
          </cell>
        </row>
        <row r="871">
          <cell r="A871" t="str">
            <v>NTPX0117</v>
          </cell>
          <cell r="C871" t="str">
            <v>Controller Hardware</v>
          </cell>
          <cell r="D871" t="str">
            <v>AISLE ALARM CRME TO BSM</v>
          </cell>
          <cell r="E871">
            <v>40</v>
          </cell>
          <cell r="F871">
            <v>10.43</v>
          </cell>
        </row>
        <row r="872">
          <cell r="A872" t="str">
            <v>NTPX0118</v>
          </cell>
          <cell r="C872" t="str">
            <v>Controller Hardware</v>
          </cell>
          <cell r="D872" t="str">
            <v>ABS CBLE CRME TO BSM</v>
          </cell>
          <cell r="E872">
            <v>40</v>
          </cell>
          <cell r="F872">
            <v>12.34</v>
          </cell>
        </row>
        <row r="873">
          <cell r="A873" t="str">
            <v>NTPX0122</v>
          </cell>
          <cell r="C873" t="str">
            <v>Controller Hardware</v>
          </cell>
          <cell r="D873" t="str">
            <v>30 FT BCN</v>
          </cell>
          <cell r="E873">
            <v>90</v>
          </cell>
          <cell r="F873">
            <v>27.59</v>
          </cell>
        </row>
        <row r="874">
          <cell r="A874" t="str">
            <v>NTPX0133</v>
          </cell>
          <cell r="C874" t="str">
            <v>Controller Hardware</v>
          </cell>
          <cell r="D874" t="str">
            <v>CABLE, AISLE ALARM</v>
          </cell>
          <cell r="E874">
            <v>40</v>
          </cell>
          <cell r="F874">
            <v>8.4700000000000006</v>
          </cell>
        </row>
        <row r="875">
          <cell r="A875" t="str">
            <v>NTPX0134</v>
          </cell>
          <cell r="C875" t="str">
            <v>Controller Hardware</v>
          </cell>
          <cell r="D875" t="str">
            <v>CBLE ABS(ALARM BATTERY SUPPLY) (10.8FT)</v>
          </cell>
          <cell r="E875">
            <v>40</v>
          </cell>
          <cell r="F875">
            <v>10.99</v>
          </cell>
        </row>
        <row r="876">
          <cell r="A876" t="str">
            <v>NTPX0136</v>
          </cell>
          <cell r="C876" t="str">
            <v>Cellsite/BTS/RBS Infrastructure</v>
          </cell>
          <cell r="D876" t="str">
            <v>CABLE ASSY, ABS, CBLE LOOP, 150 FEET</v>
          </cell>
          <cell r="E876">
            <v>170</v>
          </cell>
          <cell r="F876">
            <v>48.72</v>
          </cell>
        </row>
        <row r="877">
          <cell r="A877" t="str">
            <v>NTPX0137</v>
          </cell>
          <cell r="C877" t="str">
            <v>Cellsite/BTS/RBS Infrastructure</v>
          </cell>
          <cell r="D877" t="str">
            <v>CBLE ASSY, ABS, INTERCAB, 150 FEET</v>
          </cell>
          <cell r="E877">
            <v>170</v>
          </cell>
          <cell r="F877">
            <v>51.34</v>
          </cell>
        </row>
        <row r="878">
          <cell r="A878" t="str">
            <v>NTPX0138</v>
          </cell>
          <cell r="C878" t="str">
            <v>Cellsite/BTS/RBS Infrastructure</v>
          </cell>
          <cell r="D878" t="str">
            <v>CBLE ASSY, AISLE ALARM,  INTERCAB, 150 FEET</v>
          </cell>
          <cell r="E878">
            <v>130</v>
          </cell>
          <cell r="F878">
            <v>23.45</v>
          </cell>
        </row>
        <row r="879">
          <cell r="A879" t="str">
            <v>NTPX0139</v>
          </cell>
          <cell r="C879" t="str">
            <v>Controller Hardware</v>
          </cell>
          <cell r="D879" t="str">
            <v>CABLE ASSEMBLY, BCN, 60 FT</v>
          </cell>
          <cell r="E879">
            <v>130</v>
          </cell>
          <cell r="F879">
            <v>30.48</v>
          </cell>
        </row>
        <row r="880">
          <cell r="A880" t="str">
            <v>NTPX0140</v>
          </cell>
          <cell r="C880" t="str">
            <v>Controller Hardware</v>
          </cell>
          <cell r="D880" t="str">
            <v>CABLE ASSEMBLY, BCN, 150 FEET</v>
          </cell>
          <cell r="E880">
            <v>230</v>
          </cell>
          <cell r="F880">
            <v>62.78</v>
          </cell>
        </row>
        <row r="881">
          <cell r="A881" t="str">
            <v>NTPX01AA</v>
          </cell>
          <cell r="C881" t="str">
            <v>Controller Hardware</v>
          </cell>
          <cell r="D881" t="str">
            <v>SELECTOR BANK SUBSYSTEM  CAB. ASSY</v>
          </cell>
          <cell r="E881">
            <v>50000</v>
          </cell>
          <cell r="F881">
            <v>11382.35</v>
          </cell>
        </row>
        <row r="882">
          <cell r="A882" t="str">
            <v>NTPX01CD</v>
          </cell>
          <cell r="C882" t="str">
            <v>Controller Hardware</v>
          </cell>
          <cell r="D882" t="str">
            <v>T1 DSI Cable 75 FT</v>
          </cell>
          <cell r="E882">
            <v>275</v>
          </cell>
          <cell r="F882">
            <v>18.22</v>
          </cell>
        </row>
        <row r="883">
          <cell r="A883" t="str">
            <v>NTPX01CE</v>
          </cell>
          <cell r="C883" t="str">
            <v>Controller Hardware</v>
          </cell>
          <cell r="D883" t="str">
            <v>T1 DSI Cable 150 FT</v>
          </cell>
          <cell r="E883">
            <v>350</v>
          </cell>
          <cell r="F883">
            <v>31.53</v>
          </cell>
        </row>
        <row r="884">
          <cell r="A884" t="str">
            <v>NTPX01CF</v>
          </cell>
          <cell r="C884" t="str">
            <v>Controller Hardware</v>
          </cell>
          <cell r="D884" t="str">
            <v>T1 DSI Cable 200 FT</v>
          </cell>
          <cell r="E884">
            <v>400</v>
          </cell>
          <cell r="F884">
            <v>40.520000000000003</v>
          </cell>
        </row>
        <row r="885">
          <cell r="A885" t="str">
            <v>NTPX01KV</v>
          </cell>
          <cell r="C885" t="str">
            <v>Controller Hardware</v>
          </cell>
          <cell r="D885" t="str">
            <v>SBS, HIGH CAPACITY &amp;amp; DATA READINESS CABLE KIT</v>
          </cell>
          <cell r="E885">
            <v>1200</v>
          </cell>
          <cell r="F885">
            <v>130.29</v>
          </cell>
        </row>
        <row r="886">
          <cell r="A886" t="str">
            <v>NTPX01KY</v>
          </cell>
          <cell r="C886" t="str">
            <v>Controller Hardware</v>
          </cell>
          <cell r="D886" t="str">
            <v>SBS, T1/E1 MOBILITY KIT</v>
          </cell>
          <cell r="E886">
            <v>1200</v>
          </cell>
          <cell r="F886">
            <v>242.77</v>
          </cell>
        </row>
        <row r="887">
          <cell r="A887" t="str">
            <v>NTPX0201</v>
          </cell>
          <cell r="C887" t="str">
            <v>Controller Hardware</v>
          </cell>
          <cell r="D887" t="str">
            <v>FILLER FACE PLATE</v>
          </cell>
          <cell r="E887">
            <v>20</v>
          </cell>
          <cell r="F887">
            <v>7.28</v>
          </cell>
        </row>
        <row r="888">
          <cell r="A888" t="str">
            <v>NTPX0521</v>
          </cell>
          <cell r="C888" t="str">
            <v>Controller Hardware</v>
          </cell>
          <cell r="D888" t="str">
            <v>TFU SITE ALARM CABLE</v>
          </cell>
          <cell r="E888">
            <v>60</v>
          </cell>
          <cell r="F888">
            <v>25.45</v>
          </cell>
        </row>
        <row r="889">
          <cell r="A889" t="str">
            <v>NTPX0523</v>
          </cell>
          <cell r="C889" t="str">
            <v>Controller Hardware</v>
          </cell>
          <cell r="D889" t="str">
            <v>BCN CBLE (OPTION 2)</v>
          </cell>
          <cell r="E889">
            <v>800</v>
          </cell>
          <cell r="F889">
            <v>82.95</v>
          </cell>
        </row>
        <row r="890">
          <cell r="A890" t="str">
            <v>NTPX0525</v>
          </cell>
          <cell r="C890" t="str">
            <v>Controller Hardware</v>
          </cell>
          <cell r="D890" t="str">
            <v>BCN CBLE (OPTION X)</v>
          </cell>
          <cell r="E890">
            <v>1000</v>
          </cell>
          <cell r="F890">
            <v>237.84</v>
          </cell>
        </row>
        <row r="891">
          <cell r="A891" t="str">
            <v>NTPX0536</v>
          </cell>
          <cell r="C891" t="str">
            <v>Controller Hardware</v>
          </cell>
          <cell r="D891" t="str">
            <v>DISCO 01/02 TO BIU2 CDSU 03 CABLE</v>
          </cell>
          <cell r="E891">
            <v>2200</v>
          </cell>
          <cell r="F891">
            <v>471.06</v>
          </cell>
        </row>
        <row r="892">
          <cell r="A892" t="str">
            <v>NTPX0537</v>
          </cell>
          <cell r="C892" t="str">
            <v>Controller Hardware</v>
          </cell>
          <cell r="D892" t="str">
            <v>DISCO 01/02 TO BIU2 CDSU 04</v>
          </cell>
          <cell r="E892">
            <v>880</v>
          </cell>
          <cell r="F892">
            <v>171.24</v>
          </cell>
        </row>
        <row r="893">
          <cell r="A893" t="str">
            <v>NTPX0542</v>
          </cell>
          <cell r="C893" t="str">
            <v>Controller Hardware</v>
          </cell>
          <cell r="D893" t="str">
            <v>EXTERNAL FIBER OPTIC CABLE ASSY, CIS/VECTOR</v>
          </cell>
          <cell r="E893">
            <v>750</v>
          </cell>
          <cell r="F893">
            <v>89.24</v>
          </cell>
        </row>
        <row r="894">
          <cell r="A894" t="str">
            <v>NTPX0543</v>
          </cell>
          <cell r="C894" t="str">
            <v>OEM Equipment</v>
          </cell>
          <cell r="D894" t="str">
            <v>EXTERNAL FIBER OPTIC CABLE ASS</v>
          </cell>
          <cell r="E894">
            <v>750</v>
          </cell>
          <cell r="F894">
            <v>112.7</v>
          </cell>
        </row>
        <row r="895">
          <cell r="A895" t="str">
            <v>NTPX0546</v>
          </cell>
          <cell r="C895" t="str">
            <v>Controller Hardware</v>
          </cell>
          <cell r="D895" t="str">
            <v>SITE ALARM CBLE (TFU),200'</v>
          </cell>
          <cell r="E895">
            <v>250</v>
          </cell>
          <cell r="F895">
            <v>39.729999999999997</v>
          </cell>
        </row>
        <row r="896">
          <cell r="A896" t="str">
            <v>NTPX05KF</v>
          </cell>
          <cell r="C896" t="str">
            <v>Controller Hardware</v>
          </cell>
          <cell r="D896" t="str">
            <v>BULKHEAD FIBER UPGRADE KIT, CIS</v>
          </cell>
          <cell r="E896">
            <v>900</v>
          </cell>
          <cell r="F896">
            <v>233.26</v>
          </cell>
        </row>
        <row r="897">
          <cell r="A897" t="str">
            <v>NTPX0835</v>
          </cell>
          <cell r="C897" t="str">
            <v>Controller Hardware</v>
          </cell>
          <cell r="D897" t="str">
            <v>E1 EXTERNAL CABLE ASSY. 8 PAIR</v>
          </cell>
          <cell r="E897">
            <v>50</v>
          </cell>
          <cell r="F897">
            <v>21.38</v>
          </cell>
        </row>
        <row r="898">
          <cell r="A898" t="str">
            <v>NTPX08BA</v>
          </cell>
          <cell r="C898" t="str">
            <v>Controller Hardware</v>
          </cell>
          <cell r="D898" t="str">
            <v>BIU 2 CABINET</v>
          </cell>
          <cell r="E898">
            <v>37500</v>
          </cell>
          <cell r="F898">
            <v>8392.44</v>
          </cell>
        </row>
        <row r="899">
          <cell r="A899" t="str">
            <v>NTPX1010</v>
          </cell>
          <cell r="C899" t="str">
            <v>Controller Hardware</v>
          </cell>
          <cell r="D899" t="str">
            <v>BSM SERIAL INTERFACE CABLE</v>
          </cell>
          <cell r="E899">
            <v>250</v>
          </cell>
          <cell r="F899">
            <v>59.76</v>
          </cell>
        </row>
        <row r="900">
          <cell r="A900" t="str">
            <v>NTPX1011</v>
          </cell>
          <cell r="C900" t="str">
            <v>Controller Hardware</v>
          </cell>
          <cell r="D900" t="str">
            <v>BSM SERIAL MAINTENANCE BUS CABLE</v>
          </cell>
          <cell r="E900">
            <v>165</v>
          </cell>
          <cell r="F900">
            <v>128.37</v>
          </cell>
        </row>
        <row r="901">
          <cell r="A901" t="str">
            <v>NTPX1012</v>
          </cell>
          <cell r="C901" t="str">
            <v>Cellsite/BTS/RBS Infrastructure</v>
          </cell>
          <cell r="D901" t="str">
            <v>BSM ETHERNET CABLE ASSY</v>
          </cell>
          <cell r="E901">
            <v>360</v>
          </cell>
          <cell r="F901">
            <v>87.56</v>
          </cell>
        </row>
        <row r="902">
          <cell r="A902" t="str">
            <v>NTPX11AA</v>
          </cell>
          <cell r="C902" t="str">
            <v>Controller Hardware</v>
          </cell>
          <cell r="D902" t="str">
            <v>BSC STORAGE CABINET</v>
          </cell>
          <cell r="E902">
            <v>20000</v>
          </cell>
          <cell r="F902">
            <v>2722.28</v>
          </cell>
        </row>
        <row r="903">
          <cell r="A903" t="str">
            <v>NTPX13AA</v>
          </cell>
          <cell r="C903" t="str">
            <v>Controller Hardware</v>
          </cell>
          <cell r="D903" t="str">
            <v>BPD CABINET (CRME POWER PLANT)</v>
          </cell>
          <cell r="E903">
            <v>22000</v>
          </cell>
          <cell r="F903">
            <v>6412.98</v>
          </cell>
        </row>
        <row r="904">
          <cell r="A904" t="str">
            <v>NTPX28CA</v>
          </cell>
          <cell r="C904" t="str">
            <v>Controller Hardware</v>
          </cell>
          <cell r="D904" t="str">
            <v>DESKTOP BS, -4X400 MHZ</v>
          </cell>
          <cell r="E904">
            <v>99100</v>
          </cell>
          <cell r="F904">
            <v>38921.300000000003</v>
          </cell>
        </row>
        <row r="905">
          <cell r="A905" t="str">
            <v>NTQS10AA</v>
          </cell>
          <cell r="C905" t="str">
            <v>Services Platforms</v>
          </cell>
          <cell r="D905" t="str">
            <v>Passport 15000 Single Shelf Base System-CP2 Module-DS1.</v>
          </cell>
          <cell r="E905">
            <v>85000</v>
          </cell>
          <cell r="F905">
            <v>24642.9</v>
          </cell>
        </row>
        <row r="906">
          <cell r="A906" t="str">
            <v>NTQS10BA</v>
          </cell>
          <cell r="C906" t="str">
            <v>Services Platforms</v>
          </cell>
          <cell r="D906" t="str">
            <v>PP15000 ONE SHELF UNIV. FRAME, E1 BITS BALANCED</v>
          </cell>
          <cell r="E906">
            <v>85000</v>
          </cell>
          <cell r="F906">
            <v>23675.4</v>
          </cell>
        </row>
        <row r="907">
          <cell r="A907" t="str">
            <v>NTQS10CA</v>
          </cell>
          <cell r="C907" t="str">
            <v>Services Platforms</v>
          </cell>
          <cell r="D907" t="str">
            <v>PP15000 ONE SHELF UNIV. FRAME, E1 BITS UNBAL</v>
          </cell>
          <cell r="E907">
            <v>85000</v>
          </cell>
          <cell r="F907">
            <v>23693</v>
          </cell>
        </row>
        <row r="908">
          <cell r="A908" t="str">
            <v>NTQS29AA</v>
          </cell>
          <cell r="C908" t="str">
            <v>Services Platforms</v>
          </cell>
          <cell r="D908" t="str">
            <v>PP 15000 SPARE KIT</v>
          </cell>
          <cell r="E908">
            <v>4500</v>
          </cell>
          <cell r="F908">
            <v>872.1</v>
          </cell>
        </row>
        <row r="909">
          <cell r="A909" t="str">
            <v>NTQS91AA</v>
          </cell>
          <cell r="C909" t="str">
            <v>Services Platforms</v>
          </cell>
          <cell r="D909" t="str">
            <v>Four-port OC12/STM-4 ATM Function Processor (clear channel) PQC2 based ATM Support Only (Controlled Release - Please contact John Halvorsen PLM ESN 393 7620 for more information).</v>
          </cell>
          <cell r="E909">
            <v>80000</v>
          </cell>
          <cell r="F909">
            <v>9677.52</v>
          </cell>
        </row>
        <row r="910">
          <cell r="A910" t="str">
            <v>NTRU0128</v>
          </cell>
          <cell r="C910" t="str">
            <v>Services Platforms</v>
          </cell>
          <cell r="D910" t="str">
            <v>SIDE PANEL KIT</v>
          </cell>
          <cell r="E910">
            <v>227</v>
          </cell>
          <cell r="F910">
            <v>147.22</v>
          </cell>
        </row>
        <row r="911">
          <cell r="A911" t="str">
            <v>NTRU0325</v>
          </cell>
          <cell r="C911" t="str">
            <v>Services Platforms</v>
          </cell>
          <cell r="D911" t="str">
            <v>RAISED/CONCRETE FLOOR</v>
          </cell>
          <cell r="E911">
            <v>150</v>
          </cell>
          <cell r="F911">
            <v>52.7</v>
          </cell>
        </row>
        <row r="912">
          <cell r="A912" t="str">
            <v>NTRU0325</v>
          </cell>
          <cell r="C912" t="str">
            <v>Services Platforms</v>
          </cell>
          <cell r="D912" t="str">
            <v>RAISED/CONCRETE FLOOR</v>
          </cell>
          <cell r="E912">
            <v>150</v>
          </cell>
          <cell r="F912">
            <v>52.7</v>
          </cell>
        </row>
        <row r="913">
          <cell r="A913" t="str">
            <v>NTRU0327</v>
          </cell>
          <cell r="C913" t="str">
            <v>Services Platforms</v>
          </cell>
          <cell r="D913" t="str">
            <v>Zone 4 Anchoring kit.</v>
          </cell>
          <cell r="E913">
            <v>200</v>
          </cell>
          <cell r="F913">
            <v>141.86000000000001</v>
          </cell>
        </row>
        <row r="914">
          <cell r="A914" t="str">
            <v>NTRU04AA</v>
          </cell>
          <cell r="C914" t="str">
            <v>Services Platforms</v>
          </cell>
          <cell r="D914" t="str">
            <v>NEBS 2000 Frame Assembly 600 x 600 mm foot print.</v>
          </cell>
          <cell r="E914">
            <v>5000</v>
          </cell>
          <cell r="F914">
            <v>921.69</v>
          </cell>
        </row>
        <row r="915">
          <cell r="A915" t="str">
            <v>NTRX07AE</v>
          </cell>
          <cell r="C915" t="str">
            <v>Switch Hardware</v>
          </cell>
          <cell r="D915" t="str">
            <v>STRMLN ENDGRD INSRT - E/W</v>
          </cell>
          <cell r="E915">
            <v>2847</v>
          </cell>
          <cell r="F915">
            <v>137.38999999999999</v>
          </cell>
        </row>
        <row r="916">
          <cell r="A916" t="str">
            <v>NTRX07BB</v>
          </cell>
          <cell r="B916" t="str">
            <v>B0238258</v>
          </cell>
          <cell r="C916" t="str">
            <v>Switch Hardware</v>
          </cell>
          <cell r="D916" t="str">
            <v>STREAMLINE ENDGUARD INSERT ASS</v>
          </cell>
          <cell r="E916">
            <v>1300</v>
          </cell>
          <cell r="F916">
            <v>230.47</v>
          </cell>
        </row>
        <row r="917">
          <cell r="A917" t="str">
            <v>NTRX1697</v>
          </cell>
          <cell r="C917" t="str">
            <v>Switch Hardware</v>
          </cell>
          <cell r="D917" t="str">
            <v>C42 TO C42 ABS ALM CABLE</v>
          </cell>
          <cell r="E917">
            <v>51.4</v>
          </cell>
          <cell r="F917">
            <v>5.85</v>
          </cell>
        </row>
        <row r="918">
          <cell r="A918" t="str">
            <v>NTRX2519</v>
          </cell>
          <cell r="C918" t="str">
            <v>Switch Hardware</v>
          </cell>
          <cell r="D918" t="str">
            <v>FG &amp;amp; LR HARDWARE KIT</v>
          </cell>
          <cell r="E918">
            <v>15</v>
          </cell>
          <cell r="F918">
            <v>25.44</v>
          </cell>
        </row>
        <row r="919">
          <cell r="A919" t="str">
            <v>NTRX2523</v>
          </cell>
          <cell r="C919" t="str">
            <v>Switch Hardware</v>
          </cell>
          <cell r="D919" t="str">
            <v>LEVELING FOOT KIT</v>
          </cell>
          <cell r="E919">
            <v>18.05</v>
          </cell>
          <cell r="F919">
            <v>6.78</v>
          </cell>
        </row>
        <row r="920">
          <cell r="A920" t="str">
            <v>NTRX2564</v>
          </cell>
          <cell r="B920" t="str">
            <v>B0237639</v>
          </cell>
          <cell r="C920" t="str">
            <v>Switch Hardware</v>
          </cell>
          <cell r="D920" t="str">
            <v>EARTHQUAKE ANCHOR KIT (C28B)</v>
          </cell>
          <cell r="E920">
            <v>1924</v>
          </cell>
          <cell r="F920">
            <v>106.03</v>
          </cell>
        </row>
        <row r="921">
          <cell r="A921" t="str">
            <v>NTRX2566</v>
          </cell>
          <cell r="C921" t="str">
            <v>Switch Hardware</v>
          </cell>
          <cell r="D921" t="str">
            <v>METAL DOOR KIT (BROWN)</v>
          </cell>
          <cell r="E921">
            <v>8000</v>
          </cell>
          <cell r="F921">
            <v>639.91</v>
          </cell>
        </row>
        <row r="922">
          <cell r="A922" t="str">
            <v>NTRX2567</v>
          </cell>
          <cell r="C922" t="str">
            <v>Switch Hardware</v>
          </cell>
          <cell r="D922" t="str">
            <v>METAL DOOR KIT (GREY)</v>
          </cell>
          <cell r="E922">
            <v>8479</v>
          </cell>
          <cell r="F922">
            <v>962.71</v>
          </cell>
        </row>
        <row r="923">
          <cell r="A923" t="str">
            <v>NTRX2568</v>
          </cell>
          <cell r="C923" t="str">
            <v>Switch Hardware</v>
          </cell>
          <cell r="D923" t="str">
            <v>C28 DOOR KIT (SMC, GRAY)</v>
          </cell>
          <cell r="E923">
            <v>2182.1</v>
          </cell>
          <cell r="F923">
            <v>348.79</v>
          </cell>
        </row>
        <row r="924">
          <cell r="A924" t="str">
            <v>NTRX2569</v>
          </cell>
          <cell r="C924" t="str">
            <v>Switch Hardware</v>
          </cell>
          <cell r="D924" t="str">
            <v>C28 DOOR KIT (SMC, BROWN)</v>
          </cell>
          <cell r="E924">
            <v>2451.6</v>
          </cell>
          <cell r="F924">
            <v>423.94</v>
          </cell>
        </row>
        <row r="925">
          <cell r="A925" t="str">
            <v>NTRX26BW</v>
          </cell>
          <cell r="C925" t="str">
            <v>Switch Hardware</v>
          </cell>
          <cell r="D925" t="str">
            <v>MOLDED CABLE ASSEMBLY</v>
          </cell>
          <cell r="E925">
            <v>332.39</v>
          </cell>
          <cell r="F925">
            <v>28.33</v>
          </cell>
        </row>
        <row r="926">
          <cell r="A926" t="str">
            <v>NTRX26BY</v>
          </cell>
          <cell r="C926" t="str">
            <v>Switch Hardware</v>
          </cell>
          <cell r="D926" t="str">
            <v>MOLDED ABS ALARM CABLE ASSEMBL</v>
          </cell>
          <cell r="E926">
            <v>100.36</v>
          </cell>
          <cell r="F926">
            <v>16.25</v>
          </cell>
        </row>
        <row r="927">
          <cell r="A927" t="str">
            <v>NTRX3541</v>
          </cell>
          <cell r="C927" t="str">
            <v>Switch Hardware</v>
          </cell>
          <cell r="D927" t="str">
            <v>CDSN ENGLISH LABEL KIT</v>
          </cell>
          <cell r="E927">
            <v>24</v>
          </cell>
          <cell r="F927">
            <v>17.82</v>
          </cell>
        </row>
        <row r="928">
          <cell r="A928" t="str">
            <v>NTRX36NI</v>
          </cell>
          <cell r="C928" t="str">
            <v>Switch Hardware</v>
          </cell>
          <cell r="D928" t="str">
            <v>JUMPER KIT FOR BASE</v>
          </cell>
          <cell r="E928">
            <v>3</v>
          </cell>
          <cell r="F928">
            <v>0.05</v>
          </cell>
        </row>
        <row r="929">
          <cell r="A929" t="str">
            <v>NTRX41AA</v>
          </cell>
          <cell r="C929" t="str">
            <v>Switch Hardware</v>
          </cell>
          <cell r="D929" t="str">
            <v>NTRX41AA MFSP ALARM MODULE, -4</v>
          </cell>
          <cell r="E929">
            <v>2013</v>
          </cell>
          <cell r="F929">
            <v>52.89</v>
          </cell>
        </row>
        <row r="930">
          <cell r="A930" t="str">
            <v>NTRX42BA</v>
          </cell>
          <cell r="C930" t="str">
            <v>Switch Hardware</v>
          </cell>
          <cell r="D930" t="str">
            <v>NTRX42BA MSP BREAKER MODULE-15</v>
          </cell>
          <cell r="E930">
            <v>500</v>
          </cell>
          <cell r="F930">
            <v>73.260000000000005</v>
          </cell>
        </row>
        <row r="931">
          <cell r="A931" t="str">
            <v>NTRX43AA</v>
          </cell>
          <cell r="C931" t="str">
            <v>Switch Hardware</v>
          </cell>
          <cell r="D931" t="str">
            <v>NTRX43AA FUSE MODULE, -42V Vi</v>
          </cell>
          <cell r="E931">
            <v>325</v>
          </cell>
          <cell r="F931">
            <v>40.57</v>
          </cell>
        </row>
        <row r="932">
          <cell r="A932" t="str">
            <v>NTRX46YB</v>
          </cell>
          <cell r="C932" t="str">
            <v>Switch Hardware</v>
          </cell>
          <cell r="D932" t="str">
            <v>M20/PCM30 LINK H/W KIT</v>
          </cell>
          <cell r="E932">
            <v>872</v>
          </cell>
          <cell r="F932">
            <v>271.11</v>
          </cell>
        </row>
        <row r="933">
          <cell r="A933" t="str">
            <v>NTRX5093</v>
          </cell>
          <cell r="C933" t="str">
            <v>Switch Hardware</v>
          </cell>
          <cell r="D933" t="str">
            <v>SDM-FT MODEM CABLE</v>
          </cell>
          <cell r="E933">
            <v>57</v>
          </cell>
          <cell r="F933">
            <v>92.79</v>
          </cell>
        </row>
        <row r="934">
          <cell r="A934" t="str">
            <v>NTRX5094</v>
          </cell>
          <cell r="C934" t="str">
            <v>Switch Hardware</v>
          </cell>
          <cell r="D934" t="str">
            <v>SDM-FT TERMINAL CABLE</v>
          </cell>
          <cell r="E934">
            <v>53</v>
          </cell>
          <cell r="F934">
            <v>91.61</v>
          </cell>
        </row>
        <row r="935">
          <cell r="A935" t="str">
            <v>NTRX50FA</v>
          </cell>
          <cell r="C935" t="str">
            <v>Switch Hardware</v>
          </cell>
          <cell r="D935" t="str">
            <v>SUPERNODE DATA MANAGER - FAULT</v>
          </cell>
          <cell r="E935">
            <v>7352</v>
          </cell>
          <cell r="F935">
            <v>2222.08</v>
          </cell>
        </row>
        <row r="936">
          <cell r="A936" t="str">
            <v>NTRX50FD</v>
          </cell>
          <cell r="C936" t="str">
            <v>Switch Hardware</v>
          </cell>
          <cell r="D936" t="str">
            <v>CONSOLE PORT PERSONALITY MODUL</v>
          </cell>
          <cell r="E936">
            <v>187.24</v>
          </cell>
          <cell r="F936">
            <v>132.5</v>
          </cell>
        </row>
        <row r="937">
          <cell r="A937" t="str">
            <v>NTRX50FE</v>
          </cell>
          <cell r="C937" t="str">
            <v>Switch Hardware</v>
          </cell>
          <cell r="D937" t="str">
            <v>FAN TRAY 0 UPPER MODULE</v>
          </cell>
          <cell r="E937">
            <v>1105.56</v>
          </cell>
          <cell r="F937">
            <v>785.99</v>
          </cell>
        </row>
        <row r="938">
          <cell r="A938" t="str">
            <v>NTRX50FF</v>
          </cell>
          <cell r="C938" t="str">
            <v>Switch Hardware</v>
          </cell>
          <cell r="D938" t="str">
            <v>FAN TRAY 1 LOWER MODULE</v>
          </cell>
          <cell r="E938">
            <v>1021.32</v>
          </cell>
          <cell r="F938">
            <v>726.36</v>
          </cell>
        </row>
        <row r="939">
          <cell r="A939" t="str">
            <v>NTRX50FG</v>
          </cell>
          <cell r="C939" t="str">
            <v>Switch Hardware</v>
          </cell>
          <cell r="D939" t="str">
            <v>INTERCONNECT MODULE 0</v>
          </cell>
          <cell r="E939">
            <v>2467.3000000000002</v>
          </cell>
          <cell r="F939">
            <v>2153.44</v>
          </cell>
        </row>
        <row r="940">
          <cell r="A940" t="str">
            <v>NTRX50FH</v>
          </cell>
          <cell r="C940" t="str">
            <v>Switch Hardware</v>
          </cell>
          <cell r="D940" t="str">
            <v>INTERCONNECT MODULE 1</v>
          </cell>
          <cell r="E940">
            <v>2460.3000000000002</v>
          </cell>
          <cell r="F940">
            <v>2153.44</v>
          </cell>
        </row>
        <row r="941">
          <cell r="A941" t="str">
            <v>NTRX50FS</v>
          </cell>
          <cell r="C941" t="str">
            <v>Switch Hardware</v>
          </cell>
          <cell r="D941" t="str">
            <v>IOCONTR. PERSONALITY MODULE</v>
          </cell>
          <cell r="E941">
            <v>196.3</v>
          </cell>
          <cell r="F941">
            <v>156.88</v>
          </cell>
        </row>
        <row r="942">
          <cell r="A942" t="str">
            <v>NTRX50GH</v>
          </cell>
          <cell r="C942" t="str">
            <v>Switch Hardware</v>
          </cell>
          <cell r="D942" t="str">
            <v>DS512 BACK MODULE</v>
          </cell>
          <cell r="E942">
            <v>502.95</v>
          </cell>
          <cell r="F942">
            <v>190.95</v>
          </cell>
        </row>
        <row r="943">
          <cell r="A943" t="str">
            <v>NTRX50GJ</v>
          </cell>
          <cell r="C943" t="str">
            <v>Switch Hardware</v>
          </cell>
          <cell r="D943" t="str">
            <v>SDM-FT FRONT FILLLER PANEL</v>
          </cell>
          <cell r="E943">
            <v>65</v>
          </cell>
          <cell r="F943">
            <v>38.93</v>
          </cell>
        </row>
        <row r="944">
          <cell r="A944" t="str">
            <v>NTRX50GK</v>
          </cell>
          <cell r="C944" t="str">
            <v>Switch Hardware</v>
          </cell>
          <cell r="D944" t="str">
            <v>SDM-FT REAR FILLER PANEL</v>
          </cell>
          <cell r="E944">
            <v>26</v>
          </cell>
          <cell r="F944">
            <v>15.47</v>
          </cell>
        </row>
        <row r="945">
          <cell r="A945" t="str">
            <v>NTRX50GX</v>
          </cell>
          <cell r="C945" t="str">
            <v>Switch Hardware</v>
          </cell>
          <cell r="D945" t="str">
            <v>ENHANCED DS-512 INTERFACE PACK</v>
          </cell>
          <cell r="E945">
            <v>3273</v>
          </cell>
          <cell r="F945">
            <v>1647.92</v>
          </cell>
        </row>
        <row r="946">
          <cell r="A946" t="str">
            <v>NTRX50KH</v>
          </cell>
          <cell r="C946" t="str">
            <v>Switch Hardware</v>
          </cell>
          <cell r="D946" t="str">
            <v>CSDM Horizontal Cabling HW Kit</v>
          </cell>
          <cell r="E946">
            <v>500</v>
          </cell>
          <cell r="F946">
            <v>500.33</v>
          </cell>
        </row>
        <row r="947">
          <cell r="A947" t="str">
            <v>NTRX50NB</v>
          </cell>
          <cell r="C947" t="str">
            <v>Switch Hardware</v>
          </cell>
          <cell r="D947" t="str">
            <v>SDM ARTHUR 400MHZ CPU CONTROLL</v>
          </cell>
          <cell r="E947">
            <v>20000</v>
          </cell>
          <cell r="F947">
            <v>8767.0499999999993</v>
          </cell>
        </row>
        <row r="948">
          <cell r="A948" t="str">
            <v>NTRX50NC</v>
          </cell>
          <cell r="C948" t="str">
            <v>Switch Hardware</v>
          </cell>
          <cell r="D948" t="str">
            <v>SDM MFIO WITH TWO 9GB DD</v>
          </cell>
          <cell r="E948">
            <v>7200</v>
          </cell>
          <cell r="F948">
            <v>3557.27</v>
          </cell>
        </row>
        <row r="949">
          <cell r="A949" t="str">
            <v>NTRX50ND</v>
          </cell>
          <cell r="C949" t="str">
            <v>Switch Hardware</v>
          </cell>
          <cell r="D949" t="str">
            <v>SDM MFIO WITH DAT AND 9GB DD</v>
          </cell>
          <cell r="E949">
            <v>7800</v>
          </cell>
          <cell r="F949">
            <v>4042.35</v>
          </cell>
        </row>
        <row r="950">
          <cell r="A950" t="str">
            <v>NTRX50NK</v>
          </cell>
          <cell r="C950" t="str">
            <v>Switch Hardware</v>
          </cell>
          <cell r="D950" t="str">
            <v>UMFIO PERSONALITY MODULE</v>
          </cell>
          <cell r="E950">
            <v>235</v>
          </cell>
          <cell r="F950">
            <v>147.22</v>
          </cell>
        </row>
        <row r="951">
          <cell r="A951" t="str">
            <v>NTRX50NL</v>
          </cell>
          <cell r="C951" t="str">
            <v>Switch Hardware</v>
          </cell>
          <cell r="D951" t="str">
            <v>UMFIO WITH 2 36GB DISK DRIVES</v>
          </cell>
          <cell r="E951">
            <v>9000</v>
          </cell>
          <cell r="F951">
            <v>5090.2299999999996</v>
          </cell>
        </row>
        <row r="952">
          <cell r="A952" t="str">
            <v>NTRX50NM</v>
          </cell>
          <cell r="C952" t="str">
            <v>Switch Hardware</v>
          </cell>
          <cell r="D952" t="str">
            <v>UMFIO WITH DDS-3 DAT DRIVE &amp;amp; 3</v>
          </cell>
          <cell r="E952">
            <v>9000</v>
          </cell>
          <cell r="F952">
            <v>5090.2299999999996</v>
          </cell>
        </row>
        <row r="953">
          <cell r="A953" t="str">
            <v>NTRX50WA</v>
          </cell>
          <cell r="C953" t="str">
            <v>Switch Hardware</v>
          </cell>
          <cell r="D953" t="str">
            <v>CSDM MAIN CHASSIS/ARTHUR CPU</v>
          </cell>
          <cell r="E953">
            <v>76000</v>
          </cell>
          <cell r="F953">
            <v>35146.949999999997</v>
          </cell>
        </row>
        <row r="954">
          <cell r="A954" t="str">
            <v>NTRX50WB</v>
          </cell>
          <cell r="C954" t="str">
            <v>Switch Hardware</v>
          </cell>
          <cell r="D954" t="str">
            <v>CSDM MAIN CHASSIS/UMFIO</v>
          </cell>
          <cell r="E954">
            <v>77179</v>
          </cell>
          <cell r="F954">
            <v>37043.42</v>
          </cell>
        </row>
        <row r="955">
          <cell r="A955" t="str">
            <v>NTRX5104</v>
          </cell>
          <cell r="C955" t="str">
            <v>Switch Hardware</v>
          </cell>
          <cell r="D955" t="str">
            <v>SHIELDED 10BASE-T CABLE</v>
          </cell>
          <cell r="E955">
            <v>25</v>
          </cell>
          <cell r="F955">
            <v>11.06</v>
          </cell>
        </row>
        <row r="956">
          <cell r="A956" t="str">
            <v>NTRX51BC</v>
          </cell>
          <cell r="C956" t="str">
            <v>Switch Hardware</v>
          </cell>
          <cell r="D956" t="str">
            <v>POWER SUPPLY AND FAN UNIT (DC)</v>
          </cell>
          <cell r="E956">
            <v>1287.73</v>
          </cell>
          <cell r="F956">
            <v>592.07000000000005</v>
          </cell>
        </row>
        <row r="957">
          <cell r="A957" t="str">
            <v>NTRX51VD</v>
          </cell>
          <cell r="C957" t="str">
            <v>Switch Hardware</v>
          </cell>
          <cell r="D957" t="str">
            <v>Hard Drive, Hot Swap, EIDE, for SAM16</v>
          </cell>
          <cell r="E957">
            <v>840</v>
          </cell>
          <cell r="F957">
            <v>553.53</v>
          </cell>
        </row>
        <row r="958">
          <cell r="A958" t="str">
            <v>NTRX54BA</v>
          </cell>
          <cell r="C958" t="str">
            <v>Switch Hardware</v>
          </cell>
          <cell r="D958" t="str">
            <v>NTRX54BA FAN POWER CONTROL MOD</v>
          </cell>
          <cell r="E958">
            <v>238.9</v>
          </cell>
          <cell r="F958">
            <v>39.76</v>
          </cell>
        </row>
        <row r="959">
          <cell r="A959" t="str">
            <v>NTRX55BA</v>
          </cell>
          <cell r="B959" t="str">
            <v>B0237772</v>
          </cell>
          <cell r="C959" t="str">
            <v>Switch Hardware</v>
          </cell>
          <cell r="D959" t="str">
            <v>C28 CABLE TROUGH ASSEMBLY, GRA</v>
          </cell>
          <cell r="E959">
            <v>1028.75</v>
          </cell>
          <cell r="F959">
            <v>407.44</v>
          </cell>
        </row>
        <row r="960">
          <cell r="A960" t="str">
            <v>NTRX55BB</v>
          </cell>
          <cell r="C960" t="str">
            <v>Switch Hardware</v>
          </cell>
          <cell r="D960" t="str">
            <v>C28 CABLE TROUGH ASSY, BROWN</v>
          </cell>
          <cell r="E960">
            <v>1124</v>
          </cell>
          <cell r="F960">
            <v>313.13</v>
          </cell>
        </row>
        <row r="961">
          <cell r="A961" t="str">
            <v>NTRX55BC</v>
          </cell>
          <cell r="B961" t="str">
            <v>B0237770</v>
          </cell>
          <cell r="C961" t="str">
            <v>Switch Hardware</v>
          </cell>
          <cell r="D961" t="str">
            <v>CPDC CABLE TROUGH ASSEMBLY, GR</v>
          </cell>
          <cell r="E961">
            <v>1630</v>
          </cell>
          <cell r="F961">
            <v>329.62</v>
          </cell>
        </row>
        <row r="962">
          <cell r="A962" t="str">
            <v>NTRX55BE</v>
          </cell>
          <cell r="B962" t="str">
            <v>B0237767</v>
          </cell>
          <cell r="C962" t="str">
            <v>Switch Hardware</v>
          </cell>
          <cell r="D962" t="str">
            <v>C42 CABLE TROUGH ASSY, GRAY</v>
          </cell>
          <cell r="E962">
            <v>3500</v>
          </cell>
          <cell r="F962">
            <v>560.23</v>
          </cell>
        </row>
        <row r="963">
          <cell r="A963" t="str">
            <v>NTRX55BF</v>
          </cell>
          <cell r="C963" t="str">
            <v>Switch Hardware</v>
          </cell>
          <cell r="D963" t="str">
            <v>C42 CABLE TROUGH ASSY, BROWN</v>
          </cell>
          <cell r="E963">
            <v>2811</v>
          </cell>
          <cell r="F963">
            <v>447.84</v>
          </cell>
        </row>
        <row r="964">
          <cell r="A964" t="str">
            <v>NTRX55BH</v>
          </cell>
          <cell r="C964" t="str">
            <v>Switch Hardware</v>
          </cell>
          <cell r="D964" t="str">
            <v>C21 CABLE TROUGH ASSY, BROWN</v>
          </cell>
          <cell r="E964">
            <v>1500</v>
          </cell>
          <cell r="F964">
            <v>285.83</v>
          </cell>
        </row>
        <row r="965">
          <cell r="A965" t="str">
            <v>NTRX73AA</v>
          </cell>
          <cell r="B965" t="str">
            <v>B0232768</v>
          </cell>
          <cell r="C965" t="str">
            <v>Switch Hardware</v>
          </cell>
          <cell r="D965" t="str">
            <v>STREAMLINE ENDGAURD ASSY</v>
          </cell>
          <cell r="E965">
            <v>920</v>
          </cell>
          <cell r="F965">
            <v>161.41</v>
          </cell>
        </row>
        <row r="966">
          <cell r="A966" t="str">
            <v>NTRX73AC</v>
          </cell>
          <cell r="B966" t="str">
            <v>B0232979</v>
          </cell>
          <cell r="C966" t="str">
            <v>Switch Hardware</v>
          </cell>
          <cell r="D966" t="str">
            <v>STREAMLINE ENDPNL ASSY</v>
          </cell>
          <cell r="E966">
            <v>610</v>
          </cell>
          <cell r="F966">
            <v>230.11</v>
          </cell>
        </row>
        <row r="967">
          <cell r="A967" t="str">
            <v>NTRX73AL</v>
          </cell>
          <cell r="B967" t="str">
            <v>B0234384</v>
          </cell>
          <cell r="C967" t="str">
            <v>Controller Hardware</v>
          </cell>
          <cell r="D967" t="str">
            <v>EXTERIOR SKIN ASSY, L,GREY</v>
          </cell>
          <cell r="E967">
            <v>2400</v>
          </cell>
          <cell r="F967">
            <v>94.69</v>
          </cell>
        </row>
        <row r="968">
          <cell r="A968" t="str">
            <v>NTRX73AM</v>
          </cell>
          <cell r="B968" t="str">
            <v>B0234383</v>
          </cell>
          <cell r="C968" t="str">
            <v>Controller Hardware</v>
          </cell>
          <cell r="D968" t="str">
            <v>EXTERIOR SKIN ASSY, R,GREY</v>
          </cell>
          <cell r="E968">
            <v>2400</v>
          </cell>
          <cell r="F968">
            <v>97.4</v>
          </cell>
        </row>
        <row r="969">
          <cell r="A969" t="str">
            <v>NTRX73AS</v>
          </cell>
          <cell r="C969" t="str">
            <v>Switch Hardware</v>
          </cell>
          <cell r="D969" t="str">
            <v>CABINET ENDGUARD ASSY, BRN</v>
          </cell>
          <cell r="E969">
            <v>236</v>
          </cell>
          <cell r="F969">
            <v>84.51</v>
          </cell>
        </row>
        <row r="970">
          <cell r="A970" t="str">
            <v>NTRX73AU</v>
          </cell>
          <cell r="C970" t="str">
            <v>Switch Hardware</v>
          </cell>
          <cell r="D970" t="str">
            <v>21 INCH CABLE ROUTING KITS</v>
          </cell>
          <cell r="E970">
            <v>7000</v>
          </cell>
          <cell r="F970">
            <v>1141.45</v>
          </cell>
        </row>
        <row r="971">
          <cell r="A971" t="str">
            <v>NTRX73BA</v>
          </cell>
          <cell r="B971" t="str">
            <v>B0238596</v>
          </cell>
          <cell r="C971" t="str">
            <v>Services Platforms</v>
          </cell>
          <cell r="D971" t="str">
            <v>CABINET ENDGUARD ASSEMBLY,GRAY</v>
          </cell>
          <cell r="E971">
            <v>1500</v>
          </cell>
          <cell r="F971">
            <v>498.99</v>
          </cell>
        </row>
        <row r="972">
          <cell r="A972" t="str">
            <v>NTRX73BB</v>
          </cell>
          <cell r="C972" t="str">
            <v>Switch Hardware</v>
          </cell>
          <cell r="D972" t="str">
            <v>CABINET ENDGUARD ASSEMBLY,GRAY</v>
          </cell>
          <cell r="E972">
            <v>1500</v>
          </cell>
          <cell r="F972">
            <v>171.39</v>
          </cell>
        </row>
        <row r="973">
          <cell r="A973" t="str">
            <v>NTY609AB</v>
          </cell>
          <cell r="C973" t="str">
            <v>Switch Hardware</v>
          </cell>
          <cell r="D973" t="str">
            <v>KIT FOR MODEL B INITIALS 50 CA</v>
          </cell>
          <cell r="E973">
            <v>9378</v>
          </cell>
          <cell r="F973">
            <v>7372.76</v>
          </cell>
        </row>
        <row r="974">
          <cell r="A974" t="str">
            <v>NTY610AA</v>
          </cell>
          <cell r="C974" t="str">
            <v>Switch Hardware</v>
          </cell>
          <cell r="D974" t="str">
            <v>KIT FOR MODEL B EXT. 1-2 CAB.</v>
          </cell>
          <cell r="E974">
            <v>1296</v>
          </cell>
          <cell r="F974">
            <v>1518.93</v>
          </cell>
        </row>
        <row r="975">
          <cell r="A975" t="str">
            <v>NTY610AB</v>
          </cell>
          <cell r="B975" t="str">
            <v>B0251207</v>
          </cell>
          <cell r="C975" t="str">
            <v>Switch Hardware</v>
          </cell>
          <cell r="D975" t="str">
            <v>KIT FOR MODEL B EXT. 3-5 CAB.</v>
          </cell>
          <cell r="E975">
            <v>2894</v>
          </cell>
          <cell r="F975">
            <v>2608.0300000000002</v>
          </cell>
        </row>
        <row r="976">
          <cell r="A976" t="str">
            <v>NTY614AA</v>
          </cell>
          <cell r="C976" t="str">
            <v>Switch Hardware</v>
          </cell>
          <cell r="D976" t="str">
            <v>XA-CORE INSTALLATION KIT</v>
          </cell>
          <cell r="E976">
            <v>1112</v>
          </cell>
          <cell r="F976">
            <v>1122.98</v>
          </cell>
        </row>
        <row r="977">
          <cell r="A977" t="str">
            <v>NTY614AB</v>
          </cell>
          <cell r="C977" t="str">
            <v>Switch Hardware</v>
          </cell>
          <cell r="D977" t="str">
            <v>XA-CORE SUPERNODE, SUPERNODE S</v>
          </cell>
          <cell r="E977">
            <v>515</v>
          </cell>
          <cell r="F977">
            <v>515.19000000000005</v>
          </cell>
        </row>
        <row r="978">
          <cell r="A978" t="str">
            <v>NTY621AA</v>
          </cell>
          <cell r="C978" t="str">
            <v>Cellsite/BTS/RBS Infrastructure</v>
          </cell>
          <cell r="D978" t="str">
            <v>CDMA CELL SITE OUTDOOR IRM KIT</v>
          </cell>
          <cell r="E978">
            <v>1500</v>
          </cell>
          <cell r="F978">
            <v>23.03</v>
          </cell>
        </row>
        <row r="979">
          <cell r="A979" t="str">
            <v>NTY621AB</v>
          </cell>
          <cell r="B979" t="str">
            <v>B0258823</v>
          </cell>
          <cell r="C979" t="str">
            <v>Cellsite/BTS/RBS Infrastructure</v>
          </cell>
          <cell r="D979" t="str">
            <v>CDMA CELL SITE INDOOR IRM KIT</v>
          </cell>
          <cell r="E979">
            <v>3670</v>
          </cell>
          <cell r="F979">
            <v>245.49</v>
          </cell>
        </row>
        <row r="980">
          <cell r="A980" t="str">
            <v>NTZX1608</v>
          </cell>
          <cell r="C980" t="str">
            <v>Switch Hardware</v>
          </cell>
          <cell r="D980" t="str">
            <v>FG EXTERNAL CONNECTION KIT</v>
          </cell>
          <cell r="E980">
            <v>198</v>
          </cell>
          <cell r="F980">
            <v>62.44</v>
          </cell>
        </row>
        <row r="981">
          <cell r="A981" t="str">
            <v>NTZZ01SP</v>
          </cell>
          <cell r="C981" t="str">
            <v>Switch Hardware</v>
          </cell>
          <cell r="D981" t="str">
            <v>SNODE/SNSE BRISC 70 W/ 512 MEG MEMORY</v>
          </cell>
          <cell r="E981">
            <v>1169220</v>
          </cell>
          <cell r="F981">
            <v>11137.25</v>
          </cell>
        </row>
        <row r="982">
          <cell r="A982" t="str">
            <v>NTZZ10HA</v>
          </cell>
          <cell r="C982" t="str">
            <v>Switch Hardware</v>
          </cell>
          <cell r="D982" t="str">
            <v>QUAD DS-512 FIBER I/F PB</v>
          </cell>
          <cell r="E982">
            <v>14006</v>
          </cell>
          <cell r="F982">
            <v>380.2</v>
          </cell>
        </row>
        <row r="983">
          <cell r="A983" t="str">
            <v>NTZZ10KB</v>
          </cell>
          <cell r="C983" t="str">
            <v>Switch Hardware</v>
          </cell>
          <cell r="D983" t="str">
            <v>16K X 16K CHANNEL CROSSPOINT</v>
          </cell>
          <cell r="E983">
            <v>18006</v>
          </cell>
          <cell r="F983">
            <v>881.43</v>
          </cell>
        </row>
        <row r="984">
          <cell r="A984" t="str">
            <v>NTZZ10MA</v>
          </cell>
          <cell r="C984" t="str">
            <v>Switch Hardware</v>
          </cell>
          <cell r="D984" t="str">
            <v>3 DS-512/16 DS-30 ENET I/F PB</v>
          </cell>
          <cell r="E984">
            <v>16453</v>
          </cell>
          <cell r="F984">
            <v>505.26</v>
          </cell>
        </row>
        <row r="985">
          <cell r="A985" t="str">
            <v>NTZZ14EF</v>
          </cell>
          <cell r="C985" t="str">
            <v>Switch Hardware</v>
          </cell>
          <cell r="D985" t="str">
            <v>MAP PRINTER (DEC LA400-DA)</v>
          </cell>
          <cell r="E985">
            <v>3037.98</v>
          </cell>
          <cell r="F985">
            <v>1717.59</v>
          </cell>
        </row>
        <row r="986">
          <cell r="A986" t="str">
            <v>NTZZ30CN</v>
          </cell>
          <cell r="C986" t="str">
            <v>Switch Hardware</v>
          </cell>
          <cell r="D986" t="str">
            <v>CCS7 8MEG LIU ISG (V.35)</v>
          </cell>
          <cell r="E986">
            <v>14582</v>
          </cell>
          <cell r="F986">
            <v>651.32000000000005</v>
          </cell>
        </row>
        <row r="987">
          <cell r="A987" t="str">
            <v>NTZZ30CP</v>
          </cell>
          <cell r="C987" t="str">
            <v>Switch Hardware</v>
          </cell>
          <cell r="D987" t="str">
            <v>LIU7  V.35 LINK WITH 32 MG. MEMORY</v>
          </cell>
          <cell r="E987">
            <v>16575</v>
          </cell>
          <cell r="F987">
            <v>1104.1300000000001</v>
          </cell>
        </row>
        <row r="988">
          <cell r="A988" t="str">
            <v>NTZZ30EC</v>
          </cell>
          <cell r="C988" t="str">
            <v>Switch Hardware</v>
          </cell>
          <cell r="D988" t="str">
            <v>ETHERNET I/F UNIT F/BCS 34 &amp;amp; UP</v>
          </cell>
          <cell r="E988">
            <v>14792</v>
          </cell>
          <cell r="F988">
            <v>685.73</v>
          </cell>
        </row>
        <row r="989">
          <cell r="A989" t="str">
            <v>NTZZ30ED</v>
          </cell>
          <cell r="C989" t="str">
            <v>Switch Hardware</v>
          </cell>
          <cell r="D989" t="str">
            <v>ETHERNET I/F UNIT W/ 32M ASU PROCESSOR</v>
          </cell>
          <cell r="E989">
            <v>16788</v>
          </cell>
          <cell r="F989">
            <v>1126.83</v>
          </cell>
        </row>
        <row r="990">
          <cell r="A990" t="str">
            <v>NTZZ30LA</v>
          </cell>
          <cell r="C990" t="str">
            <v>Switch Hardware</v>
          </cell>
          <cell r="D990" t="str">
            <v>FRAME RELAY I/F UNIT EST</v>
          </cell>
          <cell r="E990">
            <v>17380</v>
          </cell>
          <cell r="F990">
            <v>753.87</v>
          </cell>
        </row>
        <row r="991">
          <cell r="A991" t="str">
            <v>NTZZ30LB</v>
          </cell>
          <cell r="C991" t="str">
            <v>Switch Hardware</v>
          </cell>
          <cell r="D991" t="str">
            <v>CAU/CIU</v>
          </cell>
          <cell r="E991">
            <v>19375</v>
          </cell>
          <cell r="F991">
            <v>1194.8599999999999</v>
          </cell>
        </row>
        <row r="992">
          <cell r="A992" t="str">
            <v>NTZZ30MA</v>
          </cell>
          <cell r="C992" t="str">
            <v>Switch Hardware</v>
          </cell>
          <cell r="D992" t="str">
            <v>NETWORK INFERACE UNIT</v>
          </cell>
          <cell r="E992">
            <v>67970</v>
          </cell>
          <cell r="F992">
            <v>2068</v>
          </cell>
        </row>
        <row r="993">
          <cell r="A993" t="str">
            <v>NTZZ30MB</v>
          </cell>
          <cell r="C993" t="str">
            <v>Switch Hardware</v>
          </cell>
          <cell r="D993" t="str">
            <v>NIU W/ 32MEG ASU PROCESSOR</v>
          </cell>
          <cell r="E993">
            <v>71126</v>
          </cell>
          <cell r="F993">
            <v>2950.19</v>
          </cell>
        </row>
        <row r="994">
          <cell r="A994" t="str">
            <v>NTZZ30NA</v>
          </cell>
          <cell r="C994" t="str">
            <v>Switch Hardware</v>
          </cell>
          <cell r="D994" t="str">
            <v>XLIU - X.25/X.75 Link Interface Unit</v>
          </cell>
          <cell r="E994">
            <v>20502</v>
          </cell>
          <cell r="F994">
            <v>849.89</v>
          </cell>
        </row>
        <row r="995">
          <cell r="A995" t="str">
            <v>NTZZ32JN</v>
          </cell>
          <cell r="C995" t="str">
            <v>Switch Hardware</v>
          </cell>
          <cell r="D995" t="str">
            <v>STRATUM II HARDWARE PACKAGE FOR CIOE</v>
          </cell>
          <cell r="E995">
            <v>2565.06</v>
          </cell>
          <cell r="F995">
            <v>275.77</v>
          </cell>
        </row>
        <row r="996">
          <cell r="A996" t="str">
            <v>NTZZ34JC</v>
          </cell>
          <cell r="C996" t="str">
            <v>Switch Hardware</v>
          </cell>
          <cell r="D996" t="str">
            <v>SYSTEM LOAD MODULE III</v>
          </cell>
          <cell r="E996">
            <v>30000</v>
          </cell>
          <cell r="F996">
            <v>3424.99</v>
          </cell>
        </row>
        <row r="997">
          <cell r="A997" t="str">
            <v>NTZZ44DB</v>
          </cell>
          <cell r="C997" t="str">
            <v>Switch Hardware</v>
          </cell>
          <cell r="D997" t="str">
            <v>CCS7 8 MEG E-LIU (CBI)</v>
          </cell>
          <cell r="E997">
            <v>15099</v>
          </cell>
          <cell r="F997">
            <v>579.59</v>
          </cell>
        </row>
        <row r="998">
          <cell r="A998" t="str">
            <v>NTZZ44DC</v>
          </cell>
          <cell r="C998" t="str">
            <v>Switch Hardware</v>
          </cell>
          <cell r="D998" t="str">
            <v>CCS7 32 MG E-LIU (CBI)</v>
          </cell>
          <cell r="E998">
            <v>17091</v>
          </cell>
          <cell r="F998">
            <v>1021.69</v>
          </cell>
        </row>
        <row r="999">
          <cell r="A999" t="str">
            <v>NTZZ44EB</v>
          </cell>
          <cell r="C999" t="str">
            <v>Switch Hardware</v>
          </cell>
          <cell r="D999" t="str">
            <v>CCS7 8MEG E-LIU (JAPAN ISUP W/CBI)</v>
          </cell>
          <cell r="E999">
            <v>15594</v>
          </cell>
          <cell r="F999">
            <v>619.41</v>
          </cell>
        </row>
        <row r="1000">
          <cell r="A1000" t="str">
            <v>NTZZ47EC</v>
          </cell>
          <cell r="C1000" t="str">
            <v>Switch Hardware</v>
          </cell>
          <cell r="D1000" t="str">
            <v>cabinetized i/o eqpt. model b</v>
          </cell>
          <cell r="E1000">
            <v>24010.1</v>
          </cell>
          <cell r="F1000">
            <v>3075.57</v>
          </cell>
        </row>
        <row r="1001">
          <cell r="A1001" t="str">
            <v>P0160834</v>
          </cell>
          <cell r="C1001" t="str">
            <v>Switch Hardware</v>
          </cell>
          <cell r="D1001" t="str">
            <v>Washer, .688 x 1.75 x .14</v>
          </cell>
          <cell r="E1001">
            <v>6</v>
          </cell>
          <cell r="F1001">
            <v>0.23</v>
          </cell>
        </row>
        <row r="1002">
          <cell r="A1002" t="str">
            <v>P0205261</v>
          </cell>
          <cell r="C1002" t="str">
            <v>Switch Hardware</v>
          </cell>
          <cell r="D1002" t="str">
            <v>HEX NUT 5/8-11&amp;quot;</v>
          </cell>
          <cell r="E1002">
            <v>4.6500000000000004</v>
          </cell>
          <cell r="F1002">
            <v>0.22</v>
          </cell>
        </row>
        <row r="1003">
          <cell r="A1003" t="str">
            <v>P033B107</v>
          </cell>
          <cell r="C1003" t="str">
            <v>Switch Hardware</v>
          </cell>
          <cell r="D1003" t="str">
            <v>PLATE</v>
          </cell>
          <cell r="E1003">
            <v>28</v>
          </cell>
          <cell r="F1003">
            <v>8.3800000000000008</v>
          </cell>
        </row>
        <row r="1004">
          <cell r="A1004" t="str">
            <v>P0401296</v>
          </cell>
          <cell r="C1004" t="str">
            <v>Switch Hardware</v>
          </cell>
          <cell r="D1004" t="str">
            <v>Tubing, Cabl Protection, 36</v>
          </cell>
          <cell r="E1004">
            <v>2</v>
          </cell>
          <cell r="F1004">
            <v>1.05</v>
          </cell>
        </row>
        <row r="1005">
          <cell r="A1005" t="str">
            <v>P0407733</v>
          </cell>
          <cell r="C1005" t="str">
            <v>OEM Equipment</v>
          </cell>
          <cell r="D1005" t="str">
            <v>Rod, Threaded .625-11 x 78.00</v>
          </cell>
          <cell r="E1005">
            <v>29</v>
          </cell>
          <cell r="F1005">
            <v>9.3000000000000007</v>
          </cell>
        </row>
        <row r="1006">
          <cell r="A1006" t="str">
            <v>P0411719</v>
          </cell>
          <cell r="C1006" t="str">
            <v>OEM Equipment</v>
          </cell>
          <cell r="D1006" t="str">
            <v>TAG</v>
          </cell>
          <cell r="E1006">
            <v>1.62</v>
          </cell>
          <cell r="F1006">
            <v>0.56000000000000005</v>
          </cell>
        </row>
        <row r="1007">
          <cell r="A1007" t="str">
            <v>P0417929</v>
          </cell>
          <cell r="C1007" t="str">
            <v>OEM Equipment</v>
          </cell>
          <cell r="D1007" t="str">
            <v>CABLE RACK END</v>
          </cell>
          <cell r="E1007">
            <v>8</v>
          </cell>
          <cell r="F1007">
            <v>5.7</v>
          </cell>
        </row>
        <row r="1008">
          <cell r="A1008" t="str">
            <v>P041C244</v>
          </cell>
          <cell r="C1008" t="str">
            <v>Switch Hardware</v>
          </cell>
          <cell r="D1008" t="str">
            <v>Insulator, cherry, 2.5 X 2.5 X</v>
          </cell>
          <cell r="E1008">
            <v>26</v>
          </cell>
          <cell r="F1008">
            <v>7.89</v>
          </cell>
        </row>
        <row r="1009">
          <cell r="A1009" t="str">
            <v>P0483753</v>
          </cell>
          <cell r="C1009" t="str">
            <v>OEM Equipment</v>
          </cell>
          <cell r="D1009" t="str">
            <v>WASHER</v>
          </cell>
          <cell r="E1009">
            <v>2.64</v>
          </cell>
          <cell r="F1009">
            <v>0.01</v>
          </cell>
        </row>
        <row r="1010">
          <cell r="A1010" t="str">
            <v>P0559409</v>
          </cell>
          <cell r="C1010" t="str">
            <v>Switch Hardware</v>
          </cell>
          <cell r="D1010" t="str">
            <v>THREADED FORMING SCREW, HEX W</v>
          </cell>
          <cell r="E1010">
            <v>3</v>
          </cell>
          <cell r="F1010">
            <v>0.02</v>
          </cell>
        </row>
        <row r="1011">
          <cell r="A1011" t="str">
            <v>P0567226</v>
          </cell>
          <cell r="C1011" t="str">
            <v>Cellsite/BTS/RBS Infrastructure</v>
          </cell>
          <cell r="D1011" t="str">
            <v>CABLE TIE, LOCKING. MAX BUNDLE DIAMETER: 0.87&amp;quot;, LENGTH: 3.90&amp;quot;, WIDTH: 0.100&amp;quot;, MINIMUM LOOP STRENGTH: 18LBS. MATERIAL: NYLON 6.6 FLAME-RETARDANT. FINISH: NATURAL FLAMMABILITY: NOT RATED..</v>
          </cell>
          <cell r="E1011">
            <v>2</v>
          </cell>
          <cell r="F1011">
            <v>0.03</v>
          </cell>
        </row>
        <row r="1012">
          <cell r="A1012" t="str">
            <v>P0567231</v>
          </cell>
          <cell r="C1012" t="str">
            <v>OEM Equipment</v>
          </cell>
          <cell r="D1012" t="str">
            <v>TY-RAP TY-24M T</v>
          </cell>
          <cell r="E1012">
            <v>0.11</v>
          </cell>
          <cell r="F1012">
            <v>0.01</v>
          </cell>
        </row>
        <row r="1013">
          <cell r="A1013" t="str">
            <v>P0567232</v>
          </cell>
          <cell r="B1013" t="str">
            <v>TY25M</v>
          </cell>
          <cell r="C1013" t="str">
            <v>OEM Equipment</v>
          </cell>
          <cell r="D1013" t="str">
            <v>CABLE TIE, SELF-LOCKING, BUNDLE SIZE: 1.750&amp;quot;, LENGTH: 7.380&amp;quot;, WIDTH: 0.190&amp;quot;, MATERIAL: NYLON, INDUSTRY SPEC: MS3367-1-9, SUPERSEDES C0097114</v>
          </cell>
          <cell r="E1013">
            <v>0.12</v>
          </cell>
          <cell r="F1013">
            <v>0.04</v>
          </cell>
        </row>
        <row r="1014">
          <cell r="A1014" t="str">
            <v>P0578498</v>
          </cell>
          <cell r="C1014" t="str">
            <v>Switch Hardware</v>
          </cell>
          <cell r="D1014" t="str">
            <v>DESIGNATION LABEL</v>
          </cell>
          <cell r="E1014">
            <v>3</v>
          </cell>
          <cell r="F1014">
            <v>0</v>
          </cell>
        </row>
        <row r="1015">
          <cell r="A1015" t="str">
            <v>P0588406</v>
          </cell>
          <cell r="C1015" t="str">
            <v>Switch Hardware</v>
          </cell>
          <cell r="D1015" t="str">
            <v>DESIGNATION LABEL</v>
          </cell>
          <cell r="E1015">
            <v>5</v>
          </cell>
          <cell r="F1015">
            <v>1.43</v>
          </cell>
        </row>
        <row r="1016">
          <cell r="A1016" t="str">
            <v>P0588573</v>
          </cell>
          <cell r="C1016" t="str">
            <v>OEM Equipment</v>
          </cell>
          <cell r="D1016" t="str">
            <v>Rack, Cable Ladder, 5&amp;#8364; Brown</v>
          </cell>
          <cell r="E1016">
            <v>174</v>
          </cell>
          <cell r="F1016">
            <v>53.84</v>
          </cell>
        </row>
        <row r="1017">
          <cell r="A1017" t="str">
            <v>P0588575</v>
          </cell>
          <cell r="C1017" t="str">
            <v>Switch Hardware</v>
          </cell>
          <cell r="D1017" t="str">
            <v>Rack, Cable Ladder, 15 Brown</v>
          </cell>
          <cell r="E1017">
            <v>74</v>
          </cell>
          <cell r="F1017">
            <v>44.89</v>
          </cell>
        </row>
        <row r="1018">
          <cell r="A1018" t="str">
            <v>P0590460</v>
          </cell>
          <cell r="C1018" t="str">
            <v>Switch Hardware</v>
          </cell>
          <cell r="D1018" t="str">
            <v>PLATE</v>
          </cell>
          <cell r="E1018">
            <v>16.399999999999999</v>
          </cell>
          <cell r="F1018">
            <v>25.57</v>
          </cell>
        </row>
        <row r="1019">
          <cell r="A1019" t="str">
            <v>P0590550</v>
          </cell>
          <cell r="C1019" t="str">
            <v>OEM Equipment</v>
          </cell>
          <cell r="D1019" t="str">
            <v>Ty-rap, self-locking, 13.35&amp;quot;</v>
          </cell>
          <cell r="E1019">
            <v>0.15</v>
          </cell>
          <cell r="F1019">
            <v>0.04</v>
          </cell>
        </row>
        <row r="1020">
          <cell r="A1020" t="str">
            <v>P0590554</v>
          </cell>
          <cell r="C1020" t="str">
            <v>OEM Equipment</v>
          </cell>
          <cell r="D1020" t="str">
            <v>CABLE TIE, PLT3I-M PANDUIT, TY</v>
          </cell>
          <cell r="E1020">
            <v>0.23</v>
          </cell>
          <cell r="F1020">
            <v>0.05</v>
          </cell>
        </row>
        <row r="1021">
          <cell r="A1021" t="str">
            <v>P0601076</v>
          </cell>
          <cell r="C1021" t="str">
            <v>Switch Hardware</v>
          </cell>
          <cell r="D1021" t="str">
            <v>MATL CODE= S 289A FI NISH, THD</v>
          </cell>
          <cell r="E1021">
            <v>10</v>
          </cell>
          <cell r="F1021">
            <v>2.97</v>
          </cell>
        </row>
        <row r="1022">
          <cell r="A1022" t="str">
            <v>P0601852</v>
          </cell>
          <cell r="C1022" t="str">
            <v>OEM Equipment</v>
          </cell>
          <cell r="D1022" t="str">
            <v>THREADED ROD ANCHOR ASSY, M12X</v>
          </cell>
          <cell r="E1022">
            <v>32.04</v>
          </cell>
          <cell r="F1022">
            <v>8.99</v>
          </cell>
        </row>
        <row r="1023">
          <cell r="A1023" t="str">
            <v>P0602537</v>
          </cell>
          <cell r="C1023" t="str">
            <v>Controller Software</v>
          </cell>
          <cell r="D1023" t="str">
            <v>CDMA TOOL BOX 3.1</v>
          </cell>
          <cell r="E1023">
            <v>20000</v>
          </cell>
          <cell r="F1023">
            <v>0</v>
          </cell>
        </row>
        <row r="1024">
          <cell r="A1024" t="str">
            <v>P0628358</v>
          </cell>
          <cell r="C1024" t="str">
            <v>OEM Equipment</v>
          </cell>
          <cell r="D1024" t="str">
            <v>DESIGN LABEL (NT6X70AA)</v>
          </cell>
          <cell r="E1024">
            <v>1.74</v>
          </cell>
          <cell r="F1024">
            <v>0.6</v>
          </cell>
        </row>
        <row r="1025">
          <cell r="A1025" t="str">
            <v>P0633702</v>
          </cell>
          <cell r="C1025" t="str">
            <v>OEM Equipment</v>
          </cell>
          <cell r="D1025" t="str">
            <v>CABLE TIE, MAT: NYLON FLAME-RE</v>
          </cell>
          <cell r="E1025">
            <v>3</v>
          </cell>
          <cell r="F1025">
            <v>0.05</v>
          </cell>
        </row>
        <row r="1026">
          <cell r="A1026" t="str">
            <v>P0640498</v>
          </cell>
          <cell r="C1026" t="str">
            <v>OEM Equipment</v>
          </cell>
          <cell r="D1026" t="str">
            <v>NYLON FLAT WASHER</v>
          </cell>
          <cell r="E1026">
            <v>3</v>
          </cell>
          <cell r="F1026">
            <v>0.05</v>
          </cell>
        </row>
        <row r="1027">
          <cell r="A1027" t="str">
            <v>P0645604</v>
          </cell>
          <cell r="C1027" t="str">
            <v>Switch Hardware</v>
          </cell>
          <cell r="D1027" t="str">
            <v>Anchor bolt, 3/8-16x2.0x5/8, Z</v>
          </cell>
          <cell r="E1027">
            <v>2.58</v>
          </cell>
          <cell r="F1027">
            <v>0.43</v>
          </cell>
        </row>
        <row r="1028">
          <cell r="A1028" t="str">
            <v>P0649113</v>
          </cell>
          <cell r="C1028" t="str">
            <v>Switch Hardware</v>
          </cell>
          <cell r="D1028" t="str">
            <v>EXPANSION SHIELD, THREAD SIZE</v>
          </cell>
          <cell r="E1028">
            <v>2.13</v>
          </cell>
          <cell r="F1028">
            <v>2.82</v>
          </cell>
        </row>
        <row r="1029">
          <cell r="A1029" t="str">
            <v>P0663893</v>
          </cell>
          <cell r="C1029" t="str">
            <v>Switch Hardware</v>
          </cell>
          <cell r="D1029" t="str">
            <v>EXTRUSION USED BY INSTALLA TIO</v>
          </cell>
          <cell r="E1029">
            <v>6</v>
          </cell>
          <cell r="F1029">
            <v>9.74</v>
          </cell>
        </row>
        <row r="1030">
          <cell r="A1030" t="str">
            <v>P0674562</v>
          </cell>
          <cell r="C1030" t="str">
            <v>Switch Hardware</v>
          </cell>
          <cell r="D1030" t="str">
            <v>FRAME SHIM (SIDE)</v>
          </cell>
          <cell r="E1030">
            <v>4</v>
          </cell>
          <cell r="F1030">
            <v>0.88</v>
          </cell>
        </row>
        <row r="1031">
          <cell r="A1031" t="str">
            <v>P0690976</v>
          </cell>
          <cell r="C1031" t="str">
            <v>Switch Hardware</v>
          </cell>
          <cell r="D1031" t="str">
            <v>DESIGN LABEL (NT6X50AB)</v>
          </cell>
          <cell r="E1031">
            <v>1.26</v>
          </cell>
          <cell r="F1031">
            <v>0</v>
          </cell>
        </row>
        <row r="1032">
          <cell r="A1032" t="str">
            <v>P0691581</v>
          </cell>
          <cell r="C1032" t="str">
            <v>Switch Hardware</v>
          </cell>
          <cell r="D1032" t="str">
            <v>90 DEG CONN, .500&amp;quot; FLEX, CONDU</v>
          </cell>
          <cell r="E1032">
            <v>9</v>
          </cell>
          <cell r="F1032">
            <v>3.42</v>
          </cell>
        </row>
        <row r="1033">
          <cell r="A1033" t="str">
            <v>P0692008</v>
          </cell>
          <cell r="C1033" t="str">
            <v>Switch Hardware</v>
          </cell>
          <cell r="D1033" t="str">
            <v>FLEX METAL CONDUIT (TITE-BITE)</v>
          </cell>
          <cell r="E1033">
            <v>4.62</v>
          </cell>
          <cell r="F1033">
            <v>1.41</v>
          </cell>
        </row>
        <row r="1034">
          <cell r="A1034" t="str">
            <v>P0700807</v>
          </cell>
          <cell r="C1034" t="str">
            <v>Switch Hardware</v>
          </cell>
          <cell r="D1034" t="str">
            <v>Auxiliary Framework, 12 foot 8 inch Channel, part of NT9C85AA</v>
          </cell>
          <cell r="E1034">
            <v>67.89</v>
          </cell>
          <cell r="F1034">
            <v>11.68</v>
          </cell>
        </row>
        <row r="1035">
          <cell r="A1035" t="str">
            <v>P0704526</v>
          </cell>
          <cell r="C1035" t="str">
            <v>Switch Hardware</v>
          </cell>
          <cell r="D1035" t="str">
            <v>FRONT &amp;amp; REAR SHELF PACKFILL LA</v>
          </cell>
          <cell r="E1035">
            <v>3</v>
          </cell>
          <cell r="F1035">
            <v>4.6399999999999997</v>
          </cell>
        </row>
        <row r="1036">
          <cell r="A1036" t="str">
            <v>P0709515</v>
          </cell>
          <cell r="C1036" t="str">
            <v>Switch Hardware</v>
          </cell>
          <cell r="D1036" t="str">
            <v>DESIGN LABEL (NT9X19AA)</v>
          </cell>
          <cell r="E1036">
            <v>5</v>
          </cell>
          <cell r="F1036">
            <v>0.64</v>
          </cell>
        </row>
        <row r="1037">
          <cell r="A1037" t="str">
            <v>P0711675</v>
          </cell>
          <cell r="C1037" t="str">
            <v>Switch Hardware</v>
          </cell>
          <cell r="D1037" t="str">
            <v>SHELF PACKFILL INSERT (NTE X30</v>
          </cell>
          <cell r="E1037">
            <v>2</v>
          </cell>
          <cell r="F1037">
            <v>0.71</v>
          </cell>
        </row>
        <row r="1038">
          <cell r="A1038" t="str">
            <v>P0719431</v>
          </cell>
          <cell r="C1038" t="str">
            <v>Switch Hardware</v>
          </cell>
          <cell r="D1038" t="str">
            <v>CABLE TIE MOUNT BASE, FR NYLON</v>
          </cell>
          <cell r="E1038">
            <v>3</v>
          </cell>
          <cell r="F1038">
            <v>0.14000000000000001</v>
          </cell>
        </row>
        <row r="1039">
          <cell r="A1039" t="str">
            <v>P0724605</v>
          </cell>
          <cell r="C1039" t="str">
            <v>Switch Hardware</v>
          </cell>
          <cell r="D1039" t="str">
            <v>AUX FRAMING, 152 INCH, GRAY</v>
          </cell>
          <cell r="E1039">
            <v>54</v>
          </cell>
          <cell r="F1039">
            <v>18.55</v>
          </cell>
        </row>
        <row r="1040">
          <cell r="A1040" t="str">
            <v>P0725257</v>
          </cell>
          <cell r="C1040" t="str">
            <v>OEM Equipment</v>
          </cell>
          <cell r="D1040" t="str">
            <v>designation label (nt6x28ac)</v>
          </cell>
          <cell r="E1040">
            <v>3.63</v>
          </cell>
          <cell r="F1040">
            <v>0</v>
          </cell>
        </row>
        <row r="1041">
          <cell r="A1041" t="str">
            <v>P0725257</v>
          </cell>
          <cell r="C1041" t="str">
            <v>OEM Equipment</v>
          </cell>
          <cell r="D1041" t="str">
            <v>designation label (nt6x28ac)</v>
          </cell>
          <cell r="E1041">
            <v>3.63</v>
          </cell>
          <cell r="F1041">
            <v>0</v>
          </cell>
        </row>
        <row r="1042">
          <cell r="A1042" t="str">
            <v>P0729947</v>
          </cell>
          <cell r="C1042" t="str">
            <v>Switch Hardware</v>
          </cell>
          <cell r="D1042" t="str">
            <v>BASE ISOLATOR PAD</v>
          </cell>
          <cell r="E1042">
            <v>286</v>
          </cell>
          <cell r="F1042">
            <v>66.819999999999993</v>
          </cell>
        </row>
        <row r="1043">
          <cell r="A1043" t="str">
            <v>P0731527</v>
          </cell>
          <cell r="C1043" t="str">
            <v>OEM Equipment</v>
          </cell>
          <cell r="D1043" t="str">
            <v>DESIGN LABEL (NT9X45BA)</v>
          </cell>
          <cell r="E1043">
            <v>1</v>
          </cell>
          <cell r="F1043">
            <v>0.88</v>
          </cell>
        </row>
        <row r="1044">
          <cell r="A1044" t="str">
            <v>P0732782</v>
          </cell>
          <cell r="C1044" t="str">
            <v>Switch Hardware</v>
          </cell>
          <cell r="D1044" t="str">
            <v>NTEX31BA PACK INSERT LABEL</v>
          </cell>
          <cell r="E1044">
            <v>3.39</v>
          </cell>
          <cell r="F1044">
            <v>1.28</v>
          </cell>
        </row>
        <row r="1045">
          <cell r="A1045" t="str">
            <v>P0734155</v>
          </cell>
          <cell r="C1045" t="str">
            <v>Switch Hardware</v>
          </cell>
          <cell r="D1045" t="str">
            <v>DESIGN LABEL (NT9X40BB)</v>
          </cell>
          <cell r="E1045">
            <v>6</v>
          </cell>
          <cell r="F1045">
            <v>0.86</v>
          </cell>
        </row>
        <row r="1046">
          <cell r="A1046" t="str">
            <v>P0735096</v>
          </cell>
          <cell r="C1046" t="str">
            <v>OEM Equipment</v>
          </cell>
          <cell r="D1046" t="str">
            <v>DESIGN LABEL (NT9X17AD)</v>
          </cell>
          <cell r="E1046">
            <v>6</v>
          </cell>
          <cell r="F1046">
            <v>5.71</v>
          </cell>
        </row>
        <row r="1047">
          <cell r="A1047" t="str">
            <v>P0735098</v>
          </cell>
          <cell r="C1047" t="str">
            <v>OEM Equipment</v>
          </cell>
          <cell r="D1047" t="str">
            <v>DESIGN LABEL (NT9X35FA)</v>
          </cell>
          <cell r="E1047">
            <v>12.48</v>
          </cell>
          <cell r="F1047">
            <v>4.16</v>
          </cell>
        </row>
        <row r="1048">
          <cell r="A1048" t="str">
            <v>P0738554</v>
          </cell>
          <cell r="C1048" t="str">
            <v>Switch Hardware</v>
          </cell>
          <cell r="D1048" t="str">
            <v>DESIGNATION LABEL NT9X76AA/NTE</v>
          </cell>
          <cell r="E1048">
            <v>8</v>
          </cell>
          <cell r="F1048">
            <v>6.31</v>
          </cell>
        </row>
        <row r="1049">
          <cell r="A1049" t="str">
            <v>P0739157</v>
          </cell>
          <cell r="C1049" t="str">
            <v>OEM Equipment</v>
          </cell>
          <cell r="D1049" t="str">
            <v>DESIGN LABEL (NT6X27BB)</v>
          </cell>
          <cell r="E1049">
            <v>1.53</v>
          </cell>
          <cell r="F1049">
            <v>0</v>
          </cell>
        </row>
        <row r="1050">
          <cell r="A1050" t="str">
            <v>P0741484</v>
          </cell>
          <cell r="C1050" t="str">
            <v>OEM Equipment</v>
          </cell>
          <cell r="D1050" t="str">
            <v>CABINET JOINING EMI C-CHAN NEL</v>
          </cell>
          <cell r="E1050">
            <v>14</v>
          </cell>
          <cell r="F1050">
            <v>13.52</v>
          </cell>
        </row>
        <row r="1051">
          <cell r="A1051" t="str">
            <v>P0741641</v>
          </cell>
          <cell r="C1051" t="str">
            <v>Switch Hardware</v>
          </cell>
          <cell r="D1051" t="str">
            <v>SAFETY COVER</v>
          </cell>
          <cell r="E1051">
            <v>155</v>
          </cell>
          <cell r="F1051">
            <v>32.9</v>
          </cell>
        </row>
        <row r="1052">
          <cell r="A1052" t="str">
            <v>P0741680</v>
          </cell>
          <cell r="C1052" t="str">
            <v>Switch Hardware</v>
          </cell>
          <cell r="D1052" t="str">
            <v>DESIGN LABELS (NTRX54BA)</v>
          </cell>
          <cell r="E1052">
            <v>3</v>
          </cell>
          <cell r="F1052">
            <v>0.63</v>
          </cell>
        </row>
        <row r="1053">
          <cell r="A1053" t="str">
            <v>P0809979</v>
          </cell>
          <cell r="C1053" t="str">
            <v>Switch Hardware</v>
          </cell>
          <cell r="D1053" t="str">
            <v>C28 DOOR LABEL, GREEN (THERMAL</v>
          </cell>
          <cell r="E1053">
            <v>14.7</v>
          </cell>
          <cell r="F1053">
            <v>1.71</v>
          </cell>
        </row>
        <row r="1054">
          <cell r="A1054" t="str">
            <v>P0809981</v>
          </cell>
          <cell r="C1054" t="str">
            <v>OEM Equipment</v>
          </cell>
          <cell r="D1054" t="str">
            <v>C28 DOOR LABEL, BLUE (THERMAL</v>
          </cell>
          <cell r="E1054">
            <v>14.7</v>
          </cell>
          <cell r="F1054">
            <v>2.68</v>
          </cell>
        </row>
        <row r="1055">
          <cell r="A1055" t="str">
            <v>P0857198</v>
          </cell>
          <cell r="C1055" t="str">
            <v>Controller Hardware</v>
          </cell>
          <cell r="D1055" t="str">
            <v>CSU SHELF FRONT 17&amp;quot; FILLER PANEL (ASSY)</v>
          </cell>
          <cell r="E1055">
            <v>50</v>
          </cell>
          <cell r="F1055">
            <v>18.8</v>
          </cell>
        </row>
        <row r="1056">
          <cell r="A1056" t="str">
            <v>P0865776</v>
          </cell>
          <cell r="C1056" t="str">
            <v>Switch Hardware</v>
          </cell>
          <cell r="D1056" t="str">
            <v>DESIGN LABEL FOR NT9X10CA</v>
          </cell>
          <cell r="E1056">
            <v>3</v>
          </cell>
          <cell r="F1056">
            <v>0.7</v>
          </cell>
        </row>
        <row r="1057">
          <cell r="A1057" t="str">
            <v>P0866586</v>
          </cell>
          <cell r="C1057" t="str">
            <v>Switch Hardware</v>
          </cell>
          <cell r="D1057" t="str">
            <v>DESIGNATION LABEL FOR NT9X63AA</v>
          </cell>
          <cell r="E1057">
            <v>1</v>
          </cell>
          <cell r="F1057">
            <v>0.7</v>
          </cell>
        </row>
        <row r="1058">
          <cell r="A1058" t="str">
            <v>P0876525</v>
          </cell>
          <cell r="C1058" t="str">
            <v>Switch Hardware</v>
          </cell>
          <cell r="D1058" t="str">
            <v>Designation Label (NT9X13DG)</v>
          </cell>
          <cell r="E1058">
            <v>1</v>
          </cell>
          <cell r="F1058">
            <v>2.83</v>
          </cell>
        </row>
        <row r="1059">
          <cell r="A1059" t="str">
            <v>P0879800</v>
          </cell>
          <cell r="C1059" t="str">
            <v>Cellsite/BTS/RBS Infrastructure</v>
          </cell>
          <cell r="D1059" t="str">
            <v>RECTIFIER FILLER PANEL-OUTDOOR DE</v>
          </cell>
          <cell r="E1059">
            <v>20</v>
          </cell>
          <cell r="F1059">
            <v>6.1</v>
          </cell>
        </row>
        <row r="1060">
          <cell r="A1060" t="str">
            <v>P0882180</v>
          </cell>
          <cell r="C1060" t="str">
            <v>Switch Hardware</v>
          </cell>
          <cell r="D1060" t="str">
            <v>LABEL, NTLX14CA SHARED MEMORY</v>
          </cell>
          <cell r="E1060">
            <v>70</v>
          </cell>
          <cell r="F1060">
            <v>2.13</v>
          </cell>
        </row>
        <row r="1061">
          <cell r="A1061" t="str">
            <v>P0883695</v>
          </cell>
          <cell r="C1061" t="str">
            <v>OEM Equipment</v>
          </cell>
          <cell r="D1061" t="str">
            <v>ANTISHORT BUSHING, SNAP IN</v>
          </cell>
          <cell r="E1061">
            <v>2</v>
          </cell>
          <cell r="F1061">
            <v>1.06</v>
          </cell>
        </row>
        <row r="1062">
          <cell r="A1062" t="str">
            <v>P0884002</v>
          </cell>
          <cell r="C1062" t="str">
            <v>Switch Hardware</v>
          </cell>
          <cell r="D1062" t="str">
            <v>AIR FILTER</v>
          </cell>
          <cell r="E1062">
            <v>79</v>
          </cell>
          <cell r="F1062">
            <v>26.67</v>
          </cell>
        </row>
        <row r="1063">
          <cell r="A1063" t="str">
            <v>P0884202</v>
          </cell>
          <cell r="C1063" t="str">
            <v>OEM Equipment</v>
          </cell>
          <cell r="D1063" t="str">
            <v>CABLE TIE, SELF-LOCKING TY-RAP</v>
          </cell>
          <cell r="E1063">
            <v>0.27</v>
          </cell>
          <cell r="F1063">
            <v>0.09</v>
          </cell>
        </row>
        <row r="1064">
          <cell r="A1064" t="str">
            <v>P0887517</v>
          </cell>
          <cell r="C1064" t="str">
            <v>Cellsite/BTS/RBS Infrastructure</v>
          </cell>
          <cell r="D1064" t="str">
            <v>AIR BLOCK PANEL</v>
          </cell>
          <cell r="E1064">
            <v>50</v>
          </cell>
          <cell r="F1064">
            <v>3.79</v>
          </cell>
        </row>
        <row r="1065">
          <cell r="A1065" t="str">
            <v>P0888677</v>
          </cell>
          <cell r="C1065" t="str">
            <v>Cellsite/BTS/RBS Infrastructure</v>
          </cell>
          <cell r="D1065" t="str">
            <v>FIBER SLACK BRACKET</v>
          </cell>
          <cell r="E1065">
            <v>200</v>
          </cell>
          <cell r="F1065">
            <v>73.3</v>
          </cell>
        </row>
        <row r="1066">
          <cell r="A1066" t="str">
            <v>P0902136</v>
          </cell>
          <cell r="C1066" t="str">
            <v>Cellsite/BTS/RBS Infrastructure</v>
          </cell>
          <cell r="D1066" t="str">
            <v>RECTIFIER FILLER PANEL - INDOOR DR</v>
          </cell>
          <cell r="E1066">
            <v>20</v>
          </cell>
          <cell r="F1066">
            <v>18.05</v>
          </cell>
        </row>
        <row r="1067">
          <cell r="A1067" t="str">
            <v>P0905082</v>
          </cell>
          <cell r="C1067" t="str">
            <v>Cellsite/BTS/RBS Infrastructure</v>
          </cell>
          <cell r="D1067" t="str">
            <v>EMI COVER, TYPE C</v>
          </cell>
          <cell r="E1067">
            <v>10</v>
          </cell>
          <cell r="F1067">
            <v>0.49</v>
          </cell>
        </row>
        <row r="1068">
          <cell r="A1068" t="str">
            <v>P0905084</v>
          </cell>
          <cell r="C1068" t="str">
            <v>Cellsite/BTS/RBS Infrastructure</v>
          </cell>
          <cell r="D1068" t="str">
            <v>EMI COVER, TYPE A</v>
          </cell>
          <cell r="E1068">
            <v>10</v>
          </cell>
          <cell r="F1068">
            <v>0.73</v>
          </cell>
        </row>
        <row r="1069">
          <cell r="A1069" t="str">
            <v>P0908854</v>
          </cell>
          <cell r="C1069" t="str">
            <v>Cellsite/BTS/RBS Infrastructure</v>
          </cell>
          <cell r="D1069" t="str">
            <v>CONNECTOR GUARD</v>
          </cell>
          <cell r="E1069">
            <v>120</v>
          </cell>
          <cell r="F1069">
            <v>10.15</v>
          </cell>
        </row>
        <row r="1070">
          <cell r="A1070" t="str">
            <v>P0909883</v>
          </cell>
          <cell r="C1070" t="str">
            <v>Switch Hardware</v>
          </cell>
          <cell r="D1070" t="str">
            <v>DESIGN LABEL NTLX02CA</v>
          </cell>
          <cell r="E1070">
            <v>2</v>
          </cell>
          <cell r="F1070">
            <v>1.37</v>
          </cell>
        </row>
        <row r="1071">
          <cell r="A1071" t="str">
            <v>P0912404</v>
          </cell>
          <cell r="C1071" t="str">
            <v>Switch Hardware</v>
          </cell>
          <cell r="D1071" t="str">
            <v>DESIGNATION LABEL FOR NT9X63AB</v>
          </cell>
          <cell r="E1071">
            <v>2</v>
          </cell>
          <cell r="F1071">
            <v>0.71</v>
          </cell>
        </row>
        <row r="1072">
          <cell r="A1072" t="str">
            <v>P0913644</v>
          </cell>
          <cell r="C1072" t="str">
            <v>Switch Hardware</v>
          </cell>
          <cell r="D1072" t="str">
            <v>DESIGNATION LABEL FOR NTRX50NB</v>
          </cell>
          <cell r="E1072">
            <v>2</v>
          </cell>
          <cell r="F1072">
            <v>1.1499999999999999</v>
          </cell>
        </row>
        <row r="1073">
          <cell r="A1073" t="str">
            <v>P0913645</v>
          </cell>
          <cell r="C1073" t="str">
            <v>Switch Hardware</v>
          </cell>
          <cell r="D1073" t="str">
            <v>DESIGNATION LABEL FOR NTRX50NC</v>
          </cell>
          <cell r="E1073">
            <v>2</v>
          </cell>
          <cell r="F1073">
            <v>1.01</v>
          </cell>
        </row>
        <row r="1074">
          <cell r="A1074" t="str">
            <v>P0915567</v>
          </cell>
          <cell r="C1074" t="str">
            <v>Cellsite/BTS/RBS Infrastructure</v>
          </cell>
          <cell r="D1074" t="str">
            <v>CONNECTOR ASSEMBLY (BIM TERMINATION)</v>
          </cell>
          <cell r="E1074">
            <v>30</v>
          </cell>
          <cell r="F1074">
            <v>5.34</v>
          </cell>
        </row>
        <row r="1075">
          <cell r="A1075" t="str">
            <v>P0940792</v>
          </cell>
          <cell r="C1075" t="str">
            <v>OEM Equipment</v>
          </cell>
          <cell r="D1075" t="str">
            <v>DESIGNATION LABEL FOR NTRX50NK</v>
          </cell>
          <cell r="E1075">
            <v>3</v>
          </cell>
          <cell r="F1075">
            <v>1.05</v>
          </cell>
        </row>
        <row r="1076">
          <cell r="A1076" t="str">
            <v>P0940793</v>
          </cell>
          <cell r="C1076" t="str">
            <v>Switch Hardware</v>
          </cell>
          <cell r="D1076" t="str">
            <v>DESIGNATION LABEL FOR NTRX50NL</v>
          </cell>
          <cell r="E1076">
            <v>3</v>
          </cell>
          <cell r="F1076">
            <v>0.69</v>
          </cell>
        </row>
        <row r="1077">
          <cell r="A1077" t="str">
            <v>P0940794</v>
          </cell>
          <cell r="C1077" t="str">
            <v>OEM Equipment</v>
          </cell>
          <cell r="D1077" t="str">
            <v>DESIGNATION LABEL FOR NTRX50NM</v>
          </cell>
          <cell r="E1077">
            <v>6</v>
          </cell>
          <cell r="F1077">
            <v>1.05</v>
          </cell>
        </row>
        <row r="1078">
          <cell r="A1078" t="str">
            <v>P0943749</v>
          </cell>
          <cell r="C1078" t="str">
            <v>Cellsite/BTS/RBS Infrastructure</v>
          </cell>
          <cell r="D1078" t="str">
            <v>DOOR SUB-ASSEMBLY FOR YU AND YV EBE</v>
          </cell>
          <cell r="E1078">
            <v>2125</v>
          </cell>
          <cell r="F1078">
            <v>379.6</v>
          </cell>
        </row>
        <row r="1079">
          <cell r="A1079" t="str">
            <v>P0943750</v>
          </cell>
          <cell r="C1079" t="str">
            <v>Cellsite/BTS/RBS Infrastructure</v>
          </cell>
          <cell r="D1079" t="str">
            <v>DOOR LATCH ON YU AND YV EBE</v>
          </cell>
          <cell r="E1079">
            <v>340</v>
          </cell>
          <cell r="F1079">
            <v>45.65</v>
          </cell>
        </row>
        <row r="1080">
          <cell r="A1080" t="str">
            <v>P097F813</v>
          </cell>
          <cell r="C1080" t="str">
            <v>Switch Hardware</v>
          </cell>
          <cell r="D1080" t="str">
            <v>Screw, Tap .216-24 x .500 x .3</v>
          </cell>
          <cell r="E1080">
            <v>0.87</v>
          </cell>
          <cell r="F1080">
            <v>0.03</v>
          </cell>
        </row>
        <row r="1081">
          <cell r="A1081" t="str">
            <v>P097F839</v>
          </cell>
          <cell r="C1081" t="str">
            <v>Switch Hardware</v>
          </cell>
          <cell r="D1081" t="str">
            <v>Screw, Tap .164-32 x .375 x .3</v>
          </cell>
          <cell r="E1081">
            <v>3</v>
          </cell>
          <cell r="F1081">
            <v>0.02</v>
          </cell>
        </row>
        <row r="1082">
          <cell r="A1082" t="str">
            <v>P0987381</v>
          </cell>
          <cell r="C1082" t="str">
            <v>OEM Equipment</v>
          </cell>
          <cell r="D1082" t="str">
            <v>MOUNT, CABLE TIE, ACRYLIC ADHESIVE BACKED, DIM:2.00&amp;quot; X 2.00&amp;quot; X 0.095&amp;quot;, MATERIAL: NYLON(NY), COLOR: WHITE</v>
          </cell>
          <cell r="E1082">
            <v>30</v>
          </cell>
          <cell r="F1082">
            <v>3.04</v>
          </cell>
        </row>
        <row r="1083">
          <cell r="A1083" t="str">
            <v>P098G545</v>
          </cell>
          <cell r="C1083" t="str">
            <v>Cellsite/BTS/RBS Infrastructure</v>
          </cell>
          <cell r="D1083" t="str">
            <v>Panning,6' brown, for 30&amp;quot; cabl</v>
          </cell>
          <cell r="E1083">
            <v>58</v>
          </cell>
          <cell r="F1083">
            <v>39.36</v>
          </cell>
        </row>
        <row r="1084">
          <cell r="A1084" t="str">
            <v>P0990459</v>
          </cell>
          <cell r="C1084" t="str">
            <v>Switch Software</v>
          </cell>
          <cell r="D1084" t="str">
            <v>Orig_Attempt_Auth DP in WIN call model</v>
          </cell>
          <cell r="E1084">
            <v>25</v>
          </cell>
          <cell r="F1084">
            <v>0</v>
          </cell>
        </row>
        <row r="1085">
          <cell r="A1085" t="str">
            <v>P0990460</v>
          </cell>
          <cell r="C1085" t="str">
            <v>Switch Software</v>
          </cell>
          <cell r="D1085" t="str">
            <v>NTWK CDMA OTAPA</v>
          </cell>
          <cell r="E1085">
            <v>300</v>
          </cell>
          <cell r="F1085">
            <v>0</v>
          </cell>
        </row>
        <row r="1086">
          <cell r="A1086" t="str">
            <v>P0991169</v>
          </cell>
          <cell r="C1086" t="str">
            <v>Switch Software</v>
          </cell>
          <cell r="D1086" t="str">
            <v>MTX11 BASE MSC &amp;amp; HLR FTRS CDMA - NEW SWITCH</v>
          </cell>
          <cell r="E1086">
            <v>1100</v>
          </cell>
          <cell r="F1086">
            <v>0</v>
          </cell>
        </row>
        <row r="1087">
          <cell r="A1087" t="str">
            <v>CTBX0030</v>
          </cell>
          <cell r="B1087" t="str">
            <v>P0991743</v>
          </cell>
          <cell r="C1087" t="str">
            <v>Controller Software</v>
          </cell>
          <cell r="D1087" t="str">
            <v>CDMA TOOL BOX 3.0</v>
          </cell>
          <cell r="E1087">
            <v>20000</v>
          </cell>
          <cell r="F1087">
            <v>0</v>
          </cell>
        </row>
        <row r="1088">
          <cell r="A1088" t="str">
            <v>P0994488</v>
          </cell>
          <cell r="C1088" t="str">
            <v>Controller Hardware</v>
          </cell>
          <cell r="D1088" t="str">
            <v>CDMA 1xEV-DO RNC App 2.0</v>
          </cell>
          <cell r="E1088">
            <v>121210</v>
          </cell>
          <cell r="F1088">
            <v>16187.4</v>
          </cell>
        </row>
        <row r="1089">
          <cell r="A1089" t="str">
            <v>P0994488</v>
          </cell>
          <cell r="C1089" t="str">
            <v>Controller Hardware</v>
          </cell>
          <cell r="D1089" t="str">
            <v>CDMA 1xEV-DO RNC App 2.0</v>
          </cell>
          <cell r="E1089">
            <v>121210</v>
          </cell>
          <cell r="F1089">
            <v>16187.4</v>
          </cell>
        </row>
        <row r="1090">
          <cell r="A1090" t="str">
            <v>P0994490</v>
          </cell>
          <cell r="C1090" t="str">
            <v>Controller Hardware</v>
          </cell>
          <cell r="D1090" t="str">
            <v>CDMA 1xEV-DO Elmt Mgmt Sys App 2.0</v>
          </cell>
          <cell r="E1090">
            <v>464800</v>
          </cell>
          <cell r="F1090">
            <v>54979.199999999997</v>
          </cell>
        </row>
        <row r="1091">
          <cell r="A1091" t="str">
            <v>P0994490</v>
          </cell>
          <cell r="C1091" t="str">
            <v>Controller Hardware</v>
          </cell>
          <cell r="D1091" t="str">
            <v>CDMA 1xEV-DO Elmt Mgmt Sys App 2.0</v>
          </cell>
          <cell r="E1091">
            <v>464800</v>
          </cell>
          <cell r="F1091">
            <v>54979.199999999997</v>
          </cell>
        </row>
        <row r="1092">
          <cell r="A1092" t="str">
            <v>QMBIX10A</v>
          </cell>
          <cell r="B1092" t="str">
            <v>A0270164</v>
          </cell>
          <cell r="C1092" t="str">
            <v>OEM Equipment</v>
          </cell>
          <cell r="D1092" t="str">
            <v>MTG</v>
          </cell>
          <cell r="E1092">
            <v>38.369999999999997</v>
          </cell>
          <cell r="F1092">
            <v>11.14</v>
          </cell>
        </row>
        <row r="1093">
          <cell r="A1093" t="str">
            <v>QRBIX19A</v>
          </cell>
          <cell r="B1093" t="str">
            <v>A0270168</v>
          </cell>
          <cell r="C1093" t="str">
            <v>OEM Equipment</v>
          </cell>
          <cell r="D1093" t="str">
            <v>DISTG RG</v>
          </cell>
          <cell r="E1093">
            <v>7.52</v>
          </cell>
          <cell r="F1093">
            <v>1.35</v>
          </cell>
        </row>
        <row r="1094">
          <cell r="A1094" t="str">
            <v>QSBIX20A</v>
          </cell>
          <cell r="B1094" t="str">
            <v>A0270169</v>
          </cell>
          <cell r="C1094" t="str">
            <v>OEM Equipment</v>
          </cell>
          <cell r="D1094" t="str">
            <v>DSGNTN STR</v>
          </cell>
          <cell r="E1094">
            <v>81</v>
          </cell>
          <cell r="F1094">
            <v>0.21</v>
          </cell>
        </row>
        <row r="1095">
          <cell r="A1095" t="str">
            <v>QTBIX16A</v>
          </cell>
          <cell r="B1095" t="str">
            <v>A0270165</v>
          </cell>
          <cell r="C1095" t="str">
            <v>OEM Equipment</v>
          </cell>
          <cell r="D1095" t="str">
            <v>TOOL</v>
          </cell>
          <cell r="E1095">
            <v>104.79</v>
          </cell>
          <cell r="F1095">
            <v>33.270000000000003</v>
          </cell>
        </row>
        <row r="1096">
          <cell r="A1096" t="str">
            <v>R0103038</v>
          </cell>
          <cell r="C1096" t="str">
            <v>Switch Hardware</v>
          </cell>
          <cell r="D1096" t="str">
            <v>10AWG STRANDED COPPER 600 VOLT</v>
          </cell>
          <cell r="E1096">
            <v>8</v>
          </cell>
          <cell r="F1096">
            <v>3.89</v>
          </cell>
        </row>
        <row r="1097">
          <cell r="A1097" t="str">
            <v>R0112611</v>
          </cell>
          <cell r="C1097" t="str">
            <v>OEM Equipment</v>
          </cell>
          <cell r="D1097" t="str">
            <v>Twine, poly waxed, No. 9</v>
          </cell>
          <cell r="E1097">
            <v>4</v>
          </cell>
          <cell r="F1097">
            <v>4.32</v>
          </cell>
        </row>
        <row r="1098">
          <cell r="A1098" t="str">
            <v>R0112715</v>
          </cell>
          <cell r="C1098" t="str">
            <v>OEM Equipment</v>
          </cell>
          <cell r="D1098" t="str">
            <v>R0112715 PWR WIRE 6AWG BLK SIN</v>
          </cell>
          <cell r="E1098">
            <v>2.64</v>
          </cell>
          <cell r="F1098">
            <v>0.9</v>
          </cell>
        </row>
        <row r="1099">
          <cell r="A1099" t="str">
            <v>R0112716</v>
          </cell>
          <cell r="B1099" t="str">
            <v>NPS90508-03-8</v>
          </cell>
          <cell r="C1099" t="str">
            <v>OEM Equipment</v>
          </cell>
          <cell r="D1099" t="str">
            <v>R0112716 PWR WIRE 8AWG BLK SIN</v>
          </cell>
          <cell r="E1099">
            <v>3</v>
          </cell>
          <cell r="F1099">
            <v>0.53</v>
          </cell>
        </row>
        <row r="1100">
          <cell r="A1100" t="str">
            <v>R0112717</v>
          </cell>
          <cell r="C1100" t="str">
            <v>OEM Equipment</v>
          </cell>
          <cell r="D1100" t="str">
            <v>R0112717 PWR WIRE 10AWG BLACK</v>
          </cell>
          <cell r="E1100">
            <v>1.08</v>
          </cell>
          <cell r="F1100">
            <v>0.53</v>
          </cell>
        </row>
        <row r="1101">
          <cell r="A1101" t="str">
            <v>R0113513</v>
          </cell>
          <cell r="C1101" t="str">
            <v>Cellsite/BTS/RBS Infrastructure</v>
          </cell>
          <cell r="D1101" t="str">
            <v>R0113513 PWR WIRE 6AWG GRN SIN</v>
          </cell>
          <cell r="E1101">
            <v>0.99</v>
          </cell>
          <cell r="F1101">
            <v>0.96</v>
          </cell>
        </row>
        <row r="1102">
          <cell r="A1102" t="str">
            <v>R0114657</v>
          </cell>
          <cell r="C1102" t="str">
            <v>OEM Equipment</v>
          </cell>
          <cell r="D1102" t="str">
            <v>End Cap, Heat Shrink, HSC2-20</v>
          </cell>
          <cell r="E1102">
            <v>8</v>
          </cell>
          <cell r="F1102">
            <v>5.79</v>
          </cell>
        </row>
        <row r="1103">
          <cell r="A1103" t="str">
            <v>R0115410</v>
          </cell>
          <cell r="C1103" t="str">
            <v>OEM Equipment</v>
          </cell>
          <cell r="D1103" t="str">
            <v>R0115410 PWR WIRE 0AWG GRN SIN</v>
          </cell>
          <cell r="E1103">
            <v>2</v>
          </cell>
          <cell r="F1103">
            <v>1.5</v>
          </cell>
        </row>
        <row r="1104">
          <cell r="A1104" t="str">
            <v>R0115411</v>
          </cell>
          <cell r="C1104" t="str">
            <v>OEM Equipment</v>
          </cell>
          <cell r="D1104" t="str">
            <v>R0115411 PWR WIRE 6AWG GRN SIN</v>
          </cell>
          <cell r="E1104">
            <v>1</v>
          </cell>
          <cell r="F1104">
            <v>1.77</v>
          </cell>
        </row>
        <row r="1105">
          <cell r="A1105" t="str">
            <v>R0115566</v>
          </cell>
          <cell r="C1105" t="str">
            <v>OEM Equipment</v>
          </cell>
          <cell r="D1105" t="str">
            <v>PWR WIRE 0AWG GRN/YEL STRIPE</v>
          </cell>
          <cell r="E1105">
            <v>2</v>
          </cell>
          <cell r="F1105">
            <v>1.1299999999999999</v>
          </cell>
        </row>
        <row r="1106">
          <cell r="A1106" t="str">
            <v>R0116521</v>
          </cell>
          <cell r="C1106" t="str">
            <v>OEM Equipment</v>
          </cell>
          <cell r="D1106" t="str">
            <v>TAPE, PVC, black, 0.010 mil TH</v>
          </cell>
          <cell r="E1106">
            <v>17</v>
          </cell>
          <cell r="F1106">
            <v>6.64</v>
          </cell>
        </row>
        <row r="1107">
          <cell r="A1107" t="str">
            <v>R0116726</v>
          </cell>
          <cell r="C1107" t="str">
            <v>OEM Equipment</v>
          </cell>
          <cell r="D1107" t="str">
            <v>COAX CBL 0.123in 1X0.123 CU CLAD AL 1 COAX PE SHLD CU</v>
          </cell>
          <cell r="E1107">
            <v>15</v>
          </cell>
          <cell r="F1107">
            <v>2.73</v>
          </cell>
        </row>
        <row r="1108">
          <cell r="A1108" t="str">
            <v>R0118732</v>
          </cell>
          <cell r="C1108" t="str">
            <v>Controller Hardware</v>
          </cell>
          <cell r="D1108" t="str">
            <v>R0118732 PWR WIRE 00AWG BLK SI</v>
          </cell>
          <cell r="E1108">
            <v>2</v>
          </cell>
          <cell r="F1108">
            <v>0.94</v>
          </cell>
        </row>
        <row r="1109">
          <cell r="A1109" t="str">
            <v>R0118739</v>
          </cell>
          <cell r="C1109" t="str">
            <v>Switch Hardware</v>
          </cell>
          <cell r="D1109" t="str">
            <v>R0118739 PWR WIRE 350kcmil BLK</v>
          </cell>
          <cell r="E1109">
            <v>4.2</v>
          </cell>
          <cell r="F1109">
            <v>2.25</v>
          </cell>
        </row>
        <row r="1110">
          <cell r="A1110" t="str">
            <v>R0118747</v>
          </cell>
          <cell r="C1110" t="str">
            <v>OEM Equipment</v>
          </cell>
          <cell r="D1110" t="str">
            <v>R0118747 PWR WIRE 0AWG GRN SIN</v>
          </cell>
          <cell r="E1110">
            <v>10.54</v>
          </cell>
          <cell r="F1110">
            <v>3.37</v>
          </cell>
        </row>
        <row r="1111">
          <cell r="A1111" t="str">
            <v>R0118763</v>
          </cell>
          <cell r="C1111" t="str">
            <v>OEM Equipment</v>
          </cell>
          <cell r="D1111" t="str">
            <v>R0118763 PWR WIRE 777kcmil BLK</v>
          </cell>
          <cell r="E1111">
            <v>71.81</v>
          </cell>
          <cell r="F1111">
            <v>5.8</v>
          </cell>
        </row>
        <row r="1112">
          <cell r="A1112" t="str">
            <v>R0118764</v>
          </cell>
          <cell r="C1112" t="str">
            <v>OEM Equipment</v>
          </cell>
          <cell r="D1112" t="str">
            <v>R0118764 PWR WIRE 535kcmil BLK</v>
          </cell>
          <cell r="E1112">
            <v>11</v>
          </cell>
          <cell r="F1112">
            <v>3.97</v>
          </cell>
        </row>
        <row r="1113">
          <cell r="A1113" t="str">
            <v>R0118765</v>
          </cell>
          <cell r="C1113" t="str">
            <v>OEM Equipment</v>
          </cell>
          <cell r="D1113" t="str">
            <v>R0118765 PWR WIRE 373kcmil BLK</v>
          </cell>
          <cell r="E1113">
            <v>38.54</v>
          </cell>
          <cell r="F1113">
            <v>3.25</v>
          </cell>
        </row>
        <row r="1114">
          <cell r="A1114" t="str">
            <v>R0118930</v>
          </cell>
          <cell r="C1114" t="str">
            <v>Cellsite/BTS/RBS Infrastructure</v>
          </cell>
          <cell r="D1114" t="str">
            <v>TEL CBL 22AWG 1X22 CU 6 PR SHLD BONDED AL</v>
          </cell>
          <cell r="E1114">
            <v>2</v>
          </cell>
          <cell r="F1114">
            <v>0.72</v>
          </cell>
        </row>
        <row r="1115">
          <cell r="A1115" t="str">
            <v>R0999230</v>
          </cell>
          <cell r="C1115" t="str">
            <v>Cellsite/BTS/RBS Infrastructure</v>
          </cell>
          <cell r="D1115" t="str">
            <v>WIRE, 2AWG (637 X 30) TPE INSULATION</v>
          </cell>
          <cell r="E1115">
            <v>8</v>
          </cell>
          <cell r="F1115">
            <v>3.92</v>
          </cell>
        </row>
        <row r="1116">
          <cell r="A1116" t="str">
            <v>SWBSCA</v>
          </cell>
          <cell r="C1116" t="str">
            <v>Controller Software</v>
          </cell>
          <cell r="D1116" t="str">
            <v>BSC SOFTWARE CHARGE PER VOICE CHANNEL</v>
          </cell>
          <cell r="E1116">
            <v>1500</v>
          </cell>
          <cell r="F1116">
            <v>0</v>
          </cell>
        </row>
        <row r="1117">
          <cell r="A1117" t="str">
            <v>SWBTSA</v>
          </cell>
          <cell r="C1117" t="str">
            <v>Controller Software</v>
          </cell>
          <cell r="D1117" t="str">
            <v>BTS SOFTWARE CHARGE PER VOICE CH</v>
          </cell>
          <cell r="E1117">
            <v>1000</v>
          </cell>
          <cell r="F1117">
            <v>0</v>
          </cell>
        </row>
        <row r="1118">
          <cell r="A1118" t="str">
            <v>WCP3001B</v>
          </cell>
          <cell r="C1118" t="str">
            <v>Cellsite/BTS/RBS Infrastructure</v>
          </cell>
          <cell r="D1118" t="str">
            <v>CDMA METRO DE BASE</v>
          </cell>
          <cell r="E1118">
            <v>70000</v>
          </cell>
          <cell r="F1118">
            <v>10461.51</v>
          </cell>
        </row>
        <row r="1119">
          <cell r="A1119" t="str">
            <v>WCP3010B</v>
          </cell>
          <cell r="C1119" t="str">
            <v>Cellsite/BTS/RBS Infrastructure</v>
          </cell>
          <cell r="D1119" t="str">
            <v>CDMA METRO DR (AC POWER) BASE</v>
          </cell>
          <cell r="E1119">
            <v>60000</v>
          </cell>
          <cell r="F1119">
            <v>7043.51</v>
          </cell>
        </row>
        <row r="1120">
          <cell r="A1120" t="str">
            <v>WCP3020C</v>
          </cell>
          <cell r="C1120" t="str">
            <v>Cellsite/BTS/RBS Infrastructure</v>
          </cell>
          <cell r="D1120" t="str">
            <v>CDMA METRO DR (-48V DC POWER) BASE</v>
          </cell>
          <cell r="E1120">
            <v>52000</v>
          </cell>
          <cell r="F1120">
            <v>6661.71</v>
          </cell>
        </row>
        <row r="1121">
          <cell r="A1121" t="str">
            <v>WCP3022A</v>
          </cell>
          <cell r="C1121" t="str">
            <v>Cellsite/BTS/RBS Infrastructure</v>
          </cell>
          <cell r="D1121" t="str">
            <v>CDMA Metro Indoor (+24V DC Power) Base</v>
          </cell>
          <cell r="E1121">
            <v>52000</v>
          </cell>
          <cell r="F1121">
            <v>6165.16</v>
          </cell>
        </row>
        <row r="1122">
          <cell r="A1122" t="str">
            <v>WCP3040D</v>
          </cell>
          <cell r="C1122" t="str">
            <v>Cellsite/BTS/RBS Infrastructure</v>
          </cell>
          <cell r="D1122" t="str">
            <v>CDMA MINICELL BASE AC POWER</v>
          </cell>
          <cell r="E1122">
            <v>47000</v>
          </cell>
          <cell r="F1122">
            <v>9249.44</v>
          </cell>
        </row>
        <row r="1123">
          <cell r="A1123" t="str">
            <v>WCP3050C</v>
          </cell>
          <cell r="C1123" t="str">
            <v>Cellsite/BTS/RBS Infrastructure</v>
          </cell>
          <cell r="D1123" t="str">
            <v>CDMA MINICELL BASE DC POWER</v>
          </cell>
          <cell r="E1123">
            <v>47000</v>
          </cell>
          <cell r="F1123">
            <v>8542.5400000000009</v>
          </cell>
        </row>
        <row r="1124">
          <cell r="A1124" t="str">
            <v>WCP3500A</v>
          </cell>
          <cell r="C1124" t="str">
            <v>Cellsite/BTS/RBS Infrastructure</v>
          </cell>
          <cell r="D1124" t="str">
            <v>CDMA METRO DE SPARES PACKAGE</v>
          </cell>
          <cell r="E1124">
            <v>36000</v>
          </cell>
          <cell r="F1124">
            <v>4128.99</v>
          </cell>
        </row>
        <row r="1125">
          <cell r="A1125" t="str">
            <v>WCP3510A</v>
          </cell>
          <cell r="C1125" t="str">
            <v>Cellsite/BTS/RBS Infrastructure</v>
          </cell>
          <cell r="D1125" t="str">
            <v>CDMA METRO DR (AC POWER) SPARES PACKAGE</v>
          </cell>
          <cell r="E1125">
            <v>38000</v>
          </cell>
          <cell r="F1125">
            <v>3814.99</v>
          </cell>
        </row>
        <row r="1126">
          <cell r="A1126" t="str">
            <v>WCP3520A</v>
          </cell>
          <cell r="C1126" t="str">
            <v>Cellsite/BTS/RBS Infrastructure</v>
          </cell>
          <cell r="D1126" t="str">
            <v>CDMA METRO DR (DC POWER) SPARES PACKAGE</v>
          </cell>
          <cell r="E1126">
            <v>38000</v>
          </cell>
          <cell r="F1126">
            <v>3669.81</v>
          </cell>
        </row>
        <row r="1127">
          <cell r="A1127" t="str">
            <v>WCP3540A</v>
          </cell>
          <cell r="C1127" t="str">
            <v>Cellsite/BTS/RBS Infrastructure</v>
          </cell>
          <cell r="D1127" t="str">
            <v>CDMA MINICELL DE AC INDOOR SPARES PACKAGE</v>
          </cell>
          <cell r="E1127">
            <v>37000</v>
          </cell>
          <cell r="F1127">
            <v>3992.05</v>
          </cell>
        </row>
        <row r="1128">
          <cell r="A1128" t="str">
            <v>WCP3550A</v>
          </cell>
          <cell r="C1128" t="str">
            <v>Cellsite/BTS/RBS Infrastructure</v>
          </cell>
          <cell r="D1128" t="str">
            <v>CDMA MINICELL DE INDOOR DC SPARES PACKAGE</v>
          </cell>
          <cell r="E1128">
            <v>28000</v>
          </cell>
          <cell r="F1128">
            <v>2861.86</v>
          </cell>
        </row>
        <row r="1129">
          <cell r="A1129" t="str">
            <v>WCP3560A</v>
          </cell>
          <cell r="C1129" t="str">
            <v>Cellsite/BTS/RBS Infrastructure</v>
          </cell>
          <cell r="D1129" t="str">
            <v>CDMA MINICELL RADIO ENCLOSURE (RE) SPARES PKG</v>
          </cell>
          <cell r="E1129">
            <v>1100</v>
          </cell>
          <cell r="F1129">
            <v>295.62</v>
          </cell>
        </row>
        <row r="1130">
          <cell r="A1130" t="str">
            <v>WCPATM01</v>
          </cell>
          <cell r="C1130" t="str">
            <v>Controller Software</v>
          </cell>
          <cell r="D1130" t="str">
            <v>DISCO ATM ISSHO SOFTWARE (PER DISCO)</v>
          </cell>
          <cell r="E1130">
            <v>25000</v>
          </cell>
          <cell r="F1130">
            <v>0</v>
          </cell>
        </row>
        <row r="1131">
          <cell r="A1131" t="str">
            <v>WCPATM02</v>
          </cell>
          <cell r="C1131" t="str">
            <v>Controller Software</v>
          </cell>
          <cell r="D1131" t="str">
            <v>DISCO ATM PORT EXPANSION SOFTWARE WITH ISSHO S/W PER DISCO</v>
          </cell>
          <cell r="E1131">
            <v>85000</v>
          </cell>
          <cell r="F1131">
            <v>0</v>
          </cell>
        </row>
        <row r="1132">
          <cell r="A1132" t="str">
            <v>WM0000013</v>
          </cell>
          <cell r="C1132" t="str">
            <v>OA&amp;M and Tools</v>
          </cell>
          <cell r="D1132" t="str">
            <v>CDMA RF OPTIMIZER TOOL LICENSE (RENEWABLE 1YR PER SEAT)</v>
          </cell>
          <cell r="E1132">
            <v>7000</v>
          </cell>
          <cell r="F1132">
            <v>0</v>
          </cell>
        </row>
        <row r="1133">
          <cell r="A1133" t="str">
            <v>WMP1000A</v>
          </cell>
          <cell r="C1133" t="str">
            <v>Switch Hardware</v>
          </cell>
          <cell r="D1133" t="str">
            <v>SNSE CORE (BROWN)BASE PACKAGE, W/O PROC, MEMORY, LIU &amp;amp; SLM</v>
          </cell>
          <cell r="E1133">
            <v>781498</v>
          </cell>
          <cell r="F1133">
            <v>36801.96</v>
          </cell>
        </row>
        <row r="1134">
          <cell r="A1134" t="str">
            <v>WMP1001A</v>
          </cell>
          <cell r="C1134" t="str">
            <v>Switch Hardware</v>
          </cell>
          <cell r="D1134" t="str">
            <v>SNSE CORE (GRAY) BASE PKG, W/O PROC. MEMORY, LIU &amp;amp; SLM</v>
          </cell>
          <cell r="E1134">
            <v>1075010</v>
          </cell>
          <cell r="F1134">
            <v>36848.57</v>
          </cell>
        </row>
        <row r="1135">
          <cell r="A1135" t="str">
            <v>WMP1003B</v>
          </cell>
          <cell r="C1135" t="str">
            <v>Switch Hardware</v>
          </cell>
          <cell r="D1135" t="str">
            <v>RELEASE 2 XA CORE SUPERNODE (MTX10)</v>
          </cell>
          <cell r="E1135">
            <v>2558230</v>
          </cell>
          <cell r="F1135">
            <v>80249.5</v>
          </cell>
        </row>
        <row r="1136">
          <cell r="A1136" t="str">
            <v>WMP1004A</v>
          </cell>
          <cell r="C1136" t="str">
            <v>Switch Hardware</v>
          </cell>
          <cell r="D1136" t="str">
            <v>RELEASE 2 XA CORE SUPERNODE SE (MTX10)</v>
          </cell>
          <cell r="E1136">
            <v>2490000</v>
          </cell>
          <cell r="F1136">
            <v>73586.929999999993</v>
          </cell>
        </row>
        <row r="1137">
          <cell r="A1137" t="str">
            <v>WMP1005A</v>
          </cell>
          <cell r="C1137" t="str">
            <v>Switch Hardware</v>
          </cell>
          <cell r="D1137" t="str">
            <v>Release 2 XA Core Standalone Cabinet (MTX10)</v>
          </cell>
          <cell r="E1137">
            <v>2184000</v>
          </cell>
          <cell r="F1137">
            <v>61471.63</v>
          </cell>
        </row>
        <row r="1138">
          <cell r="A1138" t="str">
            <v>WMP1006B</v>
          </cell>
          <cell r="C1138" t="str">
            <v>Switch Hardware</v>
          </cell>
          <cell r="D1138" t="str">
            <v>RELEASE 2 XA CORE SUPERNODE (MTX11, 2+1)</v>
          </cell>
          <cell r="E1138">
            <v>2772000</v>
          </cell>
          <cell r="F1138">
            <v>84955.75</v>
          </cell>
        </row>
        <row r="1139">
          <cell r="A1139" t="str">
            <v>WMP1006B</v>
          </cell>
          <cell r="C1139" t="str">
            <v>Switch Hardware</v>
          </cell>
          <cell r="D1139" t="str">
            <v>RELEASE 2 XA CORE SUPERNODE (MTX11, 2+1)</v>
          </cell>
          <cell r="E1139">
            <v>2772000</v>
          </cell>
          <cell r="F1139">
            <v>84955.75</v>
          </cell>
        </row>
        <row r="1140">
          <cell r="A1140" t="str">
            <v>WMP1011A</v>
          </cell>
          <cell r="C1140" t="str">
            <v>Switch Hardware</v>
          </cell>
          <cell r="D1140" t="str">
            <v>SUPERNODE CORE (GRAY)PKG W/O PROC MEMORY &amp;amp; SLM</v>
          </cell>
          <cell r="E1140">
            <v>723911</v>
          </cell>
          <cell r="F1140">
            <v>32663.02</v>
          </cell>
        </row>
        <row r="1141">
          <cell r="A1141" t="str">
            <v>WMP1012E</v>
          </cell>
          <cell r="C1141" t="str">
            <v>Switch Hardware</v>
          </cell>
          <cell r="D1141" t="str">
            <v>XA CORE REL 1 XA CORE W ENHANCED PROCESSOR ELEMENT (MTOX9)</v>
          </cell>
          <cell r="E1141">
            <v>2108220</v>
          </cell>
          <cell r="F1141">
            <v>73302.95</v>
          </cell>
        </row>
        <row r="1142">
          <cell r="A1142" t="str">
            <v>WMP1015D</v>
          </cell>
          <cell r="C1142" t="str">
            <v>Switch Hardware</v>
          </cell>
          <cell r="D1142" t="str">
            <v>XA CORE STANDALONE CABINET</v>
          </cell>
          <cell r="E1142">
            <v>1730000</v>
          </cell>
          <cell r="F1142">
            <v>54524.99</v>
          </cell>
        </row>
        <row r="1143">
          <cell r="A1143" t="str">
            <v>WMP1020A</v>
          </cell>
          <cell r="C1143" t="str">
            <v>Switch Hardware</v>
          </cell>
          <cell r="D1143" t="str">
            <v>MCAM3 (BROWN) BASE PKG.</v>
          </cell>
          <cell r="E1143">
            <v>26500</v>
          </cell>
          <cell r="F1143">
            <v>6783.97</v>
          </cell>
        </row>
        <row r="1144">
          <cell r="A1144" t="str">
            <v>WMP1021A</v>
          </cell>
          <cell r="C1144" t="str">
            <v>Switch Hardware</v>
          </cell>
          <cell r="D1144" t="str">
            <v>MCAM3 (GRAY) BASE PKG W/3 ISM SHELVES</v>
          </cell>
          <cell r="E1144">
            <v>27000</v>
          </cell>
          <cell r="F1144">
            <v>7122.27</v>
          </cell>
        </row>
        <row r="1145">
          <cell r="A1145" t="str">
            <v>WMP1024B</v>
          </cell>
          <cell r="C1145" t="str">
            <v>Switch Hardware</v>
          </cell>
          <cell r="D1145" t="str">
            <v>MCAM3 DOMESTIC OPTION PKG</v>
          </cell>
          <cell r="E1145">
            <v>60236</v>
          </cell>
          <cell r="F1145">
            <v>3662.86</v>
          </cell>
        </row>
        <row r="1146">
          <cell r="A1146" t="str">
            <v>WMP1025B</v>
          </cell>
          <cell r="C1146" t="str">
            <v>Switch Hardware</v>
          </cell>
          <cell r="D1146" t="str">
            <v>MCAM3 INT'L OPTION PKG</v>
          </cell>
          <cell r="E1146">
            <v>59354</v>
          </cell>
          <cell r="F1146">
            <v>3853.77</v>
          </cell>
        </row>
        <row r="1147">
          <cell r="A1147" t="str">
            <v>WMP1026A</v>
          </cell>
          <cell r="C1147" t="str">
            <v>Switch Hardware</v>
          </cell>
          <cell r="D1147" t="str">
            <v>IOM OPTION PKG</v>
          </cell>
          <cell r="E1147">
            <v>119002</v>
          </cell>
          <cell r="F1147">
            <v>7049.55</v>
          </cell>
        </row>
        <row r="1148">
          <cell r="A1148" t="str">
            <v>WMP1042A</v>
          </cell>
          <cell r="C1148" t="str">
            <v>Switch Hardware</v>
          </cell>
          <cell r="D1148" t="str">
            <v>MCTMVolP (BROWN) BASE PKG</v>
          </cell>
          <cell r="E1148">
            <v>33000</v>
          </cell>
          <cell r="F1148">
            <v>5546.4</v>
          </cell>
        </row>
        <row r="1149">
          <cell r="A1149" t="str">
            <v>WMP1043A</v>
          </cell>
          <cell r="C1149" t="str">
            <v>Switch Hardware</v>
          </cell>
          <cell r="D1149" t="str">
            <v>MCTMIVolP (GREY) BASE PKG</v>
          </cell>
          <cell r="E1149">
            <v>33000</v>
          </cell>
          <cell r="F1149">
            <v>5441.03</v>
          </cell>
        </row>
        <row r="1150">
          <cell r="A1150" t="str">
            <v>WMP1050B</v>
          </cell>
          <cell r="C1150" t="str">
            <v>Switch Hardware</v>
          </cell>
          <cell r="D1150" t="str">
            <v>ENET (BROWN) BASE</v>
          </cell>
          <cell r="E1150">
            <v>264000</v>
          </cell>
          <cell r="F1150">
            <v>18232.75</v>
          </cell>
        </row>
        <row r="1151">
          <cell r="A1151" t="str">
            <v>WMP1051B</v>
          </cell>
          <cell r="C1151" t="str">
            <v>Switch Hardware</v>
          </cell>
          <cell r="D1151" t="str">
            <v>ENET (GRAY) BASE</v>
          </cell>
          <cell r="E1151">
            <v>273000</v>
          </cell>
          <cell r="F1151">
            <v>18290.830000000002</v>
          </cell>
        </row>
        <row r="1152">
          <cell r="A1152" t="str">
            <v>WMP1052A</v>
          </cell>
          <cell r="C1152" t="str">
            <v>Switch Hardware</v>
          </cell>
          <cell r="D1152" t="str">
            <v>CCTS (BROWN) CABINET</v>
          </cell>
          <cell r="E1152">
            <v>3507</v>
          </cell>
          <cell r="F1152">
            <v>1424.01</v>
          </cell>
        </row>
        <row r="1153">
          <cell r="A1153" t="str">
            <v>WMP1053A</v>
          </cell>
          <cell r="C1153" t="str">
            <v>Switch Hardware</v>
          </cell>
          <cell r="D1153" t="str">
            <v>CCTS (GRAY)CABINET</v>
          </cell>
          <cell r="E1153">
            <v>5264.32</v>
          </cell>
          <cell r="F1153">
            <v>1417.3</v>
          </cell>
        </row>
        <row r="1154">
          <cell r="A1154" t="str">
            <v>WMP1060A</v>
          </cell>
          <cell r="C1154" t="str">
            <v>Switch Hardware</v>
          </cell>
          <cell r="D1154" t="str">
            <v>LPP (BRWN) BASE, W/36 LINK LPP</v>
          </cell>
          <cell r="E1154">
            <v>348000</v>
          </cell>
          <cell r="F1154">
            <v>24212.9</v>
          </cell>
        </row>
        <row r="1155">
          <cell r="A1155" t="str">
            <v>WMP1061A</v>
          </cell>
          <cell r="C1155" t="str">
            <v>Switch Hardware</v>
          </cell>
          <cell r="D1155" t="str">
            <v>LPP (GRAY)BASE, W/36 LINK LPP</v>
          </cell>
          <cell r="E1155">
            <v>348000</v>
          </cell>
          <cell r="F1155">
            <v>24270.98</v>
          </cell>
        </row>
        <row r="1156">
          <cell r="A1156" t="str">
            <v>WMP1062A</v>
          </cell>
          <cell r="C1156" t="str">
            <v>Switch Hardware</v>
          </cell>
          <cell r="D1156" t="str">
            <v>FLIS (BRWN) BASE PKG</v>
          </cell>
          <cell r="E1156">
            <v>149559</v>
          </cell>
          <cell r="F1156">
            <v>11298.12</v>
          </cell>
        </row>
        <row r="1157">
          <cell r="A1157" t="str">
            <v>WMP1063A</v>
          </cell>
          <cell r="C1157" t="str">
            <v>Switch Hardware</v>
          </cell>
          <cell r="D1157" t="str">
            <v>FLIS (GRAY) BASE PKG</v>
          </cell>
          <cell r="E1157">
            <v>158225</v>
          </cell>
          <cell r="F1157">
            <v>11356.29</v>
          </cell>
        </row>
        <row r="1158">
          <cell r="A1158" t="str">
            <v>WMP1066A</v>
          </cell>
          <cell r="C1158" t="str">
            <v>Switch Hardware</v>
          </cell>
          <cell r="D1158" t="str">
            <v>FLPP BROWN (BASE)</v>
          </cell>
          <cell r="E1158">
            <v>366000</v>
          </cell>
          <cell r="F1158">
            <v>25061.33</v>
          </cell>
        </row>
        <row r="1159">
          <cell r="A1159" t="str">
            <v>WMP1067A</v>
          </cell>
          <cell r="C1159" t="str">
            <v>Switch Hardware</v>
          </cell>
          <cell r="D1159" t="str">
            <v>FLPP (GREY) BASE</v>
          </cell>
          <cell r="E1159">
            <v>366000</v>
          </cell>
          <cell r="F1159">
            <v>25119.41</v>
          </cell>
        </row>
        <row r="1160">
          <cell r="A1160" t="str">
            <v>WMP1070A</v>
          </cell>
          <cell r="C1160" t="str">
            <v>Switch Hardware</v>
          </cell>
          <cell r="D1160" t="str">
            <v>MPDC TOP FEED (BRWN) BASE PKG</v>
          </cell>
          <cell r="E1160">
            <v>17496</v>
          </cell>
          <cell r="F1160">
            <v>3976.56</v>
          </cell>
        </row>
        <row r="1161">
          <cell r="A1161" t="str">
            <v>WMP1071A</v>
          </cell>
          <cell r="C1161" t="str">
            <v>Switch Hardware</v>
          </cell>
          <cell r="D1161" t="str">
            <v>MPDC TOP FEED (GRAY) BASE PKG</v>
          </cell>
          <cell r="E1161">
            <v>14273</v>
          </cell>
          <cell r="F1161">
            <v>3977.61</v>
          </cell>
        </row>
        <row r="1162">
          <cell r="A1162" t="str">
            <v>WMP1072A</v>
          </cell>
          <cell r="C1162" t="str">
            <v>Switch Hardware</v>
          </cell>
          <cell r="D1162" t="str">
            <v>MPDC BOTTOM FEED (BRWN) BASE PKG</v>
          </cell>
          <cell r="E1162">
            <v>32606</v>
          </cell>
          <cell r="F1162">
            <v>3977.54</v>
          </cell>
        </row>
        <row r="1163">
          <cell r="A1163" t="str">
            <v>WMP1073A</v>
          </cell>
          <cell r="C1163" t="str">
            <v>Switch Hardware</v>
          </cell>
          <cell r="D1163" t="str">
            <v>MPDC BOTTOM FEED (GRAY) BASE PKG</v>
          </cell>
          <cell r="E1163">
            <v>31145</v>
          </cell>
          <cell r="F1163">
            <v>3978.6</v>
          </cell>
        </row>
        <row r="1164">
          <cell r="A1164" t="str">
            <v>WMP1090B</v>
          </cell>
          <cell r="C1164" t="str">
            <v>Switch Hardware</v>
          </cell>
          <cell r="D1164" t="str">
            <v>MAP EQUIPMENT BSE (W/0 FURNITURE)</v>
          </cell>
          <cell r="E1164">
            <v>60000</v>
          </cell>
          <cell r="F1164">
            <v>7734.29</v>
          </cell>
        </row>
        <row r="1165">
          <cell r="A1165" t="str">
            <v>WMP1091B</v>
          </cell>
          <cell r="C1165" t="str">
            <v>Switch Hardware</v>
          </cell>
          <cell r="D1165" t="str">
            <v>MAP FURNITURE BASE (BEIGE)</v>
          </cell>
          <cell r="E1165">
            <v>4400</v>
          </cell>
          <cell r="F1165">
            <v>2625.65</v>
          </cell>
        </row>
        <row r="1166">
          <cell r="A1166" t="str">
            <v>WMP1110A</v>
          </cell>
          <cell r="C1166" t="str">
            <v>Switch Hardware</v>
          </cell>
          <cell r="D1166" t="str">
            <v>MCSS SPARES CABINET W/4 SHELVES (BRWN)</v>
          </cell>
          <cell r="E1166">
            <v>26140</v>
          </cell>
          <cell r="F1166">
            <v>2321.9699999999998</v>
          </cell>
        </row>
        <row r="1167">
          <cell r="A1167" t="str">
            <v>WMP1111A</v>
          </cell>
          <cell r="C1167" t="str">
            <v>Switch Hardware</v>
          </cell>
          <cell r="D1167" t="str">
            <v>MCSS SPARES CABINET W/4 SHELVES (GRAY)</v>
          </cell>
          <cell r="E1167">
            <v>23000</v>
          </cell>
          <cell r="F1167">
            <v>2330</v>
          </cell>
        </row>
        <row r="1168">
          <cell r="A1168" t="str">
            <v>WMP1121A</v>
          </cell>
          <cell r="C1168" t="str">
            <v>Switch Hardware</v>
          </cell>
          <cell r="D1168" t="str">
            <v>SDM-FT HARDWARE BASELINE FOR MTX11</v>
          </cell>
          <cell r="E1168">
            <v>110000</v>
          </cell>
          <cell r="F1168">
            <v>58825.34</v>
          </cell>
        </row>
        <row r="1169">
          <cell r="A1169" t="str">
            <v>WMP1142A</v>
          </cell>
          <cell r="C1169" t="str">
            <v>Switch Hardware</v>
          </cell>
          <cell r="D1169" t="str">
            <v>SPME/MTX BASE PACKAGE</v>
          </cell>
          <cell r="E1169">
            <v>102000</v>
          </cell>
          <cell r="F1169">
            <v>12751.11</v>
          </cell>
        </row>
        <row r="1170">
          <cell r="A1170" t="str">
            <v>WMP1143C</v>
          </cell>
          <cell r="C1170" t="str">
            <v>Switch Hardware</v>
          </cell>
          <cell r="D1170" t="str">
            <v>SPM/MTX SINGLE MODULE PACKAGE</v>
          </cell>
          <cell r="E1170">
            <v>691000</v>
          </cell>
          <cell r="F1170">
            <v>16886.330000000002</v>
          </cell>
        </row>
        <row r="1171">
          <cell r="A1171" t="str">
            <v>WMP2000A</v>
          </cell>
          <cell r="C1171" t="str">
            <v>Switch Hardware</v>
          </cell>
          <cell r="D1171" t="str">
            <v>DTC DOMESTIC PACKFILL FOR ENET W/O PROCESSOR</v>
          </cell>
          <cell r="E1171">
            <v>52162.3</v>
          </cell>
          <cell r="F1171">
            <v>1514.36</v>
          </cell>
        </row>
        <row r="1172">
          <cell r="A1172" t="str">
            <v>WMP2001A</v>
          </cell>
          <cell r="C1172" t="str">
            <v>Switch Hardware</v>
          </cell>
          <cell r="D1172" t="str">
            <v>DTC INT'L PACKFILL FOR ENET W/O PROCESSOR</v>
          </cell>
          <cell r="E1172">
            <v>45470.3</v>
          </cell>
          <cell r="F1172">
            <v>1707.46</v>
          </cell>
        </row>
        <row r="1173">
          <cell r="A1173" t="str">
            <v>WMP2002A</v>
          </cell>
          <cell r="C1173" t="str">
            <v>Switch Hardware</v>
          </cell>
          <cell r="D1173" t="str">
            <v>DTC PACKFILL (W/ICP LOAD) FOR CDMA (T1) INT'L SBS I/F</v>
          </cell>
          <cell r="E1173">
            <v>266805</v>
          </cell>
          <cell r="F1173">
            <v>4501.1400000000003</v>
          </cell>
        </row>
        <row r="1174">
          <cell r="A1174" t="str">
            <v>WMP2003A</v>
          </cell>
          <cell r="C1174" t="str">
            <v>Switch Hardware</v>
          </cell>
          <cell r="D1174" t="str">
            <v>DTC XPM+ UNIVERSAL PROCESSOR OPTION PACKAGE</v>
          </cell>
          <cell r="E1174">
            <v>84402</v>
          </cell>
          <cell r="F1174">
            <v>886.67</v>
          </cell>
        </row>
        <row r="1175">
          <cell r="A1175" t="str">
            <v>WMP2004A</v>
          </cell>
          <cell r="C1175" t="str">
            <v>Switch Hardware</v>
          </cell>
          <cell r="D1175" t="str">
            <v>DTC CAP PROCESSOR OPTION PACKAGE</v>
          </cell>
          <cell r="E1175">
            <v>124206</v>
          </cell>
          <cell r="F1175">
            <v>1157.23</v>
          </cell>
        </row>
        <row r="1176">
          <cell r="A1176" t="str">
            <v>WMP2014A</v>
          </cell>
          <cell r="C1176" t="str">
            <v>Switch Hardware</v>
          </cell>
          <cell r="D1176" t="str">
            <v>ICP BASE PACKAFILL FOR ENET</v>
          </cell>
          <cell r="E1176">
            <v>26000</v>
          </cell>
          <cell r="F1176">
            <v>877.07</v>
          </cell>
        </row>
        <row r="1177">
          <cell r="A1177" t="str">
            <v>WMP2016A</v>
          </cell>
          <cell r="C1177" t="str">
            <v>Switch Hardware</v>
          </cell>
          <cell r="D1177" t="str">
            <v>ICP INTERNATIONAL OPTION</v>
          </cell>
          <cell r="E1177">
            <v>7400</v>
          </cell>
          <cell r="F1177">
            <v>143.97999999999999</v>
          </cell>
        </row>
        <row r="1178">
          <cell r="A1178" t="str">
            <v>WMP2030A</v>
          </cell>
          <cell r="C1178" t="str">
            <v>Switch Hardware</v>
          </cell>
          <cell r="D1178" t="str">
            <v>ICP METRO ES ANALOG OPTION</v>
          </cell>
          <cell r="E1178">
            <v>190000</v>
          </cell>
          <cell r="F1178">
            <v>3580.62</v>
          </cell>
        </row>
        <row r="1179">
          <cell r="A1179" t="str">
            <v>WMP2031A</v>
          </cell>
          <cell r="C1179" t="str">
            <v>Switch Hardware</v>
          </cell>
          <cell r="D1179" t="str">
            <v>ICP METRO ES DIGITAL OPTION</v>
          </cell>
          <cell r="E1179">
            <v>212000</v>
          </cell>
          <cell r="F1179">
            <v>3755.18</v>
          </cell>
        </row>
        <row r="1180">
          <cell r="A1180" t="str">
            <v>WMP3010B</v>
          </cell>
          <cell r="C1180" t="str">
            <v>Switch Hardware</v>
          </cell>
          <cell r="D1180" t="str">
            <v>ENET SECOND SH EXP 1ST HALF</v>
          </cell>
          <cell r="E1180">
            <v>308000</v>
          </cell>
          <cell r="F1180">
            <v>16757.349999999999</v>
          </cell>
        </row>
        <row r="1181">
          <cell r="A1181" t="str">
            <v>WMP3020B</v>
          </cell>
          <cell r="C1181" t="str">
            <v>Switch Hardware</v>
          </cell>
          <cell r="D1181" t="str">
            <v>ENET SECOND SH EXP 2ND HALF</v>
          </cell>
          <cell r="E1181">
            <v>144052</v>
          </cell>
          <cell r="F1181">
            <v>6923</v>
          </cell>
        </row>
        <row r="1183">
          <cell r="A1183" t="str">
            <v>A0355511</v>
          </cell>
          <cell r="C1183" t="str">
            <v>Cellsite/BTS/RBS Infrastructure</v>
          </cell>
          <cell r="D1183" t="str">
            <v>Rack, Cabl Ladder, 5&amp;quot;x2&amp;quot; grey,</v>
          </cell>
          <cell r="E1183">
            <v>200</v>
          </cell>
          <cell r="F1183">
            <v>59.86</v>
          </cell>
        </row>
        <row r="1184">
          <cell r="A1184" t="str">
            <v>A0852239</v>
          </cell>
          <cell r="C1184" t="str">
            <v>Switch Software</v>
          </cell>
          <cell r="D1184" t="str">
            <v>MTX10 BASE MSC &amp;amp; HLR FEATURES - NEW SWITCH</v>
          </cell>
          <cell r="E1184">
            <v>1100</v>
          </cell>
          <cell r="F1184">
            <v>0</v>
          </cell>
        </row>
        <row r="1185">
          <cell r="A1185" t="str">
            <v>B0093715</v>
          </cell>
          <cell r="C1185" t="str">
            <v>Cellsite/BTS/RBS Infrastructure</v>
          </cell>
          <cell r="D1185" t="str">
            <v>Cap Screw Assy, 1/2&amp;quot; bolt, 3/8</v>
          </cell>
          <cell r="E1185">
            <v>11.5</v>
          </cell>
          <cell r="F1185">
            <v>0.83</v>
          </cell>
        </row>
        <row r="1186">
          <cell r="A1186" t="str">
            <v>NT3P00CY</v>
          </cell>
          <cell r="C1186" t="str">
            <v>Cellsite/BTS/RBS Infrastructure</v>
          </cell>
          <cell r="D1186" t="str">
            <v>LENGTH PROVISIONABLE, ANTENNA CABLE (LENGTH ENGINEERABLE)</v>
          </cell>
          <cell r="E1186">
            <v>385</v>
          </cell>
          <cell r="F1186">
            <v>101.85</v>
          </cell>
        </row>
        <row r="1187">
          <cell r="A1187" t="str">
            <v>NT3P00DA</v>
          </cell>
          <cell r="C1187" t="str">
            <v>Cellsite/BTS/RBS Infrastructure</v>
          </cell>
          <cell r="D1187" t="str">
            <v>CE RIP TO RF4 RIP CBLE</v>
          </cell>
          <cell r="E1187">
            <v>120</v>
          </cell>
          <cell r="F1187">
            <v>10.94</v>
          </cell>
        </row>
        <row r="1188">
          <cell r="A1188" t="str">
            <v>NT3P00DS</v>
          </cell>
          <cell r="C1188" t="str">
            <v>OEM Equipment</v>
          </cell>
          <cell r="D1188" t="str">
            <v>CE RIP TO RF1-3 RIP CBLE</v>
          </cell>
          <cell r="E1188">
            <v>31</v>
          </cell>
          <cell r="F1188">
            <v>8.51</v>
          </cell>
        </row>
        <row r="1189">
          <cell r="A1189" t="str">
            <v>NT3P00DV</v>
          </cell>
          <cell r="C1189" t="str">
            <v>Cellsite/BTS/RBS Infrastructure</v>
          </cell>
          <cell r="D1189" t="str">
            <v>RF SPLITTERKIT (OMNI-TRI-SECTOR)</v>
          </cell>
          <cell r="E1189">
            <v>1250</v>
          </cell>
          <cell r="F1189">
            <v>300.27</v>
          </cell>
        </row>
        <row r="1190">
          <cell r="A1190" t="str">
            <v>NT3P0315</v>
          </cell>
          <cell r="C1190" t="str">
            <v>Cellsite/BTS/RBS Infrastructure</v>
          </cell>
          <cell r="D1190" t="str">
            <v>RF4 RIP TP RF5 RIP CBLE</v>
          </cell>
          <cell r="E1190">
            <v>134</v>
          </cell>
          <cell r="F1190">
            <v>19.399999999999999</v>
          </cell>
        </row>
        <row r="1191">
          <cell r="A1191" t="str">
            <v>NT3P03RZ</v>
          </cell>
          <cell r="C1191" t="str">
            <v>Cellsite/BTS/RBS Infrastructure</v>
          </cell>
          <cell r="D1191" t="str">
            <v>RMC ALARM CBLE</v>
          </cell>
          <cell r="E1191">
            <v>54</v>
          </cell>
          <cell r="F1191">
            <v>28.16</v>
          </cell>
        </row>
        <row r="1192">
          <cell r="A1192" t="str">
            <v>NT3P2080</v>
          </cell>
          <cell r="C1192" t="str">
            <v>Cellsite/BTS/RBS Infrastructure</v>
          </cell>
          <cell r="D1192" t="str">
            <v>ERMC CABLE</v>
          </cell>
          <cell r="E1192">
            <v>90</v>
          </cell>
          <cell r="F1192">
            <v>12.35</v>
          </cell>
        </row>
        <row r="1193">
          <cell r="A1193" t="str">
            <v>NT3P2081</v>
          </cell>
          <cell r="C1193" t="str">
            <v>OEM Equipment</v>
          </cell>
          <cell r="D1193" t="str">
            <v>ERMC CABLE</v>
          </cell>
          <cell r="E1193">
            <v>150</v>
          </cell>
          <cell r="F1193">
            <v>17.98</v>
          </cell>
        </row>
        <row r="1194">
          <cell r="A1194" t="str">
            <v>NT3P2082</v>
          </cell>
          <cell r="C1194" t="str">
            <v>Cellsite/BTS/RBS Infrastructure</v>
          </cell>
          <cell r="D1194" t="str">
            <v>ANTENNA CBLE</v>
          </cell>
          <cell r="E1194">
            <v>134</v>
          </cell>
          <cell r="F1194">
            <v>14.6</v>
          </cell>
        </row>
        <row r="1195">
          <cell r="A1195" t="str">
            <v>NT3P2083</v>
          </cell>
          <cell r="C1195" t="str">
            <v>Cellsite/BTS/RBS Infrastructure</v>
          </cell>
          <cell r="D1195" t="str">
            <v>ERMC CABLE</v>
          </cell>
          <cell r="E1195">
            <v>50</v>
          </cell>
          <cell r="F1195">
            <v>12.4</v>
          </cell>
        </row>
        <row r="1196">
          <cell r="A1196" t="str">
            <v>NT3P2085</v>
          </cell>
          <cell r="C1196" t="str">
            <v>Cellsite/BTS/RBS Infrastructure</v>
          </cell>
          <cell r="D1196" t="str">
            <v>CE TO RF SYSTEM CBLE (5.5M)</v>
          </cell>
          <cell r="E1196">
            <v>97</v>
          </cell>
          <cell r="F1196">
            <v>8.94</v>
          </cell>
        </row>
        <row r="1197">
          <cell r="A1197" t="str">
            <v>NT3P2086</v>
          </cell>
          <cell r="C1197" t="str">
            <v>Cellsite/BTS/RBS Infrastructure</v>
          </cell>
          <cell r="D1197" t="str">
            <v>ERMC CABLE</v>
          </cell>
          <cell r="E1197">
            <v>69</v>
          </cell>
          <cell r="F1197">
            <v>7.04</v>
          </cell>
        </row>
        <row r="1198">
          <cell r="A1198" t="str">
            <v>NT3P2087</v>
          </cell>
          <cell r="C1198" t="str">
            <v>Cellsite/BTS/RBS Infrastructure</v>
          </cell>
          <cell r="D1198" t="str">
            <v>ERMC CABLE</v>
          </cell>
          <cell r="E1198">
            <v>114</v>
          </cell>
          <cell r="F1198">
            <v>10.62</v>
          </cell>
        </row>
        <row r="1199">
          <cell r="A1199" t="str">
            <v>NT3P2088</v>
          </cell>
          <cell r="C1199" t="str">
            <v>Cellsite/BTS/RBS Infrastructure</v>
          </cell>
          <cell r="D1199" t="str">
            <v>CE TO RF SYSTEM CBLE (4.5M)</v>
          </cell>
          <cell r="E1199">
            <v>120</v>
          </cell>
          <cell r="F1199">
            <v>7.27</v>
          </cell>
        </row>
        <row r="1200">
          <cell r="A1200" t="str">
            <v>NT3P20FB</v>
          </cell>
          <cell r="C1200" t="str">
            <v>Cellsite/BTS/RBS Infrastructure</v>
          </cell>
          <cell r="D1200" t="str">
            <v>ACU INPUT CARD</v>
          </cell>
          <cell r="E1200">
            <v>424</v>
          </cell>
          <cell r="F1200">
            <v>51.94</v>
          </cell>
        </row>
        <row r="1201">
          <cell r="A1201" t="str">
            <v>NT3P20XB</v>
          </cell>
          <cell r="C1201" t="str">
            <v>Cellsite/BTS/RBS Infrastructure</v>
          </cell>
          <cell r="D1201" t="str">
            <v>8-16 PORT EXPANSION ERMC</v>
          </cell>
          <cell r="E1201">
            <v>3800</v>
          </cell>
          <cell r="F1201">
            <v>157.76</v>
          </cell>
        </row>
        <row r="1202">
          <cell r="A1202" t="str">
            <v>NT3P20XC</v>
          </cell>
          <cell r="C1202" t="str">
            <v>Cellsite/BTS/RBS Infrastructure</v>
          </cell>
          <cell r="D1202" t="str">
            <v>16 PORT ERMC</v>
          </cell>
          <cell r="E1202">
            <v>14300</v>
          </cell>
          <cell r="F1202">
            <v>1171.96</v>
          </cell>
        </row>
        <row r="1203">
          <cell r="A1203" t="str">
            <v>NT3P21LR</v>
          </cell>
          <cell r="C1203" t="str">
            <v>OEM Equipment</v>
          </cell>
          <cell r="D1203" t="str">
            <v>LIGHTING PROTECTOR (6) 824-1990MHZ C/W GND BAR</v>
          </cell>
          <cell r="E1203">
            <v>1250</v>
          </cell>
          <cell r="F1203">
            <v>234.11</v>
          </cell>
        </row>
        <row r="1204">
          <cell r="A1204" t="str">
            <v>NT3P25AH</v>
          </cell>
          <cell r="C1204" t="str">
            <v>Cellsite/BTS/RBS Infrastructure</v>
          </cell>
          <cell r="D1204" t="str">
            <v>BLANK PANEL, 5 POSITION, 23 INCH</v>
          </cell>
          <cell r="E1204">
            <v>51</v>
          </cell>
          <cell r="F1204">
            <v>4.24</v>
          </cell>
        </row>
        <row r="1205">
          <cell r="A1205" t="str">
            <v>NT3P31BF</v>
          </cell>
          <cell r="C1205" t="str">
            <v>Cellsite/BTS/RBS Infrastructure</v>
          </cell>
          <cell r="D1205" t="str">
            <v>ALARM CBLE</v>
          </cell>
          <cell r="E1205">
            <v>206</v>
          </cell>
          <cell r="F1205">
            <v>10.1</v>
          </cell>
        </row>
        <row r="1206">
          <cell r="A1206" t="str">
            <v>NT3P31BH</v>
          </cell>
          <cell r="C1206" t="str">
            <v>Cellsite/BTS/RBS Infrastructure</v>
          </cell>
          <cell r="D1206" t="str">
            <v>ALARM CBLE</v>
          </cell>
          <cell r="E1206">
            <v>214</v>
          </cell>
          <cell r="F1206">
            <v>11.94</v>
          </cell>
        </row>
        <row r="1207">
          <cell r="A1207" t="str">
            <v>NT3P82AA</v>
          </cell>
          <cell r="C1207" t="str">
            <v>Cellsite/BTS/RBS Infrastructure</v>
          </cell>
          <cell r="D1207" t="str">
            <v>ATC ALARM CABLE</v>
          </cell>
          <cell r="E1207">
            <v>126</v>
          </cell>
          <cell r="F1207">
            <v>32.520000000000003</v>
          </cell>
        </row>
        <row r="1208">
          <cell r="A1208" t="str">
            <v>NT8X47CA</v>
          </cell>
          <cell r="C1208" t="str">
            <v>Cellsite/BTS/RBS Infrastructure</v>
          </cell>
          <cell r="D1208" t="str">
            <v>REMOTE MODULE DIGITAL PORT CARD</v>
          </cell>
          <cell r="E1208">
            <v>4113</v>
          </cell>
          <cell r="F1208">
            <v>58.12</v>
          </cell>
        </row>
        <row r="1209">
          <cell r="A1209" t="str">
            <v>NT8X47CA</v>
          </cell>
          <cell r="C1209" t="str">
            <v>Cellsite/BTS/RBS Infrastructure</v>
          </cell>
          <cell r="D1209" t="str">
            <v>REMOTE MODULE DIGITAL PORT CARD</v>
          </cell>
          <cell r="E1209">
            <v>4113</v>
          </cell>
          <cell r="F1209">
            <v>58.12</v>
          </cell>
        </row>
        <row r="1210">
          <cell r="A1210" t="str">
            <v>NTEB1017</v>
          </cell>
          <cell r="C1210" t="str">
            <v>Cellsite/BTS/RBS Infrastructure</v>
          </cell>
          <cell r="D1210" t="str">
            <v>NSM PC TOOL S/W LICENSE FEE: PH 3 (1 PER CELL SITE)</v>
          </cell>
          <cell r="E1210">
            <v>3600</v>
          </cell>
          <cell r="F1210">
            <v>0</v>
          </cell>
        </row>
        <row r="1211">
          <cell r="A1211" t="str">
            <v>NTEB1515</v>
          </cell>
          <cell r="C1211" t="str">
            <v>Cellsite/BTS/RBS Infrastructure</v>
          </cell>
          <cell r="D1211" t="str">
            <v>RF CALIBRATION KIT (800 MHz)</v>
          </cell>
          <cell r="E1211">
            <v>1300</v>
          </cell>
          <cell r="F1211">
            <v>318.79000000000002</v>
          </cell>
        </row>
        <row r="1212">
          <cell r="A1212" t="str">
            <v>NTEB2601</v>
          </cell>
          <cell r="C1212" t="str">
            <v>Cellsite/BTS/RBS Infrastructure</v>
          </cell>
          <cell r="D1212" t="str">
            <v>4:1 COMBINER ASSEMBLY (800 MHz)</v>
          </cell>
          <cell r="E1212">
            <v>350</v>
          </cell>
          <cell r="F1212">
            <v>93.04</v>
          </cell>
        </row>
        <row r="1213">
          <cell r="A1213" t="str">
            <v>NTEB26AC</v>
          </cell>
          <cell r="C1213" t="str">
            <v>Cellsite/BTS/RBS Infrastructure</v>
          </cell>
          <cell r="D1213" t="str">
            <v>NSM 800MHZ COMBINER ASSEMBLY</v>
          </cell>
          <cell r="E1213">
            <v>400</v>
          </cell>
          <cell r="F1213">
            <v>211.2</v>
          </cell>
        </row>
        <row r="1214">
          <cell r="A1214" t="str">
            <v>NTEB4015</v>
          </cell>
          <cell r="C1214" t="str">
            <v>Cellsite/BTS/RBS Infrastructure</v>
          </cell>
          <cell r="D1214" t="str">
            <v>800 MHz INLINE COUPLER</v>
          </cell>
          <cell r="E1214">
            <v>350</v>
          </cell>
          <cell r="F1214">
            <v>103.68</v>
          </cell>
        </row>
        <row r="1215">
          <cell r="A1215" t="str">
            <v>NTEB45AA</v>
          </cell>
          <cell r="C1215" t="str">
            <v>Cellsite/BTS/RBS Infrastructure</v>
          </cell>
          <cell r="D1215" t="str">
            <v>RF TEST MODULE 800MHZ (RTM)</v>
          </cell>
          <cell r="E1215">
            <v>6000</v>
          </cell>
          <cell r="F1215">
            <v>1562.92</v>
          </cell>
        </row>
        <row r="1216">
          <cell r="A1216" t="str">
            <v>NTEB9806</v>
          </cell>
          <cell r="C1216" t="str">
            <v>Cellsite/BTS/RBS Infrastructure</v>
          </cell>
          <cell r="D1216" t="str">
            <v>KITRTM-800 MHZ RTM EXPANSION</v>
          </cell>
          <cell r="E1216">
            <v>1750</v>
          </cell>
          <cell r="F1216">
            <v>652.79999999999995</v>
          </cell>
        </row>
        <row r="1217">
          <cell r="A1217" t="str">
            <v>NTFM22CA</v>
          </cell>
          <cell r="C1217" t="str">
            <v>Cellsite/BTS/RBS Infrastructure</v>
          </cell>
          <cell r="D1217" t="str">
            <v>NT800DR/RF16/OMNI/ATC</v>
          </cell>
          <cell r="E1217">
            <v>49000</v>
          </cell>
          <cell r="F1217">
            <v>9301.16</v>
          </cell>
        </row>
        <row r="1218">
          <cell r="A1218" t="str">
            <v>NTFM22DA</v>
          </cell>
          <cell r="C1218" t="str">
            <v>Cellsite/BTS/RBS Infrastructure</v>
          </cell>
          <cell r="D1218" t="str">
            <v>NT800DR/RF08/OMNI/ATC</v>
          </cell>
          <cell r="E1218">
            <v>30000</v>
          </cell>
          <cell r="F1218">
            <v>5449.92</v>
          </cell>
        </row>
        <row r="1219">
          <cell r="A1219" t="str">
            <v>NTGM13AA</v>
          </cell>
          <cell r="C1219" t="str">
            <v>Cellsite/BTS/RBS Infrastructure</v>
          </cell>
          <cell r="D1219" t="str">
            <v>LARGE INSIDE CELLSITE GROUNDING HWD</v>
          </cell>
          <cell r="E1219">
            <v>2325</v>
          </cell>
          <cell r="F1219">
            <v>331.84</v>
          </cell>
        </row>
        <row r="1220">
          <cell r="A1220" t="str">
            <v>NTL303BA</v>
          </cell>
          <cell r="C1220" t="str">
            <v>Radio/PA</v>
          </cell>
          <cell r="D1220" t="str">
            <v>TDMA800 TRUIII/SCLPA Package (specified by Network Engineering)</v>
          </cell>
          <cell r="E1220">
            <v>10500</v>
          </cell>
          <cell r="F1220">
            <v>1199.8699999999999</v>
          </cell>
        </row>
        <row r="1221">
          <cell r="A1221" t="str">
            <v>R0118730</v>
          </cell>
          <cell r="C1221" t="str">
            <v>Cellsite/BTS/RBS Infrastructure</v>
          </cell>
          <cell r="D1221" t="str">
            <v>R0118730 PWR WIRE 0AWG SINGLE</v>
          </cell>
          <cell r="E1221">
            <v>3</v>
          </cell>
          <cell r="F1221">
            <v>3.04</v>
          </cell>
        </row>
        <row r="1222">
          <cell r="A1222" t="str">
            <v>WTP1004C</v>
          </cell>
          <cell r="C1222" t="str">
            <v>Cellsite/BTS/RBS Infrastructure</v>
          </cell>
          <cell r="D1222" t="str">
            <v>800MHz MACRO E1/ATC/16 CH BASE PKG WITH NSM</v>
          </cell>
          <cell r="E1222">
            <v>106930</v>
          </cell>
          <cell r="F1222">
            <v>18001.34</v>
          </cell>
        </row>
        <row r="1223">
          <cell r="A1223" t="str">
            <v>NTAX77AA</v>
          </cell>
          <cell r="C1223" t="str">
            <v>TDMA Hardware</v>
          </cell>
          <cell r="D1223" t="str">
            <v>TOP COOLING UNIT F/NTAX82AB</v>
          </cell>
          <cell r="E1223">
            <v>6300</v>
          </cell>
          <cell r="F1223">
            <v>283.91000000000003</v>
          </cell>
        </row>
        <row r="1226">
          <cell r="A1226" t="str">
            <v>A0354053</v>
          </cell>
          <cell r="C1226" t="str">
            <v>Switch Hardware</v>
          </cell>
          <cell r="D1226" t="str">
            <v>SQUARE D DUCT 4"X4"x5'</v>
          </cell>
          <cell r="E1226">
            <v>185.92</v>
          </cell>
          <cell r="F1226">
            <v>46.48</v>
          </cell>
        </row>
        <row r="1227">
          <cell r="A1227" t="str">
            <v>A0354112</v>
          </cell>
          <cell r="C1227" t="str">
            <v>Switch Hardware</v>
          </cell>
          <cell r="D1227" t="str">
            <v>SQUARE D CLOSING PLATE 4"X4"</v>
          </cell>
          <cell r="E1227">
            <v>22.68</v>
          </cell>
          <cell r="F1227">
            <v>5.67</v>
          </cell>
        </row>
        <row r="1228">
          <cell r="A1228" t="str">
            <v>A0354113</v>
          </cell>
          <cell r="C1228" t="str">
            <v>Switch Hardware</v>
          </cell>
          <cell r="D1228" t="str">
            <v>SQUARE-D CONNECTOR; 4"x4"</v>
          </cell>
          <cell r="E1228">
            <v>22</v>
          </cell>
          <cell r="F1228">
            <v>5.5</v>
          </cell>
        </row>
        <row r="1229">
          <cell r="A1229" t="str">
            <v>A0354114</v>
          </cell>
          <cell r="C1229" t="str">
            <v>Switch Hardware</v>
          </cell>
          <cell r="D1229" t="str">
            <v>SQUARE D DUCT  90 DEG 4"X4"</v>
          </cell>
          <cell r="E1229">
            <v>123.04</v>
          </cell>
          <cell r="F1229">
            <v>30.76</v>
          </cell>
        </row>
        <row r="1230">
          <cell r="A1230" t="str">
            <v>A0355510</v>
          </cell>
          <cell r="C1230" t="str">
            <v>Switch Hardware</v>
          </cell>
          <cell r="D1230" t="str">
            <v>(411)  ;* 12" LADDER CA RKE</v>
          </cell>
          <cell r="E1230">
            <v>280.36</v>
          </cell>
          <cell r="F1230">
            <v>70.09</v>
          </cell>
        </row>
        <row r="1231">
          <cell r="A1231" t="str">
            <v>A0355523</v>
          </cell>
          <cell r="C1231" t="str">
            <v>Switch Hardware</v>
          </cell>
          <cell r="D1231" t="str">
            <v>500 MCM LUG (1H 5/8"dia)</v>
          </cell>
          <cell r="E1231">
            <v>41.12</v>
          </cell>
          <cell r="F1231">
            <v>10.28</v>
          </cell>
        </row>
        <row r="1232">
          <cell r="A1232" t="str">
            <v>A0728755</v>
          </cell>
          <cell r="C1232" t="str">
            <v>Switch Hardware</v>
          </cell>
          <cell r="D1232" t="str">
            <v>350 MCM LUG (1H 5/8"dia)</v>
          </cell>
          <cell r="E1232">
            <v>53.04</v>
          </cell>
          <cell r="F1232">
            <v>13.26</v>
          </cell>
        </row>
        <row r="1233">
          <cell r="A1233" t="str">
            <v>A0771745</v>
          </cell>
          <cell r="C1233" t="str">
            <v>Switch Hardware</v>
          </cell>
          <cell r="D1233" t="str">
            <v>700 MCM LUG (2H .5"dia)</v>
          </cell>
          <cell r="E1233">
            <v>68.16</v>
          </cell>
          <cell r="F1233">
            <v>17.04</v>
          </cell>
        </row>
        <row r="1234">
          <cell r="A1234" t="str">
            <v>B0151146</v>
          </cell>
          <cell r="B1234" t="str">
            <v>ED1241-73G59</v>
          </cell>
          <cell r="C1234" t="str">
            <v>OEM Equipment</v>
          </cell>
          <cell r="D1234" t="str">
            <v>TOP OF CABINET SUPPORT</v>
          </cell>
          <cell r="E1234">
            <v>76.72</v>
          </cell>
          <cell r="F1234">
            <v>19.18</v>
          </cell>
        </row>
        <row r="1235">
          <cell r="A1235" t="str">
            <v>B0239881</v>
          </cell>
          <cell r="B1235" t="str">
            <v>ED1242-71G345</v>
          </cell>
          <cell r="C1235" t="str">
            <v>OEM Equipment</v>
          </cell>
          <cell r="D1235" t="str">
            <v>CABLE RACK "T" GREY</v>
          </cell>
          <cell r="E1235">
            <v>32.6</v>
          </cell>
          <cell r="F1235">
            <v>8.15</v>
          </cell>
        </row>
        <row r="1236">
          <cell r="A1236" t="str">
            <v>B0252572</v>
          </cell>
          <cell r="C1236" t="str">
            <v>Switch Hardware</v>
          </cell>
          <cell r="D1236" t="str">
            <v>FGS-MCDS-AB   4" DOUWNSPOUT WITH FLEX TUBE KIT</v>
          </cell>
          <cell r="E1236">
            <v>779.2</v>
          </cell>
          <cell r="F1236">
            <v>194.8</v>
          </cell>
        </row>
        <row r="1237">
          <cell r="A1237" t="str">
            <v>C0018366</v>
          </cell>
          <cell r="C1237" t="str">
            <v>Switch Hardware</v>
          </cell>
          <cell r="D1237" t="str">
            <v>(411)  ;* 5/8" SPRING NUT</v>
          </cell>
          <cell r="E1237">
            <v>19.88</v>
          </cell>
          <cell r="F1237">
            <v>4.97</v>
          </cell>
        </row>
        <row r="1238">
          <cell r="A1238" t="str">
            <v>C0041564</v>
          </cell>
          <cell r="C1238" t="str">
            <v>Switch Hardware</v>
          </cell>
          <cell r="D1238" t="str">
            <v>(411)  ;* UNISTRUT 10´</v>
          </cell>
          <cell r="E1238">
            <v>132.4</v>
          </cell>
          <cell r="F1238">
            <v>33.1</v>
          </cell>
        </row>
        <row r="1239">
          <cell r="A1239" t="str">
            <v>ED1241-73G21B</v>
          </cell>
          <cell r="C1239" t="str">
            <v>OEM Equipment</v>
          </cell>
          <cell r="D1239" t="str">
            <v>(411) ;* SPLIT NUT ASSY</v>
          </cell>
          <cell r="E1239">
            <v>41.8</v>
          </cell>
          <cell r="F1239">
            <v>10.45</v>
          </cell>
        </row>
        <row r="1240">
          <cell r="A1240" t="str">
            <v>ED1241-73G22</v>
          </cell>
          <cell r="C1240" t="str">
            <v>OEM Equipment</v>
          </cell>
          <cell r="D1240" t="str">
            <v>(411) ;* AUX FR TO WALL PARTITION</v>
          </cell>
          <cell r="E1240">
            <v>2</v>
          </cell>
          <cell r="F1240">
            <v>1.5</v>
          </cell>
        </row>
        <row r="1241">
          <cell r="A1241" t="str">
            <v>ED1241-73G305A</v>
          </cell>
          <cell r="C1241" t="str">
            <v>Switch Hardware</v>
          </cell>
          <cell r="D1241" t="str">
            <v>EARTHQUAKE SPLICE</v>
          </cell>
          <cell r="E1241">
            <v>109.12</v>
          </cell>
          <cell r="F1241">
            <v>27.28</v>
          </cell>
        </row>
        <row r="1242">
          <cell r="A1242" t="str">
            <v>ED1242-71G28A</v>
          </cell>
          <cell r="C1242" t="str">
            <v>Switch Hardware</v>
          </cell>
          <cell r="D1242" t="str">
            <v>BRACKET GREY 6"x4"</v>
          </cell>
          <cell r="E1242">
            <v>37.76</v>
          </cell>
          <cell r="F1242">
            <v>9.44</v>
          </cell>
        </row>
        <row r="1243">
          <cell r="A1243" t="str">
            <v>ED1242-71G32</v>
          </cell>
          <cell r="C1243" t="str">
            <v>Switch Hardware</v>
          </cell>
          <cell r="D1243" t="str">
            <v>CLAMP 90 DEG</v>
          </cell>
          <cell r="E1243">
            <v>31.8</v>
          </cell>
          <cell r="F1243">
            <v>7.95</v>
          </cell>
        </row>
        <row r="1244">
          <cell r="A1244" t="str">
            <v>ED1242-71G329</v>
          </cell>
          <cell r="C1244" t="str">
            <v>OEM Equipment</v>
          </cell>
          <cell r="D1244" t="str">
            <v>(411) ;* CORNER BRACKET (POWER)</v>
          </cell>
          <cell r="E1244">
            <v>31.8</v>
          </cell>
          <cell r="F1244">
            <v>7.95</v>
          </cell>
        </row>
        <row r="1245">
          <cell r="A1245" t="str">
            <v>ED1242-71G33</v>
          </cell>
          <cell r="C1245" t="str">
            <v>Switch Hardware</v>
          </cell>
          <cell r="D1245" t="str">
            <v>CLAMP 45 DEG</v>
          </cell>
          <cell r="E1245">
            <v>117.48</v>
          </cell>
          <cell r="F1245">
            <v>29.37</v>
          </cell>
        </row>
        <row r="1246">
          <cell r="A1246" t="str">
            <v>ED1242-71G343</v>
          </cell>
          <cell r="C1246" t="str">
            <v>OEM Equipment</v>
          </cell>
          <cell r="D1246" t="str">
            <v>(411) ;* VENT CA. RK. TO WALL</v>
          </cell>
          <cell r="E1246">
            <v>38.76</v>
          </cell>
          <cell r="F1246">
            <v>9.69</v>
          </cell>
        </row>
        <row r="1247">
          <cell r="A1247" t="str">
            <v>ED1242-71G369</v>
          </cell>
          <cell r="C1247" t="str">
            <v>OEM Equipment</v>
          </cell>
          <cell r="D1247" t="str">
            <v>CABLE RACK TO FLOOR GREY</v>
          </cell>
          <cell r="E1247">
            <v>152.08000000000001</v>
          </cell>
          <cell r="F1247">
            <v>38.020000000000003</v>
          </cell>
        </row>
        <row r="1248">
          <cell r="A1248" t="str">
            <v>ED1242-71G370</v>
          </cell>
          <cell r="C1248" t="str">
            <v>Switch Hardware</v>
          </cell>
          <cell r="D1248" t="str">
            <v>TERM.VERT.CA.RK. AT CA.HOLE</v>
          </cell>
          <cell r="E1248">
            <v>235.48</v>
          </cell>
          <cell r="F1248">
            <v>58.87</v>
          </cell>
        </row>
        <row r="1249">
          <cell r="A1249" t="str">
            <v>ED1242-71G37A</v>
          </cell>
          <cell r="C1249" t="str">
            <v>OEM Equipment</v>
          </cell>
          <cell r="D1249" t="str">
            <v>(411) ;* PLAIN J BOLT ASSY.</v>
          </cell>
          <cell r="E1249">
            <v>4.12</v>
          </cell>
          <cell r="F1249">
            <v>1.03</v>
          </cell>
        </row>
        <row r="1250">
          <cell r="A1250" t="str">
            <v>ED1242-71G388</v>
          </cell>
          <cell r="C1250" t="str">
            <v>Switch Hardware</v>
          </cell>
          <cell r="D1250" t="str">
            <v>5" CA RK SUPP GRAY</v>
          </cell>
          <cell r="E1250">
            <v>61.12</v>
          </cell>
          <cell r="F1250">
            <v>15.28</v>
          </cell>
        </row>
        <row r="1251">
          <cell r="A1251" t="str">
            <v>ED2227-30G21</v>
          </cell>
          <cell r="C1251" t="str">
            <v>Switch Hardware</v>
          </cell>
          <cell r="D1251" t="str">
            <v>GROUND BAR SCREWS FOR LUGS</v>
          </cell>
          <cell r="E1251">
            <v>8.64</v>
          </cell>
          <cell r="F1251">
            <v>1.44</v>
          </cell>
        </row>
        <row r="1252">
          <cell r="A1252" t="str">
            <v>H555-120G1</v>
          </cell>
          <cell r="C1252" t="str">
            <v>OEM Equipment</v>
          </cell>
          <cell r="D1252" t="str">
            <v>ANCHOR ASSY  1 3/4"</v>
          </cell>
          <cell r="E1252">
            <v>3</v>
          </cell>
          <cell r="F1252">
            <v>2.89</v>
          </cell>
        </row>
        <row r="1253">
          <cell r="A1253" t="str">
            <v>NTRX5532</v>
          </cell>
          <cell r="C1253" t="str">
            <v>Switch Hardware</v>
          </cell>
          <cell r="D1253" t="str">
            <v>10" CABLE RACK SUPPORT</v>
          </cell>
          <cell r="E1253">
            <v>627</v>
          </cell>
          <cell r="F1253">
            <v>156.75</v>
          </cell>
        </row>
        <row r="1254">
          <cell r="A1254" t="str">
            <v>P0724516</v>
          </cell>
          <cell r="C1254" t="str">
            <v>Switch Hardware</v>
          </cell>
          <cell r="D1254" t="str">
            <v>(411)  ;* 12" METAL PLATE</v>
          </cell>
          <cell r="E1254">
            <v>47.68</v>
          </cell>
          <cell r="F1254">
            <v>11.92</v>
          </cell>
        </row>
        <row r="1255">
          <cell r="A1255" t="str">
            <v>R0118785</v>
          </cell>
          <cell r="C1255" t="str">
            <v>Switch Hardware</v>
          </cell>
          <cell r="D1255" t="str">
            <v>L= 30 M</v>
          </cell>
          <cell r="E1255">
            <v>84.32</v>
          </cell>
          <cell r="F1255">
            <v>21.08</v>
          </cell>
        </row>
        <row r="1256">
          <cell r="A1256" t="str">
            <v>P0686146</v>
          </cell>
          <cell r="C1256" t="str">
            <v>Switch Hardware</v>
          </cell>
          <cell r="D1256" t="str">
            <v>DESIGNATION LABEL DMS-LRE GRD BAR</v>
          </cell>
          <cell r="E1256">
            <v>57.573333333333331</v>
          </cell>
          <cell r="F1256">
            <v>14.393333333333333</v>
          </cell>
        </row>
        <row r="1257">
          <cell r="A1257" t="str">
            <v>A0354051</v>
          </cell>
          <cell r="C1257" t="str">
            <v>NOT IN QM</v>
          </cell>
          <cell r="D1257" t="str">
            <v>NOT IN QM</v>
          </cell>
          <cell r="E1257" t="str">
            <v>NOT IN QM</v>
          </cell>
          <cell r="F1257" t="str">
            <v>NOT IN QM</v>
          </cell>
        </row>
        <row r="1258">
          <cell r="A1258" t="str">
            <v>A0354052</v>
          </cell>
          <cell r="C1258" t="str">
            <v>NOT IN QM</v>
          </cell>
          <cell r="D1258" t="str">
            <v>NOT IN QM</v>
          </cell>
          <cell r="E1258" t="str">
            <v>NOT IN QM</v>
          </cell>
          <cell r="F1258" t="str">
            <v>NOT IN QM</v>
          </cell>
        </row>
        <row r="1259">
          <cell r="A1259" t="str">
            <v>A0354111</v>
          </cell>
          <cell r="C1259" t="str">
            <v>NOT IN QM</v>
          </cell>
          <cell r="D1259" t="str">
            <v>NOT IN QM</v>
          </cell>
          <cell r="E1259" t="str">
            <v>NOT IN QM</v>
          </cell>
          <cell r="F1259" t="str">
            <v>NOT IN QM</v>
          </cell>
        </row>
        <row r="1260">
          <cell r="A1260" t="str">
            <v>A0736654</v>
          </cell>
          <cell r="C1260" t="str">
            <v>NOT IN QM</v>
          </cell>
          <cell r="D1260" t="str">
            <v>NOT IN QM</v>
          </cell>
          <cell r="E1260" t="str">
            <v>NOT IN QM</v>
          </cell>
          <cell r="F1260" t="str">
            <v>NOT IN QM</v>
          </cell>
        </row>
        <row r="1261">
          <cell r="A1261" t="str">
            <v>A0737256</v>
          </cell>
          <cell r="C1261" t="str">
            <v>NOT IN QM</v>
          </cell>
          <cell r="D1261" t="str">
            <v>NOT IN QM</v>
          </cell>
          <cell r="E1261" t="str">
            <v>NOT IN QM</v>
          </cell>
          <cell r="F1261" t="str">
            <v>NOT IN QM</v>
          </cell>
        </row>
        <row r="1262">
          <cell r="A1262" t="str">
            <v>A0737257</v>
          </cell>
          <cell r="C1262" t="str">
            <v>NOT IN QM</v>
          </cell>
          <cell r="D1262" t="str">
            <v>NOT IN QM</v>
          </cell>
          <cell r="E1262" t="str">
            <v>NOT IN QM</v>
          </cell>
          <cell r="F1262" t="str">
            <v>NOT IN QM</v>
          </cell>
        </row>
        <row r="1263">
          <cell r="A1263" t="str">
            <v>A0814686</v>
          </cell>
          <cell r="C1263" t="str">
            <v>NOT IN QM</v>
          </cell>
          <cell r="D1263" t="str">
            <v>NOT IN QM</v>
          </cell>
          <cell r="E1263" t="str">
            <v>NOT IN QM</v>
          </cell>
          <cell r="F1263" t="str">
            <v>NOT IN QM</v>
          </cell>
        </row>
        <row r="1264">
          <cell r="A1264" t="str">
            <v>A0829819</v>
          </cell>
          <cell r="C1264" t="str">
            <v>NOT IN QM</v>
          </cell>
          <cell r="D1264" t="str">
            <v>NOT IN QM</v>
          </cell>
          <cell r="E1264" t="str">
            <v>NOT IN QM</v>
          </cell>
          <cell r="F1264" t="str">
            <v>NOT IN QM</v>
          </cell>
        </row>
        <row r="1265">
          <cell r="A1265" t="str">
            <v>A0847903</v>
          </cell>
          <cell r="C1265" t="str">
            <v>NOT IN QM</v>
          </cell>
          <cell r="D1265" t="str">
            <v>NOT IN QM</v>
          </cell>
          <cell r="E1265" t="str">
            <v>NOT IN QM</v>
          </cell>
          <cell r="F1265" t="str">
            <v>NOT IN QM</v>
          </cell>
        </row>
        <row r="1266">
          <cell r="A1266" t="str">
            <v>B00225100</v>
          </cell>
          <cell r="C1266" t="str">
            <v>NOT IN QM</v>
          </cell>
          <cell r="D1266" t="str">
            <v>NOT IN QM</v>
          </cell>
          <cell r="E1266" t="str">
            <v>NOT IN QM</v>
          </cell>
          <cell r="F1266" t="str">
            <v>NOT IN QM</v>
          </cell>
        </row>
        <row r="1267">
          <cell r="A1267" t="str">
            <v>B0093685</v>
          </cell>
          <cell r="C1267" t="str">
            <v>NOT IN QM</v>
          </cell>
          <cell r="D1267" t="str">
            <v>NOT IN QM</v>
          </cell>
          <cell r="E1267" t="str">
            <v>NOT IN QM</v>
          </cell>
          <cell r="F1267" t="str">
            <v>NOT IN QM</v>
          </cell>
        </row>
        <row r="1268">
          <cell r="A1268" t="str">
            <v>B0252588</v>
          </cell>
          <cell r="C1268" t="str">
            <v>NOT IN QM</v>
          </cell>
          <cell r="D1268" t="str">
            <v>NOT IN QM</v>
          </cell>
          <cell r="E1268" t="str">
            <v>NOT IN QM</v>
          </cell>
          <cell r="F1268" t="str">
            <v>NOT IN QM</v>
          </cell>
        </row>
        <row r="1269">
          <cell r="A1269" t="str">
            <v>CG1001E13</v>
          </cell>
          <cell r="C1269" t="str">
            <v>NOT IN QM</v>
          </cell>
          <cell r="D1269" t="str">
            <v>NOT IN QM</v>
          </cell>
          <cell r="E1269" t="str">
            <v>NOT IN QM</v>
          </cell>
          <cell r="F1269" t="str">
            <v>NOT IN QM</v>
          </cell>
        </row>
        <row r="1270">
          <cell r="A1270" t="str">
            <v>ED1242-71G1</v>
          </cell>
          <cell r="C1270" t="str">
            <v>NOT IN QM</v>
          </cell>
          <cell r="D1270" t="str">
            <v>NOT IN QM</v>
          </cell>
          <cell r="E1270" t="str">
            <v>NOT IN QM</v>
          </cell>
          <cell r="F1270" t="str">
            <v>NOT IN QM</v>
          </cell>
        </row>
        <row r="1271">
          <cell r="A1271" t="str">
            <v>ED1242-71G330A</v>
          </cell>
          <cell r="C1271" t="str">
            <v>NOT IN QM</v>
          </cell>
          <cell r="D1271" t="str">
            <v>NOT IN QM</v>
          </cell>
          <cell r="E1271" t="str">
            <v>NOT IN QM</v>
          </cell>
          <cell r="F1271" t="str">
            <v>NOT IN QM</v>
          </cell>
        </row>
        <row r="1272">
          <cell r="A1272" t="str">
            <v>ED1242-71G345A</v>
          </cell>
          <cell r="C1272" t="str">
            <v>NOT IN QM</v>
          </cell>
          <cell r="D1272" t="str">
            <v>NOT IN QM</v>
          </cell>
          <cell r="E1272" t="str">
            <v>NOT IN QM</v>
          </cell>
          <cell r="F1272" t="str">
            <v>NOT IN QM</v>
          </cell>
        </row>
        <row r="1273">
          <cell r="A1273" t="str">
            <v>ED1242-71G35</v>
          </cell>
          <cell r="C1273" t="str">
            <v>NOT IN QM</v>
          </cell>
          <cell r="D1273" t="str">
            <v>NOT IN QM</v>
          </cell>
          <cell r="E1273" t="str">
            <v>NOT IN QM</v>
          </cell>
          <cell r="F1273" t="str">
            <v>NOT IN QM</v>
          </cell>
        </row>
        <row r="1274">
          <cell r="A1274" t="str">
            <v>NPS90508-03-14</v>
          </cell>
          <cell r="C1274" t="str">
            <v>NOT IN QM</v>
          </cell>
          <cell r="D1274" t="str">
            <v>NOT IN QM</v>
          </cell>
          <cell r="E1274" t="str">
            <v>NOT IN QM</v>
          </cell>
          <cell r="F1274" t="str">
            <v>NOT IN QM</v>
          </cell>
        </row>
        <row r="1275">
          <cell r="A1275" t="str">
            <v>NT1X80AB</v>
          </cell>
          <cell r="C1275" t="str">
            <v>NOT IN QM</v>
          </cell>
          <cell r="D1275" t="str">
            <v>NOT IN QM</v>
          </cell>
          <cell r="E1275" t="str">
            <v>NOT IN QM</v>
          </cell>
          <cell r="F1275" t="str">
            <v>NOT IN QM</v>
          </cell>
        </row>
        <row r="1276">
          <cell r="A1276" t="str">
            <v>NTGY60BA</v>
          </cell>
          <cell r="C1276" t="str">
            <v>NOT IN QM</v>
          </cell>
          <cell r="D1276" t="str">
            <v>NOT IN QM</v>
          </cell>
          <cell r="E1276" t="str">
            <v>NOT IN QM</v>
          </cell>
          <cell r="F1276" t="str">
            <v>NOT IN QM</v>
          </cell>
        </row>
        <row r="1277">
          <cell r="A1277" t="str">
            <v>NTJT61AC</v>
          </cell>
          <cell r="C1277" t="str">
            <v>NOT IN QM</v>
          </cell>
          <cell r="D1277" t="str">
            <v>NOT IN QM</v>
          </cell>
          <cell r="E1277" t="str">
            <v>NOT IN QM</v>
          </cell>
          <cell r="F1277" t="str">
            <v>NOT IN QM</v>
          </cell>
        </row>
        <row r="1278">
          <cell r="A1278" t="str">
            <v>NTJT62AB</v>
          </cell>
          <cell r="C1278" t="str">
            <v>NOT IN QM</v>
          </cell>
          <cell r="D1278" t="str">
            <v>NOT IN QM</v>
          </cell>
          <cell r="E1278" t="str">
            <v>NOT IN QM</v>
          </cell>
          <cell r="F1278" t="str">
            <v>NOT IN QM</v>
          </cell>
        </row>
        <row r="1279">
          <cell r="A1279" t="str">
            <v>NTJT62AC</v>
          </cell>
          <cell r="C1279" t="str">
            <v>NOT IN QM</v>
          </cell>
          <cell r="D1279" t="str">
            <v>NOT IN QM</v>
          </cell>
          <cell r="E1279" t="str">
            <v>NOT IN QM</v>
          </cell>
          <cell r="F1279" t="str">
            <v>NOT IN QM</v>
          </cell>
        </row>
        <row r="1280">
          <cell r="A1280" t="str">
            <v>NTY704AN</v>
          </cell>
          <cell r="C1280" t="str">
            <v>NOT IN QM</v>
          </cell>
          <cell r="D1280" t="str">
            <v>NOT IN QM</v>
          </cell>
          <cell r="E1280" t="str">
            <v>NOT IN QM</v>
          </cell>
          <cell r="F1280" t="str">
            <v>NOT IN QM</v>
          </cell>
        </row>
        <row r="1281">
          <cell r="A1281" t="str">
            <v>P0164490</v>
          </cell>
          <cell r="C1281" t="str">
            <v>NOT IN QM</v>
          </cell>
          <cell r="D1281" t="str">
            <v>NOT IN QM</v>
          </cell>
          <cell r="E1281" t="str">
            <v>NOT IN QM</v>
          </cell>
          <cell r="F1281" t="str">
            <v>NOT IN QM</v>
          </cell>
        </row>
        <row r="1282">
          <cell r="A1282" t="str">
            <v>P0691039</v>
          </cell>
          <cell r="C1282" t="str">
            <v>NOT IN QM</v>
          </cell>
          <cell r="D1282" t="str">
            <v>NOT IN QM</v>
          </cell>
          <cell r="E1282" t="str">
            <v>NOT IN QM</v>
          </cell>
          <cell r="F1282" t="str">
            <v>NOT IN QM</v>
          </cell>
        </row>
        <row r="1283">
          <cell r="A1283" t="str">
            <v>P0691041</v>
          </cell>
          <cell r="C1283" t="str">
            <v>NOT IN QM</v>
          </cell>
          <cell r="D1283" t="str">
            <v>NOT IN QM</v>
          </cell>
          <cell r="E1283" t="str">
            <v>NOT IN QM</v>
          </cell>
          <cell r="F1283" t="str">
            <v>NOT IN QM</v>
          </cell>
        </row>
        <row r="1284">
          <cell r="A1284" t="str">
            <v>P0987167</v>
          </cell>
          <cell r="C1284" t="str">
            <v>NOT IN QM</v>
          </cell>
          <cell r="D1284" t="str">
            <v>NOT IN QM</v>
          </cell>
          <cell r="E1284" t="str">
            <v>NOT IN QM</v>
          </cell>
          <cell r="F1284" t="str">
            <v>NOT IN QM</v>
          </cell>
        </row>
        <row r="1285">
          <cell r="A1285" t="str">
            <v>PA0360-10C</v>
          </cell>
          <cell r="C1285" t="str">
            <v>NOT IN QM</v>
          </cell>
          <cell r="D1285" t="str">
            <v>NOT IN QM</v>
          </cell>
          <cell r="E1285" t="str">
            <v>NOT IN QM</v>
          </cell>
          <cell r="F1285" t="str">
            <v>NOT IN QM</v>
          </cell>
        </row>
        <row r="1286">
          <cell r="A1286" t="str">
            <v>R0114701</v>
          </cell>
          <cell r="C1286" t="str">
            <v>NOT IN QM</v>
          </cell>
          <cell r="D1286" t="str">
            <v>NOT IN QM</v>
          </cell>
          <cell r="E1286" t="str">
            <v>NOT IN QM</v>
          </cell>
          <cell r="F1286" t="str">
            <v>NOT IN QM</v>
          </cell>
        </row>
        <row r="1287">
          <cell r="A1287" t="str">
            <v>TY27M</v>
          </cell>
          <cell r="C1287" t="str">
            <v>NOT IN QM</v>
          </cell>
          <cell r="D1287" t="str">
            <v>NOT IN QM</v>
          </cell>
          <cell r="E1287" t="str">
            <v>NOT IN QM</v>
          </cell>
          <cell r="F1287" t="str">
            <v>NOT IN QM</v>
          </cell>
        </row>
        <row r="1289">
          <cell r="A1289" t="str">
            <v>A0288180</v>
          </cell>
          <cell r="C1289" t="str">
            <v>No Replacement-DELETED</v>
          </cell>
          <cell r="D1289" t="str">
            <v>No Replacement-DELETED</v>
          </cell>
          <cell r="E1289" t="str">
            <v>No Replacement-DELETED</v>
          </cell>
          <cell r="F1289" t="str">
            <v>No Replacement-DELETED</v>
          </cell>
        </row>
        <row r="1290">
          <cell r="A1290" t="str">
            <v>A0291001</v>
          </cell>
          <cell r="B1290" t="str">
            <v>RD10161U</v>
          </cell>
          <cell r="C1290" t="str">
            <v>No Replacement-DELETED</v>
          </cell>
          <cell r="D1290" t="str">
            <v>No Replacement-DELETED</v>
          </cell>
          <cell r="E1290" t="str">
            <v>No Replacement-DELETED</v>
          </cell>
          <cell r="F1290" t="str">
            <v>No Replacement-DELETED</v>
          </cell>
        </row>
        <row r="1291">
          <cell r="A1291" t="str">
            <v>A0291919</v>
          </cell>
          <cell r="C1291" t="str">
            <v>No Replacement- MD'd</v>
          </cell>
          <cell r="D1291" t="str">
            <v>No Replacement- MD'd</v>
          </cell>
          <cell r="E1291" t="str">
            <v>No Replacement- MD'd</v>
          </cell>
          <cell r="F1291" t="str">
            <v>No Replacement- MD'd</v>
          </cell>
        </row>
        <row r="1292">
          <cell r="A1292" t="str">
            <v>A0320848</v>
          </cell>
          <cell r="C1292" t="str">
            <v>DELETED</v>
          </cell>
        </row>
        <row r="1293">
          <cell r="A1293" t="str">
            <v>A0320848</v>
          </cell>
          <cell r="C1293" t="str">
            <v>MD'd</v>
          </cell>
        </row>
        <row r="1294">
          <cell r="A1294" t="str">
            <v>A0344465</v>
          </cell>
          <cell r="C1294" t="str">
            <v>No Replacement-DELETED</v>
          </cell>
          <cell r="D1294" t="str">
            <v>No Replacement-DELETED</v>
          </cell>
          <cell r="E1294" t="str">
            <v>No Replacement-DELETED</v>
          </cell>
          <cell r="F1294" t="str">
            <v>No Replacement-DELETED</v>
          </cell>
        </row>
        <row r="1295">
          <cell r="A1295" t="str">
            <v>A0355109</v>
          </cell>
          <cell r="C1295" t="str">
            <v>No Replacement-DELETED</v>
          </cell>
          <cell r="D1295" t="str">
            <v>No Replacement-DELETED</v>
          </cell>
          <cell r="E1295" t="str">
            <v>No Replacement-DELETED</v>
          </cell>
          <cell r="F1295" t="str">
            <v>No Replacement-DELETED</v>
          </cell>
        </row>
        <row r="1296">
          <cell r="A1296" t="str">
            <v>A0355111</v>
          </cell>
          <cell r="C1296" t="str">
            <v>No Replacement- MD'd</v>
          </cell>
          <cell r="D1296" t="str">
            <v>No Replacement- MD'd</v>
          </cell>
          <cell r="E1296" t="str">
            <v>No Replacement- MD'd</v>
          </cell>
          <cell r="F1296" t="str">
            <v>No Replacement- MD'd</v>
          </cell>
        </row>
        <row r="1297">
          <cell r="A1297" t="str">
            <v>A0355508</v>
          </cell>
          <cell r="C1297" t="str">
            <v>No Replacement-DELETED</v>
          </cell>
          <cell r="D1297" t="str">
            <v>No Replacement-DELETED</v>
          </cell>
          <cell r="E1297" t="str">
            <v>No Replacement-DELETED</v>
          </cell>
          <cell r="F1297" t="str">
            <v>No Replacement-DELETED</v>
          </cell>
        </row>
        <row r="1298">
          <cell r="A1298" t="str">
            <v>A0355509</v>
          </cell>
          <cell r="C1298" t="str">
            <v>No Replacement-DELETED</v>
          </cell>
          <cell r="D1298" t="str">
            <v>No Replacement-DELETED</v>
          </cell>
          <cell r="E1298" t="str">
            <v>No Replacement-DELETED</v>
          </cell>
          <cell r="F1298" t="str">
            <v>No Replacement-DELETED</v>
          </cell>
        </row>
        <row r="1299">
          <cell r="A1299" t="str">
            <v>A0360766</v>
          </cell>
          <cell r="C1299" t="str">
            <v>DELETED</v>
          </cell>
        </row>
        <row r="1300">
          <cell r="A1300" t="str">
            <v>A0378805</v>
          </cell>
          <cell r="C1300" t="str">
            <v>No Replacement-DELETED</v>
          </cell>
          <cell r="D1300" t="str">
            <v>No Replacement-DELETED</v>
          </cell>
          <cell r="E1300" t="str">
            <v>No Replacement-DELETED</v>
          </cell>
          <cell r="F1300" t="str">
            <v>No Replacement-DELETED</v>
          </cell>
        </row>
        <row r="1301">
          <cell r="A1301" t="str">
            <v>A0378860</v>
          </cell>
          <cell r="C1301" t="str">
            <v>DELETED</v>
          </cell>
        </row>
        <row r="1302">
          <cell r="A1302" t="str">
            <v>A0380730</v>
          </cell>
          <cell r="C1302" t="str">
            <v>No Replacement-DELETED</v>
          </cell>
          <cell r="D1302" t="str">
            <v>No Replacement-DELETED</v>
          </cell>
          <cell r="E1302" t="str">
            <v>No Replacement-DELETED</v>
          </cell>
          <cell r="F1302" t="str">
            <v>No Replacement-DELETED</v>
          </cell>
        </row>
        <row r="1303">
          <cell r="A1303" t="str">
            <v>A0380731</v>
          </cell>
          <cell r="C1303" t="str">
            <v>No Replacement-DELETED</v>
          </cell>
          <cell r="D1303" t="str">
            <v>No Replacement-DELETED</v>
          </cell>
          <cell r="E1303" t="str">
            <v>No Replacement-DELETED</v>
          </cell>
          <cell r="F1303" t="str">
            <v>No Replacement-DELETED</v>
          </cell>
        </row>
        <row r="1304">
          <cell r="A1304" t="str">
            <v>A0380736</v>
          </cell>
          <cell r="C1304" t="str">
            <v>No Replacement-DELETED</v>
          </cell>
          <cell r="D1304" t="str">
            <v>No Replacement-DELETED</v>
          </cell>
          <cell r="E1304" t="str">
            <v>No Replacement-DELETED</v>
          </cell>
          <cell r="F1304" t="str">
            <v>No Replacement-DELETED</v>
          </cell>
        </row>
        <row r="1305">
          <cell r="A1305" t="str">
            <v>A0380759</v>
          </cell>
          <cell r="C1305" t="str">
            <v>No Replacement-DELETED</v>
          </cell>
          <cell r="D1305" t="str">
            <v>No Replacement-DELETED</v>
          </cell>
          <cell r="E1305" t="str">
            <v>No Replacement-DELETED</v>
          </cell>
          <cell r="F1305" t="str">
            <v>No Replacement-DELETED</v>
          </cell>
        </row>
        <row r="1306">
          <cell r="A1306" t="str">
            <v>A0380768</v>
          </cell>
          <cell r="C1306" t="str">
            <v>No Replacement-DELETED</v>
          </cell>
          <cell r="D1306" t="str">
            <v>No Replacement-DELETED</v>
          </cell>
          <cell r="E1306" t="str">
            <v>No Replacement-DELETED</v>
          </cell>
          <cell r="F1306" t="str">
            <v>No Replacement-DELETED</v>
          </cell>
        </row>
        <row r="1307">
          <cell r="A1307" t="str">
            <v>A0380864</v>
          </cell>
          <cell r="C1307" t="str">
            <v>No Replacement-DELETED</v>
          </cell>
          <cell r="D1307" t="str">
            <v>No Replacement-DELETED</v>
          </cell>
          <cell r="E1307" t="str">
            <v>No Replacement-DELETED</v>
          </cell>
          <cell r="F1307" t="str">
            <v>No Replacement-DELETED</v>
          </cell>
        </row>
        <row r="1308">
          <cell r="A1308" t="str">
            <v>A0381949</v>
          </cell>
          <cell r="C1308" t="str">
            <v>No Replacement-DELETED</v>
          </cell>
          <cell r="D1308" t="str">
            <v>No Replacement-DELETED</v>
          </cell>
          <cell r="E1308" t="str">
            <v>No Replacement-DELETED</v>
          </cell>
          <cell r="F1308" t="str">
            <v>No Replacement-DELETED</v>
          </cell>
        </row>
        <row r="1309">
          <cell r="A1309" t="str">
            <v>A0381950</v>
          </cell>
          <cell r="C1309" t="str">
            <v>No Replacement-DELETED</v>
          </cell>
          <cell r="D1309" t="str">
            <v>No Replacement-DELETED</v>
          </cell>
          <cell r="E1309" t="str">
            <v>No Replacement-DELETED</v>
          </cell>
          <cell r="F1309" t="str">
            <v>No Replacement-DELETED</v>
          </cell>
        </row>
        <row r="1310">
          <cell r="A1310" t="str">
            <v>A0383333</v>
          </cell>
          <cell r="C1310" t="str">
            <v>DELETED</v>
          </cell>
        </row>
        <row r="1311">
          <cell r="A1311" t="str">
            <v>A0383800</v>
          </cell>
          <cell r="C1311" t="str">
            <v>No Replacement-DELETED</v>
          </cell>
          <cell r="D1311" t="str">
            <v>No Replacement-DELETED</v>
          </cell>
          <cell r="E1311" t="str">
            <v>No Replacement-DELETED</v>
          </cell>
          <cell r="F1311" t="str">
            <v>No Replacement-DELETED</v>
          </cell>
        </row>
        <row r="1312">
          <cell r="A1312" t="str">
            <v>A0384089</v>
          </cell>
          <cell r="C1312" t="str">
            <v>MD'd - NO Replacement</v>
          </cell>
          <cell r="D1312" t="str">
            <v>Lug, 4AWG, 2 Hole 1/2&amp;quot; x 1-3/4</v>
          </cell>
          <cell r="E1312">
            <v>10</v>
          </cell>
        </row>
        <row r="1313">
          <cell r="A1313" t="str">
            <v>A0620309</v>
          </cell>
          <cell r="C1313" t="str">
            <v>No Replacement-DELETED</v>
          </cell>
          <cell r="D1313" t="str">
            <v>No Replacement-DELETED</v>
          </cell>
          <cell r="E1313" t="str">
            <v>No Replacement-DELETED</v>
          </cell>
          <cell r="F1313" t="str">
            <v>No Replacement-DELETED</v>
          </cell>
        </row>
        <row r="1314">
          <cell r="A1314" t="str">
            <v>A0620475</v>
          </cell>
          <cell r="C1314" t="str">
            <v>No Replacement-DELETED</v>
          </cell>
          <cell r="D1314" t="str">
            <v>No Replacement-DELETED</v>
          </cell>
          <cell r="E1314" t="str">
            <v>No Replacement-DELETED</v>
          </cell>
          <cell r="F1314" t="str">
            <v>No Replacement-DELETED</v>
          </cell>
        </row>
        <row r="1315">
          <cell r="A1315" t="str">
            <v>A0660892</v>
          </cell>
          <cell r="C1315" t="str">
            <v>No Replacement-DELETED</v>
          </cell>
          <cell r="D1315" t="str">
            <v>No Replacement-DELETED</v>
          </cell>
          <cell r="E1315" t="str">
            <v>No Replacement-DELETED</v>
          </cell>
          <cell r="F1315" t="str">
            <v>No Replacement-DELETED</v>
          </cell>
        </row>
        <row r="1316">
          <cell r="A1316" t="str">
            <v>A0662184</v>
          </cell>
          <cell r="C1316" t="str">
            <v>No Replacement-DELETED</v>
          </cell>
          <cell r="D1316" t="str">
            <v>No Replacement-DELETED</v>
          </cell>
          <cell r="E1316" t="str">
            <v>No Replacement-DELETED</v>
          </cell>
          <cell r="F1316" t="str">
            <v>No Replacement-DELETED</v>
          </cell>
        </row>
        <row r="1317">
          <cell r="A1317" t="str">
            <v>A0668456</v>
          </cell>
          <cell r="C1317" t="str">
            <v>No Replacement-DELETED</v>
          </cell>
          <cell r="D1317" t="str">
            <v>No Replacement-DELETED</v>
          </cell>
          <cell r="E1317" t="str">
            <v>No Replacement-DELETED</v>
          </cell>
          <cell r="F1317" t="str">
            <v>No Replacement-DELETED</v>
          </cell>
        </row>
        <row r="1318">
          <cell r="A1318" t="str">
            <v>A0787424</v>
          </cell>
          <cell r="C1318" t="str">
            <v>No Replacement- MD'd</v>
          </cell>
          <cell r="D1318" t="str">
            <v>No Replacement- MD'd</v>
          </cell>
          <cell r="E1318" t="str">
            <v>No Replacement- MD'd</v>
          </cell>
          <cell r="F1318" t="str">
            <v>No Replacement- MD'd</v>
          </cell>
        </row>
        <row r="1319">
          <cell r="A1319" t="str">
            <v>A0817915</v>
          </cell>
          <cell r="C1319" t="str">
            <v>Replaced with A0916849-DELETED</v>
          </cell>
          <cell r="D1319" t="str">
            <v>Replaced with A0916849-DELETED</v>
          </cell>
          <cell r="E1319" t="str">
            <v>Replaced with A0916849-DELETED</v>
          </cell>
          <cell r="F1319" t="str">
            <v>Replaced with A0916849-DELETED</v>
          </cell>
        </row>
        <row r="1320">
          <cell r="A1320" t="str">
            <v>A0817941</v>
          </cell>
          <cell r="C1320" t="str">
            <v>Replaced with A0916894-DELETED</v>
          </cell>
          <cell r="D1320" t="str">
            <v>Replaced with A0916894-DELETED</v>
          </cell>
          <cell r="E1320" t="str">
            <v>Replaced with A0916894-DELETED</v>
          </cell>
          <cell r="F1320" t="str">
            <v>Replaced with A0916894-DELETED</v>
          </cell>
        </row>
        <row r="1321">
          <cell r="A1321" t="str">
            <v>A0828195</v>
          </cell>
          <cell r="C1321" t="str">
            <v>Replaced with A0845966-MD'd</v>
          </cell>
          <cell r="D1321" t="str">
            <v>Replaced with A0845966-MD'd</v>
          </cell>
          <cell r="E1321" t="str">
            <v>Replaced with A0845966-MD'd</v>
          </cell>
          <cell r="F1321" t="str">
            <v>Replaced with A0845966-MD'd</v>
          </cell>
        </row>
        <row r="1322">
          <cell r="A1322" t="str">
            <v>A0865889</v>
          </cell>
          <cell r="C1322" t="str">
            <v>No Replacement-DELETED</v>
          </cell>
          <cell r="D1322" t="str">
            <v>No Replacement-DELETED</v>
          </cell>
          <cell r="E1322" t="str">
            <v>No Replacement-DELETED</v>
          </cell>
          <cell r="F1322" t="str">
            <v>No Replacement-DELETED</v>
          </cell>
        </row>
        <row r="1323">
          <cell r="A1323" t="str">
            <v>A0903606</v>
          </cell>
          <cell r="C1323" t="str">
            <v>Replaced with A0817941-DELETED</v>
          </cell>
          <cell r="D1323" t="str">
            <v>Replaced with A0817941-DELETED</v>
          </cell>
          <cell r="E1323" t="str">
            <v>Replaced with A0817941-DELETED</v>
          </cell>
          <cell r="F1323" t="str">
            <v>Replaced with A0817941-DELETED</v>
          </cell>
        </row>
        <row r="1324">
          <cell r="A1324" t="str">
            <v>A0908580</v>
          </cell>
          <cell r="C1324" t="str">
            <v>Replaced with A0817915-DELETED</v>
          </cell>
          <cell r="D1324" t="str">
            <v>Replaced with A0817915-DELETED</v>
          </cell>
          <cell r="E1324" t="str">
            <v>Replaced with A0817915-DELETED</v>
          </cell>
          <cell r="F1324" t="str">
            <v>Replaced with A0817915-DELETED</v>
          </cell>
        </row>
        <row r="1325">
          <cell r="A1325" t="str">
            <v>A0914247</v>
          </cell>
          <cell r="C1325" t="str">
            <v>Replaced with A0916793-DELETED</v>
          </cell>
          <cell r="D1325" t="str">
            <v>Replaced with A0916793-DELETED</v>
          </cell>
          <cell r="E1325" t="str">
            <v>Replaced with A0916793-DELETED</v>
          </cell>
          <cell r="F1325" t="str">
            <v>Replaced with A0916793-DELETED</v>
          </cell>
        </row>
        <row r="1326">
          <cell r="A1326" t="str">
            <v>A0980888</v>
          </cell>
          <cell r="B1326" t="str">
            <v>WCP2004F</v>
          </cell>
          <cell r="C1326" t="str">
            <v>MD'd - NO Replacement</v>
          </cell>
          <cell r="D1326" t="str">
            <v>MD'd - NO Replacement</v>
          </cell>
          <cell r="E1326" t="str">
            <v>MD'd - NO Replacement</v>
          </cell>
          <cell r="F1326" t="str">
            <v>MD'd - NO Replacement</v>
          </cell>
        </row>
        <row r="1327">
          <cell r="A1327" t="str">
            <v>A0980891</v>
          </cell>
          <cell r="B1327" t="str">
            <v>WCP2009C</v>
          </cell>
          <cell r="C1327" t="str">
            <v>DELETED</v>
          </cell>
        </row>
        <row r="1328">
          <cell r="A1328" t="str">
            <v>A0980895</v>
          </cell>
          <cell r="B1328" t="str">
            <v>WCP2015A</v>
          </cell>
          <cell r="C1328" t="str">
            <v>Controller Hardware</v>
          </cell>
          <cell r="D1328" t="str">
            <v>CDMA BSS MGR - HIGH CAPACITY - RS422</v>
          </cell>
          <cell r="E1328">
            <v>160000</v>
          </cell>
        </row>
        <row r="1329">
          <cell r="A1329" t="str">
            <v>B0091469</v>
          </cell>
          <cell r="B1329" t="str">
            <v>ED1241-73G33A</v>
          </cell>
          <cell r="C1329" t="str">
            <v>No Replacement-DELETED</v>
          </cell>
          <cell r="D1329" t="str">
            <v>No Replacement-DELETED</v>
          </cell>
          <cell r="E1329" t="str">
            <v>No Replacement-DELETED</v>
          </cell>
          <cell r="F1329" t="str">
            <v>No Replacement-DELETED</v>
          </cell>
        </row>
        <row r="1330">
          <cell r="A1330" t="str">
            <v>B0093367</v>
          </cell>
          <cell r="B1330" t="str">
            <v>H555-120G3</v>
          </cell>
          <cell r="C1330" t="str">
            <v>No Replacement-DELETED</v>
          </cell>
          <cell r="D1330" t="str">
            <v>No Replacement-DELETED</v>
          </cell>
          <cell r="E1330" t="str">
            <v>No Replacement-DELETED</v>
          </cell>
          <cell r="F1330" t="str">
            <v>No Replacement-DELETED</v>
          </cell>
        </row>
        <row r="1331">
          <cell r="A1331" t="str">
            <v>B0093716</v>
          </cell>
          <cell r="C1331" t="str">
            <v>No Replacement-DELETED</v>
          </cell>
        </row>
        <row r="1332">
          <cell r="A1332" t="str">
            <v>B0117446</v>
          </cell>
          <cell r="B1332" t="str">
            <v>ED1244-72G4</v>
          </cell>
          <cell r="C1332" t="str">
            <v>No Replacement-DELETED</v>
          </cell>
          <cell r="D1332" t="str">
            <v>No Replacement-DELETED</v>
          </cell>
          <cell r="E1332" t="str">
            <v>No Replacement-DELETED</v>
          </cell>
          <cell r="F1332" t="str">
            <v>No Replacement-DELETED</v>
          </cell>
        </row>
        <row r="1333">
          <cell r="A1333" t="str">
            <v>B0239614</v>
          </cell>
          <cell r="C1333" t="str">
            <v>DELETED</v>
          </cell>
        </row>
        <row r="1334">
          <cell r="A1334" t="str">
            <v>ED1241-73G21</v>
          </cell>
          <cell r="C1334" t="str">
            <v>Replaced with B0091457-DELETED</v>
          </cell>
          <cell r="D1334" t="str">
            <v>Replaced with B0091457-DELETED</v>
          </cell>
          <cell r="E1334" t="str">
            <v>Replaced with B0091457-DELETED</v>
          </cell>
          <cell r="F1334" t="str">
            <v>Replaced with B0091457-DELETED</v>
          </cell>
        </row>
        <row r="1335">
          <cell r="A1335" t="str">
            <v>NT0X07SL</v>
          </cell>
          <cell r="C1335" t="str">
            <v>No Replacement- MD'd</v>
          </cell>
          <cell r="D1335" t="str">
            <v>No Replacement- MD'd</v>
          </cell>
          <cell r="E1335" t="str">
            <v>No Replacement- MD'd</v>
          </cell>
          <cell r="F1335" t="str">
            <v>No Replacement- MD'd</v>
          </cell>
        </row>
        <row r="1336">
          <cell r="A1336" t="str">
            <v>NTGB11YU</v>
          </cell>
          <cell r="C1336" t="str">
            <v>Replaced with NTGB11YX-MD'd</v>
          </cell>
          <cell r="D1336" t="str">
            <v>Replaced with NTGB11YX-MD'd</v>
          </cell>
          <cell r="E1336" t="str">
            <v>Replaced with NTGB11YX-MD'd</v>
          </cell>
          <cell r="F1336" t="str">
            <v>Replaced with NTGB11YX-MD'd</v>
          </cell>
        </row>
        <row r="1337">
          <cell r="A1337" t="str">
            <v>NTGB11YV</v>
          </cell>
          <cell r="C1337" t="str">
            <v>Replaced with NTGB11YY-MD'd</v>
          </cell>
          <cell r="D1337" t="str">
            <v>Replaced with NTGB11YY-MD'd</v>
          </cell>
          <cell r="E1337" t="str">
            <v>Replaced with NTGB11YY-MD'd</v>
          </cell>
          <cell r="F1337" t="str">
            <v>Replaced with NTGB11YY-MD'd</v>
          </cell>
        </row>
        <row r="1338">
          <cell r="A1338" t="str">
            <v>NTHR16BA</v>
          </cell>
          <cell r="C1338" t="str">
            <v>Replaced with NTHR16CA-MD'd</v>
          </cell>
          <cell r="D1338" t="str">
            <v>Replaced with NTHR16CA-MD'd</v>
          </cell>
          <cell r="E1338" t="str">
            <v>Replaced with NTHR16CA-MD'd</v>
          </cell>
          <cell r="F1338" t="str">
            <v>Replaced with NTHR16CA-MD'd</v>
          </cell>
        </row>
        <row r="1339">
          <cell r="A1339" t="str">
            <v>P0065371</v>
          </cell>
          <cell r="C1339" t="str">
            <v>No Replacement-DELETED</v>
          </cell>
          <cell r="D1339" t="str">
            <v>No Replacement-DELETED</v>
          </cell>
          <cell r="E1339" t="str">
            <v>No Replacement-DELETED</v>
          </cell>
          <cell r="F1339" t="str">
            <v>No Replacement-DELETED</v>
          </cell>
        </row>
        <row r="1340">
          <cell r="A1340" t="str">
            <v>P0065456</v>
          </cell>
          <cell r="C1340" t="str">
            <v>No Replacement-DELETED</v>
          </cell>
          <cell r="D1340" t="str">
            <v>No Replacement-DELETED</v>
          </cell>
          <cell r="E1340" t="str">
            <v>No Replacement-DELETED</v>
          </cell>
          <cell r="F1340" t="str">
            <v>No Replacement-DELETED</v>
          </cell>
        </row>
        <row r="1341">
          <cell r="A1341" t="str">
            <v>P0133117</v>
          </cell>
          <cell r="C1341" t="str">
            <v>No Replacement-DELETED</v>
          </cell>
          <cell r="D1341" t="str">
            <v>No Replacement-DELETED</v>
          </cell>
          <cell r="E1341" t="str">
            <v>No Replacement-DELETED</v>
          </cell>
          <cell r="F1341" t="str">
            <v>No Replacement-DELETED</v>
          </cell>
        </row>
        <row r="1342">
          <cell r="A1342" t="str">
            <v>P0401705</v>
          </cell>
          <cell r="C1342" t="str">
            <v>No Replacement-DELETED</v>
          </cell>
          <cell r="D1342" t="str">
            <v>No Replacement-DELETED</v>
          </cell>
          <cell r="E1342" t="str">
            <v>No Replacement-DELETED</v>
          </cell>
          <cell r="F1342" t="str">
            <v>No Replacement-DELETED</v>
          </cell>
        </row>
        <row r="1343">
          <cell r="A1343" t="str">
            <v>P0409044</v>
          </cell>
          <cell r="C1343" t="str">
            <v>No Replacement-DELETED</v>
          </cell>
          <cell r="D1343" t="str">
            <v>No Replacement-DELETED</v>
          </cell>
          <cell r="E1343" t="str">
            <v>No Replacement-DELETED</v>
          </cell>
          <cell r="F1343" t="str">
            <v>No Replacement-DELETED</v>
          </cell>
        </row>
        <row r="1344">
          <cell r="A1344" t="str">
            <v>P0519153</v>
          </cell>
          <cell r="C1344" t="str">
            <v>No Replacement-DELETED</v>
          </cell>
          <cell r="D1344" t="str">
            <v>No Replacement-DELETED</v>
          </cell>
          <cell r="E1344" t="str">
            <v>No Replacement-DELETED</v>
          </cell>
          <cell r="F1344" t="str">
            <v>No Replacement-DELETED</v>
          </cell>
        </row>
        <row r="1345">
          <cell r="A1345" t="str">
            <v>P0519154</v>
          </cell>
          <cell r="C1345" t="str">
            <v>No Replacement-DELETED</v>
          </cell>
          <cell r="D1345" t="str">
            <v>No Replacement-DELETED</v>
          </cell>
          <cell r="E1345" t="str">
            <v>No Replacement-DELETED</v>
          </cell>
          <cell r="F1345" t="str">
            <v>No Replacement-DELETED</v>
          </cell>
        </row>
        <row r="1346">
          <cell r="A1346" t="str">
            <v>P0590555</v>
          </cell>
          <cell r="B1346" t="str">
            <v>TY53M</v>
          </cell>
          <cell r="C1346" t="str">
            <v>No Replacement-DELETED</v>
          </cell>
          <cell r="D1346" t="str">
            <v>No Replacement-DELETED</v>
          </cell>
          <cell r="E1346" t="str">
            <v>No Replacement-DELETED</v>
          </cell>
          <cell r="F1346" t="str">
            <v>No Replacement-DELETED</v>
          </cell>
        </row>
        <row r="1347">
          <cell r="A1347" t="str">
            <v>P0601165</v>
          </cell>
          <cell r="C1347" t="str">
            <v>No Replacement-DELETED</v>
          </cell>
          <cell r="D1347" t="str">
            <v>No Replacement-DELETED</v>
          </cell>
          <cell r="E1347" t="str">
            <v>No Replacement-DELETED</v>
          </cell>
          <cell r="F1347" t="str">
            <v>No Replacement-DELETED</v>
          </cell>
        </row>
        <row r="1348">
          <cell r="A1348" t="str">
            <v>P0610736</v>
          </cell>
          <cell r="C1348" t="str">
            <v>No Replacement-DELETED</v>
          </cell>
          <cell r="D1348" t="str">
            <v>No Replacement-DELETED</v>
          </cell>
          <cell r="E1348" t="str">
            <v>No Replacement-DELETED</v>
          </cell>
          <cell r="F1348" t="str">
            <v>No Replacement-DELETED</v>
          </cell>
        </row>
        <row r="1349">
          <cell r="A1349" t="str">
            <v>P0610737</v>
          </cell>
          <cell r="C1349" t="str">
            <v>No Replacement-DELETED</v>
          </cell>
          <cell r="D1349" t="str">
            <v>No Replacement-DELETED</v>
          </cell>
          <cell r="E1349" t="str">
            <v>No Replacement-DELETED</v>
          </cell>
          <cell r="F1349" t="str">
            <v>No Replacement-DELETED</v>
          </cell>
        </row>
        <row r="1350">
          <cell r="A1350" t="str">
            <v>P0610738</v>
          </cell>
          <cell r="C1350" t="str">
            <v>No Replacement-DELETED</v>
          </cell>
          <cell r="D1350" t="str">
            <v>No Replacement-DELETED</v>
          </cell>
          <cell r="E1350" t="str">
            <v>No Replacement-DELETED</v>
          </cell>
          <cell r="F1350" t="str">
            <v>No Replacement-DELETED</v>
          </cell>
        </row>
        <row r="1351">
          <cell r="A1351" t="str">
            <v>P0617130</v>
          </cell>
          <cell r="B1351" t="str">
            <v>TY23M</v>
          </cell>
          <cell r="C1351" t="str">
            <v>No Replacement-DELETED</v>
          </cell>
          <cell r="D1351" t="str">
            <v>No Replacement-DELETED</v>
          </cell>
          <cell r="E1351" t="str">
            <v>No Replacement-DELETED</v>
          </cell>
          <cell r="F1351" t="str">
            <v>No Replacement-DELETED</v>
          </cell>
        </row>
        <row r="1352">
          <cell r="A1352" t="str">
            <v>P0633703</v>
          </cell>
          <cell r="C1352" t="str">
            <v>No Replacement-DELETED</v>
          </cell>
          <cell r="D1352" t="str">
            <v>No Replacement-DELETED</v>
          </cell>
          <cell r="E1352" t="str">
            <v>No Replacement-DELETED</v>
          </cell>
          <cell r="F1352" t="str">
            <v>No Replacement-DELETED</v>
          </cell>
        </row>
        <row r="1353">
          <cell r="A1353" t="str">
            <v>P0634860</v>
          </cell>
          <cell r="C1353" t="str">
            <v>No Replacement-DELETED</v>
          </cell>
          <cell r="D1353" t="str">
            <v>No Replacement-DELETED</v>
          </cell>
          <cell r="E1353" t="str">
            <v>No Replacement-DELETED</v>
          </cell>
          <cell r="F1353" t="str">
            <v>No Replacement-DELETED</v>
          </cell>
        </row>
        <row r="1354">
          <cell r="A1354" t="str">
            <v>P0661219</v>
          </cell>
          <cell r="C1354" t="str">
            <v>No Replacement-DELETED</v>
          </cell>
          <cell r="D1354" t="str">
            <v>No Replacement-DELETED</v>
          </cell>
          <cell r="E1354" t="str">
            <v>No Replacement-DELETED</v>
          </cell>
          <cell r="F1354" t="str">
            <v>No Replacement-DELETED</v>
          </cell>
        </row>
        <row r="1355">
          <cell r="A1355" t="str">
            <v>P0672379</v>
          </cell>
          <cell r="C1355" t="str">
            <v>No Replacement-DELETED</v>
          </cell>
          <cell r="D1355" t="str">
            <v>No Replacement-DELETED</v>
          </cell>
          <cell r="E1355" t="str">
            <v>No Replacement-DELETED</v>
          </cell>
          <cell r="F1355" t="str">
            <v>No Replacement-DELETED</v>
          </cell>
        </row>
        <row r="1356">
          <cell r="A1356" t="str">
            <v>P0672380</v>
          </cell>
          <cell r="C1356" t="str">
            <v>No Replacement-DELETED</v>
          </cell>
          <cell r="D1356" t="str">
            <v>No Replacement-DELETED</v>
          </cell>
          <cell r="E1356" t="str">
            <v>No Replacement-DELETED</v>
          </cell>
          <cell r="F1356" t="str">
            <v>No Replacement-DELETED</v>
          </cell>
        </row>
        <row r="1357">
          <cell r="A1357" t="str">
            <v>P0672381</v>
          </cell>
          <cell r="C1357" t="str">
            <v>No Replacement-DELETED</v>
          </cell>
          <cell r="D1357" t="str">
            <v>No Replacement-DELETED</v>
          </cell>
          <cell r="E1357" t="str">
            <v>No Replacement-DELETED</v>
          </cell>
          <cell r="F1357" t="str">
            <v>No Replacement-DELETED</v>
          </cell>
        </row>
        <row r="1358">
          <cell r="A1358" t="str">
            <v>P0677746</v>
          </cell>
          <cell r="C1358" t="str">
            <v>No Replacement-DELETED</v>
          </cell>
          <cell r="D1358" t="str">
            <v>No Replacement-DELETED</v>
          </cell>
          <cell r="E1358" t="str">
            <v>No Replacement-DELETED</v>
          </cell>
          <cell r="F1358" t="str">
            <v>No Replacement-DELETED</v>
          </cell>
        </row>
        <row r="1359">
          <cell r="A1359" t="str">
            <v>P0691669</v>
          </cell>
          <cell r="C1359" t="str">
            <v>No Replacement-DELETED</v>
          </cell>
          <cell r="D1359" t="str">
            <v>No Replacement-DELETED</v>
          </cell>
          <cell r="E1359" t="str">
            <v>No Replacement-DELETED</v>
          </cell>
          <cell r="F1359" t="str">
            <v>No Replacement-DELETED</v>
          </cell>
        </row>
        <row r="1360">
          <cell r="A1360" t="str">
            <v>P0691769</v>
          </cell>
          <cell r="C1360" t="str">
            <v>DELETED</v>
          </cell>
        </row>
        <row r="1361">
          <cell r="A1361" t="str">
            <v>P0705061</v>
          </cell>
          <cell r="C1361" t="str">
            <v>No Replacement-DELETED</v>
          </cell>
          <cell r="D1361" t="str">
            <v>No Replacement-DELETED</v>
          </cell>
          <cell r="E1361" t="str">
            <v>No Replacement-DELETED</v>
          </cell>
          <cell r="F1361" t="str">
            <v>No Replacement-DELETED</v>
          </cell>
        </row>
        <row r="1362">
          <cell r="A1362" t="str">
            <v>P0713794</v>
          </cell>
          <cell r="C1362" t="str">
            <v>No Replacement-DELETED</v>
          </cell>
          <cell r="D1362" t="str">
            <v>No Replacement-DELETED</v>
          </cell>
          <cell r="E1362" t="str">
            <v>No Replacement-DELETED</v>
          </cell>
          <cell r="F1362" t="str">
            <v>No Replacement-DELETED</v>
          </cell>
        </row>
        <row r="1363">
          <cell r="A1363" t="str">
            <v>P0715226</v>
          </cell>
          <cell r="C1363" t="str">
            <v>No Replacement-DELETED</v>
          </cell>
          <cell r="D1363" t="str">
            <v>No Replacement-DELETED</v>
          </cell>
          <cell r="E1363" t="str">
            <v>No Replacement-DELETED</v>
          </cell>
          <cell r="F1363" t="str">
            <v>No Replacement-DELETED</v>
          </cell>
        </row>
        <row r="1364">
          <cell r="A1364" t="str">
            <v>P0720461</v>
          </cell>
          <cell r="C1364" t="str">
            <v>No Replacement-DELETED</v>
          </cell>
          <cell r="D1364" t="str">
            <v>No Replacement-DELETED</v>
          </cell>
          <cell r="E1364" t="str">
            <v>No Replacement-DELETED</v>
          </cell>
          <cell r="F1364" t="str">
            <v>No Replacement-DELETED</v>
          </cell>
        </row>
        <row r="1365">
          <cell r="A1365" t="str">
            <v>P0720773</v>
          </cell>
          <cell r="C1365" t="str">
            <v>No Replacement-DELETED</v>
          </cell>
          <cell r="D1365" t="str">
            <v>No Replacement-DELETED</v>
          </cell>
          <cell r="E1365" t="str">
            <v>No Replacement-DELETED</v>
          </cell>
          <cell r="F1365" t="str">
            <v>No Replacement-DELETED</v>
          </cell>
        </row>
        <row r="1366">
          <cell r="A1366" t="str">
            <v>P0724514</v>
          </cell>
          <cell r="C1366" t="str">
            <v>No Replacement-DELETED</v>
          </cell>
          <cell r="D1366" t="str">
            <v>No Replacement-DELETED</v>
          </cell>
          <cell r="E1366" t="str">
            <v>No Replacement-DELETED</v>
          </cell>
          <cell r="F1366" t="str">
            <v>No Replacement-DELETED</v>
          </cell>
        </row>
        <row r="1367">
          <cell r="A1367" t="str">
            <v>P0724517</v>
          </cell>
          <cell r="C1367" t="str">
            <v>No Replacement-DELETED</v>
          </cell>
          <cell r="D1367" t="str">
            <v>No Replacement-DELETED</v>
          </cell>
          <cell r="E1367" t="str">
            <v>No Replacement-DELETED</v>
          </cell>
          <cell r="F1367" t="str">
            <v>No Replacement-DELETED</v>
          </cell>
        </row>
        <row r="1368">
          <cell r="A1368" t="str">
            <v>P0724518</v>
          </cell>
          <cell r="C1368" t="str">
            <v>No Replacement-DELETED</v>
          </cell>
          <cell r="D1368" t="str">
            <v>No Replacement-DELETED</v>
          </cell>
          <cell r="E1368" t="str">
            <v>No Replacement-DELETED</v>
          </cell>
          <cell r="F1368" t="str">
            <v>No Replacement-DELETED</v>
          </cell>
        </row>
        <row r="1369">
          <cell r="A1369" t="str">
            <v>P0726963</v>
          </cell>
          <cell r="C1369" t="str">
            <v>No Replacement-DELETED</v>
          </cell>
          <cell r="D1369" t="str">
            <v>No Replacement-DELETED</v>
          </cell>
          <cell r="E1369" t="str">
            <v>No Replacement-DELETED</v>
          </cell>
          <cell r="F1369" t="str">
            <v>No Replacement-DELETED</v>
          </cell>
        </row>
        <row r="1370">
          <cell r="A1370" t="str">
            <v>P0735863</v>
          </cell>
          <cell r="C1370" t="str">
            <v>No Replacement-DELETED</v>
          </cell>
          <cell r="D1370" t="str">
            <v>No Replacement-DELETED</v>
          </cell>
          <cell r="E1370" t="str">
            <v>No Replacement-DELETED</v>
          </cell>
          <cell r="F1370" t="str">
            <v>No Replacement-DELETED</v>
          </cell>
        </row>
        <row r="1371">
          <cell r="A1371" t="str">
            <v>P0743628</v>
          </cell>
          <cell r="C1371" t="str">
            <v>No Replacement-DELETED</v>
          </cell>
          <cell r="D1371" t="str">
            <v>No Replacement-DELETED</v>
          </cell>
          <cell r="E1371" t="str">
            <v>No Replacement-DELETED</v>
          </cell>
          <cell r="F1371" t="str">
            <v>No Replacement-DELETED</v>
          </cell>
        </row>
        <row r="1372">
          <cell r="A1372" t="str">
            <v>P0859950</v>
          </cell>
          <cell r="C1372" t="str">
            <v>No Replacement-DELETED</v>
          </cell>
          <cell r="D1372" t="str">
            <v>No Replacement-DELETED</v>
          </cell>
          <cell r="E1372" t="str">
            <v>No Replacement-DELETED</v>
          </cell>
          <cell r="F1372" t="str">
            <v>No Replacement-DELETED</v>
          </cell>
        </row>
        <row r="1373">
          <cell r="A1373" t="str">
            <v>P0874870</v>
          </cell>
          <cell r="C1373" t="str">
            <v>MD'd</v>
          </cell>
          <cell r="D1373" t="str">
            <v>MD'd</v>
          </cell>
          <cell r="E1373" t="str">
            <v>MD'd</v>
          </cell>
          <cell r="F1373" t="str">
            <v>MD'd</v>
          </cell>
        </row>
        <row r="1374">
          <cell r="A1374" t="str">
            <v>P0916583</v>
          </cell>
          <cell r="C1374" t="str">
            <v>No Replacement-DELETED</v>
          </cell>
          <cell r="D1374" t="str">
            <v>No Replacement-DELETED</v>
          </cell>
          <cell r="E1374" t="str">
            <v>No Replacement-DELETED</v>
          </cell>
          <cell r="F1374" t="str">
            <v>No Replacement-DELETED</v>
          </cell>
        </row>
        <row r="1375">
          <cell r="A1375" t="str">
            <v>P0916584</v>
          </cell>
          <cell r="C1375" t="str">
            <v>No Replacement-DELETED</v>
          </cell>
          <cell r="D1375" t="str">
            <v>No Replacement-DELETED</v>
          </cell>
          <cell r="E1375" t="str">
            <v>No Replacement-DELETED</v>
          </cell>
          <cell r="F1375" t="str">
            <v>No Replacement-DELETED</v>
          </cell>
        </row>
        <row r="1376">
          <cell r="A1376" t="str">
            <v>P099B240</v>
          </cell>
          <cell r="C1376" t="str">
            <v>No Replacement-DELETED</v>
          </cell>
          <cell r="D1376" t="str">
            <v>No Replacement-DELETED</v>
          </cell>
          <cell r="E1376" t="str">
            <v>No Replacement-DELETED</v>
          </cell>
          <cell r="F1376" t="str">
            <v>No Replacement-DELETED</v>
          </cell>
        </row>
        <row r="1377">
          <cell r="A1377" t="str">
            <v>P099E580</v>
          </cell>
          <cell r="C1377" t="str">
            <v>No Replacement-DELETED</v>
          </cell>
          <cell r="D1377" t="str">
            <v>No Replacement-DELETED</v>
          </cell>
          <cell r="E1377" t="str">
            <v>No Replacement-DELETED</v>
          </cell>
          <cell r="F1377" t="str">
            <v>No Replacement-DELETED</v>
          </cell>
        </row>
        <row r="1378">
          <cell r="A1378" t="str">
            <v>QTBIX17A</v>
          </cell>
          <cell r="B1378" t="str">
            <v>A0270166</v>
          </cell>
          <cell r="C1378" t="str">
            <v>No Replacement-DELETED</v>
          </cell>
          <cell r="D1378" t="str">
            <v>No Replacement-DELETED</v>
          </cell>
          <cell r="E1378" t="str">
            <v>No Replacement-DELETED</v>
          </cell>
          <cell r="F1378" t="str">
            <v>No Replacement-DELETED</v>
          </cell>
        </row>
        <row r="1379">
          <cell r="A1379" t="str">
            <v>R0103032</v>
          </cell>
          <cell r="C1379" t="str">
            <v>No Replacement-DELETED</v>
          </cell>
          <cell r="D1379" t="str">
            <v>No Replacement-DELETED</v>
          </cell>
          <cell r="E1379" t="str">
            <v>No Replacement-DELETED</v>
          </cell>
          <cell r="F1379" t="str">
            <v>No Replacement-DELETED</v>
          </cell>
        </row>
        <row r="1380">
          <cell r="A1380" t="str">
            <v>R0104011</v>
          </cell>
          <cell r="C1380" t="str">
            <v>No Replacement-DELETED</v>
          </cell>
          <cell r="D1380" t="str">
            <v>No Replacement-DELETED</v>
          </cell>
          <cell r="E1380" t="str">
            <v>No Replacement-DELETED</v>
          </cell>
          <cell r="F1380" t="str">
            <v>No Replacement-DELETED</v>
          </cell>
        </row>
        <row r="1381">
          <cell r="A1381" t="str">
            <v>R0108387</v>
          </cell>
          <cell r="C1381" t="str">
            <v>DELETED</v>
          </cell>
        </row>
        <row r="1382">
          <cell r="A1382" t="str">
            <v>R0112371</v>
          </cell>
          <cell r="C1382" t="str">
            <v>No Replacement-DELETED</v>
          </cell>
          <cell r="D1382" t="str">
            <v>No Replacement-DELETED</v>
          </cell>
          <cell r="E1382" t="str">
            <v>No Replacement-DELETED</v>
          </cell>
          <cell r="F1382" t="str">
            <v>No Replacement-DELETED</v>
          </cell>
        </row>
        <row r="1383">
          <cell r="A1383" t="str">
            <v>R0112463</v>
          </cell>
          <cell r="C1383" t="str">
            <v>No Replacement-DELETED</v>
          </cell>
          <cell r="D1383" t="str">
            <v>No Replacement-DELETED</v>
          </cell>
          <cell r="E1383" t="str">
            <v>No Replacement-DELETED</v>
          </cell>
          <cell r="F1383" t="str">
            <v>No Replacement-DELETED</v>
          </cell>
        </row>
        <row r="1384">
          <cell r="A1384" t="str">
            <v>R0112478</v>
          </cell>
          <cell r="C1384" t="str">
            <v>No Replacement-DELETED</v>
          </cell>
          <cell r="D1384" t="str">
            <v>No Replacement-DELETED</v>
          </cell>
          <cell r="E1384" t="str">
            <v>No Replacement-DELETED</v>
          </cell>
          <cell r="F1384" t="str">
            <v>No Replacement-DELETED</v>
          </cell>
        </row>
        <row r="1385">
          <cell r="A1385" t="str">
            <v>R0113363</v>
          </cell>
          <cell r="C1385" t="str">
            <v>Replaced By R0118730 - MD'd</v>
          </cell>
          <cell r="D1385" t="str">
            <v>Replaced By R0118730 - MD'd</v>
          </cell>
          <cell r="E1385" t="str">
            <v>Replaced By R0118730 - MD'd</v>
          </cell>
          <cell r="F1385" t="str">
            <v>Replaced By R0118730 - MD'd</v>
          </cell>
        </row>
        <row r="1386">
          <cell r="A1386" t="str">
            <v>R0113365</v>
          </cell>
          <cell r="C1386" t="str">
            <v>No Replacement- MD'd</v>
          </cell>
          <cell r="D1386" t="str">
            <v>No Replacement- MD'd</v>
          </cell>
          <cell r="E1386" t="str">
            <v>No Replacement- MD'd</v>
          </cell>
          <cell r="F1386" t="str">
            <v>No Replacement- MD'd</v>
          </cell>
        </row>
        <row r="1387">
          <cell r="A1387" t="str">
            <v>R0113442</v>
          </cell>
          <cell r="C1387" t="str">
            <v>No Replacement- MD'd</v>
          </cell>
          <cell r="D1387" t="str">
            <v>No Replacement- MD'd</v>
          </cell>
          <cell r="E1387" t="str">
            <v>No Replacement- MD'd</v>
          </cell>
          <cell r="F1387" t="str">
            <v>No Replacement- MD'd</v>
          </cell>
        </row>
        <row r="1388">
          <cell r="A1388" t="str">
            <v>R0114594</v>
          </cell>
          <cell r="C1388" t="str">
            <v>No Replacement-DELETED</v>
          </cell>
          <cell r="D1388" t="str">
            <v>No Replacement-DELETED</v>
          </cell>
          <cell r="E1388" t="str">
            <v>No Replacement-DELETED</v>
          </cell>
          <cell r="F1388" t="str">
            <v>No Replacement-DELETED</v>
          </cell>
        </row>
        <row r="1389">
          <cell r="A1389" t="str">
            <v>R0115467</v>
          </cell>
          <cell r="C1389" t="str">
            <v>No Replacement-DELETED</v>
          </cell>
          <cell r="D1389" t="str">
            <v>No Replacement-DELETED</v>
          </cell>
          <cell r="E1389" t="str">
            <v>No Replacement-DELETED</v>
          </cell>
          <cell r="F1389" t="str">
            <v>No Replacement-DELETED</v>
          </cell>
        </row>
        <row r="1390">
          <cell r="A1390" t="str">
            <v>R0115471</v>
          </cell>
          <cell r="C1390" t="str">
            <v>No Replacement-DELETED</v>
          </cell>
          <cell r="D1390" t="str">
            <v>No Replacement-DELETED</v>
          </cell>
          <cell r="E1390" t="str">
            <v>No Replacement-DELETED</v>
          </cell>
          <cell r="F1390" t="str">
            <v>No Replacement-DELETED</v>
          </cell>
        </row>
        <row r="1391">
          <cell r="A1391" t="str">
            <v>R0115473</v>
          </cell>
          <cell r="C1391" t="str">
            <v>No Replacement-DELETED</v>
          </cell>
          <cell r="D1391" t="str">
            <v>No Replacement-DELETED</v>
          </cell>
          <cell r="E1391" t="str">
            <v>No Replacement-DELETED</v>
          </cell>
          <cell r="F1391" t="str">
            <v>No Replacement-DELETED</v>
          </cell>
        </row>
        <row r="1392">
          <cell r="A1392" t="str">
            <v>R0115690</v>
          </cell>
          <cell r="C1392" t="str">
            <v>No Replacement-DELETED</v>
          </cell>
          <cell r="D1392" t="str">
            <v>No Replacement-DELETED</v>
          </cell>
          <cell r="E1392" t="str">
            <v>No Replacement-DELETED</v>
          </cell>
          <cell r="F1392" t="str">
            <v>No Replacement-DELETED</v>
          </cell>
        </row>
        <row r="1393">
          <cell r="A1393" t="str">
            <v>R0118701</v>
          </cell>
          <cell r="C1393" t="str">
            <v>DELETED</v>
          </cell>
        </row>
        <row r="1394">
          <cell r="A1394" t="str">
            <v>TK000395</v>
          </cell>
          <cell r="B1394">
            <v>50</v>
          </cell>
          <cell r="C1394" t="str">
            <v>No Replacement-DELETED</v>
          </cell>
          <cell r="D1394" t="str">
            <v>No Replacement-DELETED</v>
          </cell>
          <cell r="E1394" t="str">
            <v>No Replacement-DELETED</v>
          </cell>
          <cell r="F1394" t="str">
            <v>No Replacement-DELETED</v>
          </cell>
        </row>
      </sheetData>
      <sheetData sheetId="3">
        <row r="1">
          <cell r="A1" t="str">
            <v>Order Code</v>
          </cell>
          <cell r="B1" t="str">
            <v>PEC Code</v>
          </cell>
          <cell r="C1" t="str">
            <v>Product Category</v>
          </cell>
          <cell r="D1" t="str">
            <v>Description</v>
          </cell>
          <cell r="E1" t="str">
            <v>Unit List Price</v>
          </cell>
          <cell r="F1" t="str">
            <v>Unit Full Cost w/CR's</v>
          </cell>
        </row>
        <row r="2">
          <cell r="A2">
            <v>34000</v>
          </cell>
          <cell r="B2" t="str">
            <v>A0709886</v>
          </cell>
          <cell r="C2" t="str">
            <v>Services Platforms</v>
          </cell>
          <cell r="D2" t="str">
            <v>DUAL ETHERNET NET MODULE</v>
          </cell>
          <cell r="E2">
            <v>2100</v>
          </cell>
          <cell r="F2">
            <v>139.94</v>
          </cell>
        </row>
        <row r="3">
          <cell r="A3" t="str">
            <v>A0076766</v>
          </cell>
          <cell r="C3" t="str">
            <v>OEM Equipment</v>
          </cell>
          <cell r="D3" t="str">
            <v>CONN</v>
          </cell>
          <cell r="E3">
            <v>5</v>
          </cell>
          <cell r="F3">
            <v>3.16</v>
          </cell>
        </row>
        <row r="4">
          <cell r="A4" t="str">
            <v>A0108992</v>
          </cell>
          <cell r="C4" t="str">
            <v>OEM Equipment</v>
          </cell>
          <cell r="D4" t="str">
            <v>Fuse GMT 2A, 60V, DC Orange</v>
          </cell>
          <cell r="E4">
            <v>10</v>
          </cell>
          <cell r="F4">
            <v>0.7</v>
          </cell>
        </row>
        <row r="5">
          <cell r="A5" t="str">
            <v>A0108995</v>
          </cell>
          <cell r="C5" t="str">
            <v>OEM Equipment</v>
          </cell>
          <cell r="D5" t="str">
            <v>Fuse GMT 5A, 60V, DC Green</v>
          </cell>
          <cell r="E5">
            <v>10</v>
          </cell>
          <cell r="F5">
            <v>0.5</v>
          </cell>
        </row>
        <row r="6">
          <cell r="A6" t="str">
            <v>A0109762</v>
          </cell>
          <cell r="C6" t="str">
            <v>OEM Equipment</v>
          </cell>
          <cell r="D6" t="str">
            <v>Fuse GMT 10A, 60V Red/White</v>
          </cell>
          <cell r="E6">
            <v>10</v>
          </cell>
          <cell r="F6">
            <v>0.77</v>
          </cell>
        </row>
        <row r="7">
          <cell r="A7" t="str">
            <v>A0205209</v>
          </cell>
          <cell r="C7" t="str">
            <v>OEM Equipment</v>
          </cell>
          <cell r="D7" t="str">
            <v>FUSE ALARM Fast 0.75A 300Vac/dc BROWN BODY</v>
          </cell>
          <cell r="E7">
            <v>2.2200000000000002</v>
          </cell>
          <cell r="F7">
            <v>0.63</v>
          </cell>
        </row>
        <row r="8">
          <cell r="A8" t="str">
            <v>A0205210</v>
          </cell>
          <cell r="C8" t="str">
            <v>OEM Equipment</v>
          </cell>
          <cell r="D8" t="str">
            <v>Fuse, Dummy, QFF3A, QFF1 type</v>
          </cell>
          <cell r="E8">
            <v>0.77</v>
          </cell>
          <cell r="F8">
            <v>0.08</v>
          </cell>
        </row>
        <row r="9">
          <cell r="A9" t="str">
            <v>A0266828</v>
          </cell>
          <cell r="C9" t="str">
            <v>OEM Equipment</v>
          </cell>
          <cell r="D9" t="str">
            <v>QCBIX1A BIX CONNECTOR FOR SING</v>
          </cell>
          <cell r="E9">
            <v>14.58</v>
          </cell>
          <cell r="F9">
            <v>3.97</v>
          </cell>
        </row>
        <row r="10">
          <cell r="A10" t="str">
            <v>A0286794</v>
          </cell>
          <cell r="C10" t="str">
            <v>Switch Hardware</v>
          </cell>
          <cell r="D10" t="str">
            <v>Lug, 1/0, 2 Hole, 1/2&amp;quot; x 1-3/4</v>
          </cell>
          <cell r="E10">
            <v>14</v>
          </cell>
          <cell r="F10">
            <v>1.73</v>
          </cell>
        </row>
        <row r="11">
          <cell r="A11" t="str">
            <v>A0292996</v>
          </cell>
          <cell r="C11" t="str">
            <v>OEM Equipment</v>
          </cell>
          <cell r="D11" t="str">
            <v>Lug,Term Ring, 12-10 AWG, 1/4&amp;quot;</v>
          </cell>
          <cell r="E11">
            <v>3</v>
          </cell>
          <cell r="F11">
            <v>0.08</v>
          </cell>
        </row>
        <row r="12">
          <cell r="A12" t="str">
            <v>A0297944</v>
          </cell>
          <cell r="C12" t="str">
            <v>OEM Equipment</v>
          </cell>
          <cell r="D12" t="str">
            <v>Lug, 1/0, 2 Hole, 3/8&amp;quot;x 1&amp;quot; Spa</v>
          </cell>
          <cell r="E12">
            <v>4</v>
          </cell>
          <cell r="F12">
            <v>0.98</v>
          </cell>
        </row>
        <row r="13">
          <cell r="A13" t="str">
            <v>A0297957</v>
          </cell>
          <cell r="C13" t="str">
            <v>OEM Equipment</v>
          </cell>
          <cell r="D13" t="str">
            <v>NPS50055-11L16 CONN COMPRESSIO</v>
          </cell>
          <cell r="E13">
            <v>3</v>
          </cell>
          <cell r="F13">
            <v>1.67</v>
          </cell>
        </row>
        <row r="14">
          <cell r="A14" t="str">
            <v>A0300107</v>
          </cell>
          <cell r="C14" t="str">
            <v>Switch Hardware</v>
          </cell>
          <cell r="D14" t="str">
            <v>Bracket, Pwr Cable,5&amp;quot;x1.5&amp;quot; Gre</v>
          </cell>
          <cell r="E14">
            <v>10.5</v>
          </cell>
          <cell r="F14">
            <v>23.93</v>
          </cell>
        </row>
        <row r="15">
          <cell r="A15" t="str">
            <v>A0315080</v>
          </cell>
          <cell r="C15" t="str">
            <v>Services Platforms</v>
          </cell>
          <cell r="D15" t="str">
            <v>Lug, 6 AWG, 1 Hole, 1/4&amp;quot;, 5410</v>
          </cell>
          <cell r="E15">
            <v>1.84</v>
          </cell>
          <cell r="F15">
            <v>0.46</v>
          </cell>
        </row>
        <row r="16">
          <cell r="A16" t="str">
            <v>A0315082</v>
          </cell>
          <cell r="C16" t="str">
            <v>OEM Equipment</v>
          </cell>
          <cell r="D16" t="str">
            <v>Lug, 1/0, 1 Hole, 3/8&amp;quot;, 54109</v>
          </cell>
          <cell r="E16">
            <v>1.46</v>
          </cell>
          <cell r="F16">
            <v>1.39</v>
          </cell>
        </row>
        <row r="17">
          <cell r="A17" t="str">
            <v>A0319449</v>
          </cell>
          <cell r="C17" t="str">
            <v>OEM Equipment</v>
          </cell>
          <cell r="D17" t="str">
            <v>NPS50332-01Z1 GROUND STRAP (WR</v>
          </cell>
          <cell r="E17">
            <v>33</v>
          </cell>
          <cell r="F17">
            <v>13.79</v>
          </cell>
        </row>
        <row r="18">
          <cell r="A18" t="str">
            <v>A0320863</v>
          </cell>
          <cell r="C18" t="str">
            <v>OEM Equipment</v>
          </cell>
          <cell r="D18" t="str">
            <v>NPS50055-11L25 CONN COMPRESSIO</v>
          </cell>
          <cell r="E18">
            <v>18</v>
          </cell>
          <cell r="F18">
            <v>10.15</v>
          </cell>
        </row>
        <row r="19">
          <cell r="A19" t="str">
            <v>A0320867</v>
          </cell>
          <cell r="C19" t="str">
            <v>OEM Equipment</v>
          </cell>
          <cell r="D19" t="str">
            <v>NPS50055-11L29 CONN COMPRESSIO</v>
          </cell>
          <cell r="E19">
            <v>50</v>
          </cell>
          <cell r="F19">
            <v>13.35</v>
          </cell>
        </row>
        <row r="20">
          <cell r="A20" t="str">
            <v>A0322413</v>
          </cell>
          <cell r="C20" t="str">
            <v>OEM Equipment</v>
          </cell>
          <cell r="D20" t="str">
            <v>NPS50055-11L30 CONN COMPRESSIO</v>
          </cell>
          <cell r="E20">
            <v>64</v>
          </cell>
          <cell r="F20">
            <v>21.15</v>
          </cell>
        </row>
        <row r="21">
          <cell r="A21" t="str">
            <v>A0322414</v>
          </cell>
          <cell r="C21" t="str">
            <v>OEM Equipment</v>
          </cell>
          <cell r="D21" t="str">
            <v>NPS50055-11L31 CONN COMPRESSIO</v>
          </cell>
          <cell r="E21">
            <v>92</v>
          </cell>
          <cell r="F21">
            <v>35.9</v>
          </cell>
        </row>
        <row r="22">
          <cell r="A22" t="str">
            <v>A0323061</v>
          </cell>
          <cell r="C22" t="str">
            <v>OEM Equipment</v>
          </cell>
          <cell r="D22" t="str">
            <v>BOND CLAMP</v>
          </cell>
          <cell r="E22">
            <v>4.8899999999999997</v>
          </cell>
          <cell r="F22">
            <v>1.1200000000000001</v>
          </cell>
        </row>
        <row r="23">
          <cell r="A23" t="str">
            <v>A0328548</v>
          </cell>
          <cell r="C23" t="str">
            <v>Cellsite/BTS/RBS Infrastructure</v>
          </cell>
          <cell r="D23" t="str">
            <v>C-Tap, 2-4 AWG, 6-8, 10-12, 54</v>
          </cell>
          <cell r="E23">
            <v>1</v>
          </cell>
          <cell r="F23">
            <v>1</v>
          </cell>
        </row>
        <row r="24">
          <cell r="A24" t="str">
            <v>A0328550</v>
          </cell>
          <cell r="C24" t="str">
            <v>OEM Equipment</v>
          </cell>
          <cell r="D24" t="str">
            <v>Cover, Adhesive Insulating Spl</v>
          </cell>
          <cell r="E24">
            <v>3.06</v>
          </cell>
          <cell r="F24">
            <v>0.85</v>
          </cell>
        </row>
        <row r="25">
          <cell r="A25" t="str">
            <v>A0352268</v>
          </cell>
          <cell r="C25" t="str">
            <v>Switch Hardware</v>
          </cell>
          <cell r="D25" t="str">
            <v>CB ASSY,62.5um,SF,STx2,1Fiber,1.6</v>
          </cell>
          <cell r="E25">
            <v>78.290000000000006</v>
          </cell>
          <cell r="F25">
            <v>10.72</v>
          </cell>
        </row>
        <row r="26">
          <cell r="A26" t="str">
            <v>A0352331</v>
          </cell>
          <cell r="C26" t="str">
            <v>OEM Equipment</v>
          </cell>
          <cell r="D26" t="str">
            <v>KIT</v>
          </cell>
          <cell r="E26">
            <v>45</v>
          </cell>
          <cell r="F26">
            <v>21.25</v>
          </cell>
        </row>
        <row r="27">
          <cell r="A27" t="str">
            <v>A0355518</v>
          </cell>
          <cell r="C27" t="str">
            <v>Services Platforms</v>
          </cell>
          <cell r="D27" t="str">
            <v>Bracket, Pwr Cable,5&amp;quot;x2&amp;quot; Brwn,</v>
          </cell>
          <cell r="E27">
            <v>2.86</v>
          </cell>
          <cell r="F27">
            <v>3.68</v>
          </cell>
        </row>
        <row r="28">
          <cell r="A28" t="str">
            <v>A0355527</v>
          </cell>
          <cell r="C28" t="str">
            <v>Switch Hardware</v>
          </cell>
          <cell r="D28" t="str">
            <v>Lug, 6 AWG, 2 Hole, 1/4&amp;quot; x 1&amp;quot;</v>
          </cell>
          <cell r="E28">
            <v>11.82</v>
          </cell>
          <cell r="F28">
            <v>2.67</v>
          </cell>
        </row>
        <row r="29">
          <cell r="A29" t="str">
            <v>A0355598</v>
          </cell>
          <cell r="C29" t="str">
            <v>OEM Equipment</v>
          </cell>
          <cell r="D29" t="str">
            <v>Lug, 8 AWG, 1 Hole, 1/4&amp;quot;,54130</v>
          </cell>
          <cell r="E29">
            <v>1</v>
          </cell>
          <cell r="F29">
            <v>0.56000000000000005</v>
          </cell>
        </row>
        <row r="30">
          <cell r="A30" t="str">
            <v>A0360768</v>
          </cell>
          <cell r="C30" t="str">
            <v>OEM Equipment</v>
          </cell>
          <cell r="D30" t="str">
            <v>Lug, 2 AWG, 2 H, 3/8&amp;quot; x 1&amp;quot; Spa</v>
          </cell>
          <cell r="E30">
            <v>8.43</v>
          </cell>
          <cell r="F30">
            <v>4.2</v>
          </cell>
        </row>
        <row r="31">
          <cell r="A31" t="str">
            <v>A0360815</v>
          </cell>
          <cell r="C31" t="str">
            <v>Services Platforms</v>
          </cell>
          <cell r="D31" t="str">
            <v>Lug, 2 AWG, 1 Hole, 1/4&amp;quot;,54107</v>
          </cell>
          <cell r="E31">
            <v>4.59</v>
          </cell>
          <cell r="F31">
            <v>1.23</v>
          </cell>
        </row>
        <row r="32">
          <cell r="A32" t="str">
            <v>A0361880</v>
          </cell>
          <cell r="C32" t="str">
            <v>Switch Hardware</v>
          </cell>
          <cell r="D32" t="str">
            <v>CONN SPLICE AND TAP COMPRESSION C TAP 1/0 AWG</v>
          </cell>
          <cell r="E32">
            <v>5.01</v>
          </cell>
          <cell r="F32">
            <v>1.19</v>
          </cell>
        </row>
        <row r="33">
          <cell r="A33" t="str">
            <v>A0361890</v>
          </cell>
          <cell r="C33" t="str">
            <v>Switch Hardware</v>
          </cell>
          <cell r="D33" t="str">
            <v>NPS50533-03L05 GROUND BAR ASSY</v>
          </cell>
          <cell r="E33">
            <v>491</v>
          </cell>
          <cell r="F33">
            <v>103.49</v>
          </cell>
        </row>
        <row r="34">
          <cell r="A34" t="str">
            <v>A0367655</v>
          </cell>
          <cell r="B34" t="str">
            <v>232CL2R</v>
          </cell>
          <cell r="C34" t="str">
            <v>OEM Equipment</v>
          </cell>
          <cell r="D34" t="str">
            <v>RS232 INTERFACE CURRENT LOOP CONVERTER</v>
          </cell>
          <cell r="E34">
            <v>40</v>
          </cell>
          <cell r="F34">
            <v>43.53</v>
          </cell>
        </row>
        <row r="35">
          <cell r="A35" t="str">
            <v>A0367907</v>
          </cell>
          <cell r="C35" t="str">
            <v>OEM Equipment</v>
          </cell>
          <cell r="D35" t="str">
            <v>NPS50897-05L02 SPACING SLEEVE</v>
          </cell>
          <cell r="E35">
            <v>102.63</v>
          </cell>
          <cell r="F35">
            <v>8.27</v>
          </cell>
        </row>
        <row r="36">
          <cell r="A36" t="str">
            <v>A0367944</v>
          </cell>
          <cell r="C36" t="str">
            <v>OEM Equipment</v>
          </cell>
          <cell r="D36" t="str">
            <v>Lug, 6 AWG, 2 Hole, 1/4&amp;quot; x 5/8</v>
          </cell>
          <cell r="E36">
            <v>6.84</v>
          </cell>
          <cell r="F36">
            <v>1.97</v>
          </cell>
        </row>
        <row r="37">
          <cell r="A37" t="str">
            <v>A0376839</v>
          </cell>
          <cell r="C37" t="str">
            <v>OEM Equipment</v>
          </cell>
          <cell r="D37" t="str">
            <v>DEC 420 Terminal</v>
          </cell>
          <cell r="E37">
            <v>994.74</v>
          </cell>
          <cell r="F37">
            <v>497.37</v>
          </cell>
        </row>
        <row r="38">
          <cell r="A38" t="str">
            <v>A0377623</v>
          </cell>
          <cell r="C38" t="str">
            <v>OEM Equipment</v>
          </cell>
          <cell r="D38" t="str">
            <v>NPS50055-11L130 CONN COMPRESSI</v>
          </cell>
          <cell r="E38">
            <v>6.42</v>
          </cell>
          <cell r="F38">
            <v>1.8</v>
          </cell>
        </row>
        <row r="39">
          <cell r="A39" t="str">
            <v>A0378320</v>
          </cell>
          <cell r="C39" t="str">
            <v>OEM Equipment</v>
          </cell>
          <cell r="D39" t="str">
            <v>Lug, 6AWG, 2 Hole, 3/8&amp;quot; x 1&amp;quot; s</v>
          </cell>
          <cell r="E39">
            <v>4</v>
          </cell>
          <cell r="F39">
            <v>2.59</v>
          </cell>
        </row>
        <row r="40">
          <cell r="A40" t="str">
            <v>A0378457</v>
          </cell>
          <cell r="C40" t="str">
            <v>OEM Equipment</v>
          </cell>
          <cell r="D40" t="str">
            <v>QBS48S1X005DL1 CKT BRKR, SERIE</v>
          </cell>
          <cell r="E40">
            <v>36</v>
          </cell>
          <cell r="F40">
            <v>8.5</v>
          </cell>
        </row>
        <row r="41">
          <cell r="A41" t="str">
            <v>A0378458</v>
          </cell>
          <cell r="C41" t="str">
            <v>OEM Equipment</v>
          </cell>
          <cell r="D41" t="str">
            <v>QBS48S1X010DL1 CKT BRKR, SERIE</v>
          </cell>
          <cell r="E41">
            <v>43.98</v>
          </cell>
          <cell r="F41">
            <v>8.49</v>
          </cell>
        </row>
        <row r="42">
          <cell r="A42" t="str">
            <v>A0378460</v>
          </cell>
          <cell r="C42" t="str">
            <v>OEM Equipment</v>
          </cell>
          <cell r="D42" t="str">
            <v>QBS48S1X030DL1 CKT BRKR, SERIE</v>
          </cell>
          <cell r="E42">
            <v>49.38</v>
          </cell>
          <cell r="F42">
            <v>8.49</v>
          </cell>
        </row>
        <row r="43">
          <cell r="A43" t="str">
            <v>A0378853</v>
          </cell>
          <cell r="C43" t="str">
            <v>Controller Hardware</v>
          </cell>
          <cell r="D43" t="str">
            <v>Cover, Adhesive Insulating Spl</v>
          </cell>
          <cell r="E43">
            <v>12</v>
          </cell>
          <cell r="F43">
            <v>3</v>
          </cell>
        </row>
        <row r="44">
          <cell r="A44" t="str">
            <v>A0378999</v>
          </cell>
          <cell r="C44" t="str">
            <v>Services Platforms</v>
          </cell>
          <cell r="D44" t="str">
            <v>WS1A2C10B1 WRIST STRAP ASS'Y,</v>
          </cell>
          <cell r="E44">
            <v>29.91</v>
          </cell>
          <cell r="F44">
            <v>9.89</v>
          </cell>
        </row>
        <row r="45">
          <cell r="A45" t="str">
            <v>A0380767</v>
          </cell>
          <cell r="C45" t="str">
            <v>OEM Equipment</v>
          </cell>
          <cell r="D45" t="str">
            <v>Duct,Fastener Kit, New Threade</v>
          </cell>
          <cell r="E45">
            <v>19</v>
          </cell>
          <cell r="F45">
            <v>18.3</v>
          </cell>
        </row>
        <row r="46">
          <cell r="A46" t="str">
            <v>A0380973</v>
          </cell>
          <cell r="C46" t="str">
            <v>Switch Hardware</v>
          </cell>
          <cell r="D46" t="str">
            <v>NPS50632-14L1 DS-6/R-1 REDUNDA</v>
          </cell>
          <cell r="E46">
            <v>2610</v>
          </cell>
          <cell r="F46">
            <v>1578.83</v>
          </cell>
        </row>
        <row r="47">
          <cell r="A47" t="str">
            <v>A0383526</v>
          </cell>
          <cell r="C47" t="str">
            <v>OEM Equipment</v>
          </cell>
          <cell r="D47" t="str">
            <v>VT520 Video Terminal</v>
          </cell>
          <cell r="E47">
            <v>923</v>
          </cell>
          <cell r="F47">
            <v>388.72</v>
          </cell>
        </row>
        <row r="48">
          <cell r="A48" t="str">
            <v>A0385031</v>
          </cell>
          <cell r="C48" t="str">
            <v>Switch Hardware</v>
          </cell>
          <cell r="D48" t="str">
            <v>H-Tap Copper 250-2 2-6 8-14 w/</v>
          </cell>
          <cell r="E48">
            <v>34</v>
          </cell>
          <cell r="F48">
            <v>8.66</v>
          </cell>
        </row>
        <row r="49">
          <cell r="A49" t="str">
            <v>A0385032</v>
          </cell>
          <cell r="C49" t="str">
            <v>OEM Equipment</v>
          </cell>
          <cell r="D49" t="str">
            <v>NPS50226-02L16 CONN SPLICE AND</v>
          </cell>
          <cell r="E49">
            <v>38.72</v>
          </cell>
          <cell r="F49">
            <v>11.57</v>
          </cell>
        </row>
        <row r="50">
          <cell r="A50" t="str">
            <v>A0600009</v>
          </cell>
          <cell r="C50" t="str">
            <v>OEM Equipment</v>
          </cell>
          <cell r="D50" t="str">
            <v>NPS25133L196 BATTERY, ABSOLYTE</v>
          </cell>
          <cell r="E50">
            <v>2452</v>
          </cell>
          <cell r="F50">
            <v>1167.9100000000001</v>
          </cell>
        </row>
        <row r="51">
          <cell r="A51" t="str">
            <v>A0600012</v>
          </cell>
          <cell r="C51" t="str">
            <v>OEM Equipment</v>
          </cell>
          <cell r="D51" t="str">
            <v>NPS25133L199 vrla battery</v>
          </cell>
          <cell r="E51">
            <v>1978</v>
          </cell>
          <cell r="F51">
            <v>910.47</v>
          </cell>
        </row>
        <row r="52">
          <cell r="A52" t="str">
            <v>A0600020</v>
          </cell>
          <cell r="C52" t="str">
            <v>OEM Equipment</v>
          </cell>
          <cell r="D52" t="str">
            <v>NPS25133L207 2V, 4500AH (8hour</v>
          </cell>
          <cell r="E52">
            <v>2098</v>
          </cell>
          <cell r="F52">
            <v>1463.03</v>
          </cell>
        </row>
        <row r="53">
          <cell r="A53" t="str">
            <v>A0600021</v>
          </cell>
          <cell r="C53" t="str">
            <v>OEM Equipment</v>
          </cell>
          <cell r="D53" t="str">
            <v>NPS25133L208 BATTERY, ABSOLYTE</v>
          </cell>
          <cell r="E53">
            <v>3001</v>
          </cell>
          <cell r="F53">
            <v>1418.37</v>
          </cell>
        </row>
        <row r="54">
          <cell r="A54" t="str">
            <v>A0605216</v>
          </cell>
          <cell r="C54" t="str">
            <v>OEM Equipment</v>
          </cell>
          <cell r="D54" t="str">
            <v>NPS50055-11L200 CONN COMPRESSI</v>
          </cell>
          <cell r="E54">
            <v>9.66</v>
          </cell>
          <cell r="F54">
            <v>3.07</v>
          </cell>
        </row>
        <row r="55">
          <cell r="A55" t="str">
            <v>A0609126</v>
          </cell>
          <cell r="C55" t="str">
            <v>Switch Hardware</v>
          </cell>
          <cell r="D55" t="str">
            <v>NPS50722-03L3 1.3 GIGABYTE 4MM</v>
          </cell>
          <cell r="E55">
            <v>16</v>
          </cell>
          <cell r="F55">
            <v>9.5</v>
          </cell>
        </row>
        <row r="56">
          <cell r="A56" t="str">
            <v>A0614290</v>
          </cell>
          <cell r="B56" t="str">
            <v>NPS51074-15L1</v>
          </cell>
          <cell r="C56" t="str">
            <v>OEM Equipment</v>
          </cell>
          <cell r="D56" t="str">
            <v>28.8Kbps (V.fast) or V.32bis automode modem: V.32bis, V.32, V.22bis, V.22: V.21, 212A, 103: evolving CCITT V.fast: async (128Kpbs)/sync: desktop with intelligent front panel: RS-232 DTE interface</v>
          </cell>
          <cell r="E56">
            <v>1246</v>
          </cell>
          <cell r="F56">
            <v>597.21</v>
          </cell>
        </row>
        <row r="57">
          <cell r="A57" t="str">
            <v>A0614959</v>
          </cell>
          <cell r="C57" t="str">
            <v>OEM Equipment</v>
          </cell>
          <cell r="D57" t="str">
            <v>NPS50055-11L211 CONN COMPRESSI</v>
          </cell>
          <cell r="E57">
            <v>12.58</v>
          </cell>
          <cell r="F57">
            <v>2.3199999999999998</v>
          </cell>
        </row>
        <row r="58">
          <cell r="A58" t="str">
            <v>A0614961</v>
          </cell>
          <cell r="C58" t="str">
            <v>Switch Hardware</v>
          </cell>
          <cell r="D58" t="str">
            <v>NPS50055-11L213 CONN COMPRESSI</v>
          </cell>
          <cell r="E58">
            <v>20</v>
          </cell>
          <cell r="F58">
            <v>1.18</v>
          </cell>
        </row>
        <row r="59">
          <cell r="A59" t="str">
            <v>A0620448</v>
          </cell>
          <cell r="C59" t="str">
            <v>OEM Equipment</v>
          </cell>
          <cell r="D59" t="str">
            <v>Modem, rackmount (in Datacomm shelf), V.fast (28.8kbps), V.32bis, V.32, V.22bis, V.22, V.23, V.21, 212, 103, 300bps to 28.8kbps, 2 wire dial-up, 2/4 wire private, full duplex, point-to-point on 2/4-wire, async/sync</v>
          </cell>
          <cell r="E59">
            <v>1747</v>
          </cell>
          <cell r="F59">
            <v>936.11</v>
          </cell>
        </row>
        <row r="60">
          <cell r="A60" t="str">
            <v>A0627875</v>
          </cell>
          <cell r="C60" t="str">
            <v>Switch Hardware</v>
          </cell>
          <cell r="D60" t="str">
            <v>Cleaning Cartridge</v>
          </cell>
          <cell r="E60">
            <v>104.85</v>
          </cell>
          <cell r="F60">
            <v>31.89</v>
          </cell>
        </row>
        <row r="61">
          <cell r="A61" t="str">
            <v>A0628167</v>
          </cell>
          <cell r="C61" t="str">
            <v>Switch Hardware</v>
          </cell>
          <cell r="D61" t="str">
            <v>DPDMTV3400L1 V3400 Standalone</v>
          </cell>
          <cell r="E61">
            <v>1160</v>
          </cell>
          <cell r="F61">
            <v>422.17</v>
          </cell>
        </row>
        <row r="62">
          <cell r="A62" t="str">
            <v>A0648771</v>
          </cell>
          <cell r="C62" t="str">
            <v>Switch Hardware</v>
          </cell>
          <cell r="D62" t="str">
            <v>NPS51104-01L2 MAGNETIC TAPE, D</v>
          </cell>
          <cell r="E62">
            <v>20</v>
          </cell>
          <cell r="F62">
            <v>9.2100000000000009</v>
          </cell>
        </row>
        <row r="63">
          <cell r="A63" t="str">
            <v>A0649421</v>
          </cell>
          <cell r="C63" t="str">
            <v>Switch Hardware</v>
          </cell>
          <cell r="D63" t="str">
            <v>10 HANGERS FOR 7/8 CABLE</v>
          </cell>
          <cell r="E63">
            <v>251</v>
          </cell>
          <cell r="F63">
            <v>16.649999999999999</v>
          </cell>
        </row>
        <row r="64">
          <cell r="A64" t="str">
            <v>A0651478</v>
          </cell>
          <cell r="C64" t="str">
            <v>Switch Hardware</v>
          </cell>
          <cell r="D64" t="str">
            <v>DPETVT520KITL1 VIDEO KIT</v>
          </cell>
          <cell r="E64">
            <v>1101</v>
          </cell>
          <cell r="F64">
            <v>456.37</v>
          </cell>
        </row>
        <row r="65">
          <cell r="A65" t="str">
            <v>A0657611</v>
          </cell>
          <cell r="C65" t="str">
            <v>Cellsite/BTS/RBS Infrastructure</v>
          </cell>
          <cell r="D65" t="str">
            <v>LIGHTENING ARESSTOR GPS SYSTEM</v>
          </cell>
          <cell r="E65">
            <v>764</v>
          </cell>
          <cell r="F65">
            <v>80.489999999999995</v>
          </cell>
        </row>
        <row r="66">
          <cell r="A66" t="str">
            <v>A0660411</v>
          </cell>
          <cell r="C66" t="str">
            <v>Cellsite/BTS/RBS Infrastructure</v>
          </cell>
          <cell r="D66" t="str">
            <v>GPS MOUNT (WALL MOUNT)</v>
          </cell>
          <cell r="E66">
            <v>175</v>
          </cell>
          <cell r="F66">
            <v>40.869999999999997</v>
          </cell>
        </row>
        <row r="67">
          <cell r="A67" t="str">
            <v>A0660965</v>
          </cell>
          <cell r="C67" t="str">
            <v>Cellsite/BTS/RBS Infrastructure</v>
          </cell>
          <cell r="D67" t="str">
            <v>CONN COAX N TYPE STRAIGHT PLUG</v>
          </cell>
          <cell r="E67">
            <v>74</v>
          </cell>
          <cell r="F67">
            <v>2.13</v>
          </cell>
        </row>
        <row r="68">
          <cell r="A68" t="str">
            <v>A0666684</v>
          </cell>
          <cell r="C68" t="str">
            <v>Cellsite/BTS/RBS Infrastructure</v>
          </cell>
          <cell r="D68" t="str">
            <v>GPS CONNECTOR</v>
          </cell>
          <cell r="E68">
            <v>63</v>
          </cell>
          <cell r="F68">
            <v>5.67</v>
          </cell>
        </row>
        <row r="69">
          <cell r="A69" t="str">
            <v>A0671277</v>
          </cell>
          <cell r="C69" t="str">
            <v>Cellsite/BTS/RBS Infrastructure</v>
          </cell>
          <cell r="D69" t="str">
            <v>TAMPERPROOF WRENCH</v>
          </cell>
          <cell r="E69">
            <v>35</v>
          </cell>
          <cell r="F69">
            <v>4.04</v>
          </cell>
        </row>
        <row r="70">
          <cell r="A70" t="str">
            <v>A0673553</v>
          </cell>
          <cell r="C70" t="str">
            <v>Cellsite/BTS/RBS Infrastructure</v>
          </cell>
          <cell r="D70" t="str">
            <v>800 MHz TRM LIGHTNING PROTECTION</v>
          </cell>
          <cell r="E70">
            <v>250</v>
          </cell>
          <cell r="F70">
            <v>37.11</v>
          </cell>
        </row>
        <row r="71">
          <cell r="A71" t="str">
            <v>A0684741</v>
          </cell>
          <cell r="C71" t="str">
            <v>Cellsite/BTS/RBS Infrastructure</v>
          </cell>
          <cell r="D71" t="str">
            <v>T1/E1 LINES, MULTI-STAGE HYBRID SURGE PROTECTOR</v>
          </cell>
          <cell r="E71">
            <v>800</v>
          </cell>
          <cell r="F71">
            <v>71.260000000000005</v>
          </cell>
        </row>
        <row r="72">
          <cell r="A72" t="str">
            <v>A0686670</v>
          </cell>
          <cell r="C72" t="str">
            <v>OEM Equipment</v>
          </cell>
          <cell r="D72" t="str">
            <v>WALL ROUTH FEED THROUGH</v>
          </cell>
          <cell r="E72">
            <v>68</v>
          </cell>
          <cell r="F72">
            <v>198.31</v>
          </cell>
        </row>
        <row r="73">
          <cell r="A73" t="str">
            <v>A0687248</v>
          </cell>
          <cell r="C73" t="str">
            <v>Cellsite/BTS/RBS Infrastructure</v>
          </cell>
          <cell r="D73" t="str">
            <v>CBLE SEALING MODULE, 20X20X30MM, CBLE DIA RANGE 4-13.5MM</v>
          </cell>
          <cell r="E73">
            <v>12</v>
          </cell>
          <cell r="F73">
            <v>1.43</v>
          </cell>
        </row>
        <row r="74">
          <cell r="A74" t="str">
            <v>A0689162</v>
          </cell>
          <cell r="C74" t="str">
            <v>Cellsite/BTS/RBS Infrastructure</v>
          </cell>
          <cell r="D74" t="str">
            <v>MICROWAVE DC PROTECTOR</v>
          </cell>
          <cell r="E74">
            <v>50</v>
          </cell>
          <cell r="F74">
            <v>7.51</v>
          </cell>
        </row>
        <row r="75">
          <cell r="A75" t="str">
            <v>A0689897</v>
          </cell>
          <cell r="C75" t="str">
            <v>OEM Equipment</v>
          </cell>
          <cell r="D75" t="str">
            <v>CHASSIS FOR MODULES</v>
          </cell>
          <cell r="E75">
            <v>626.16999999999996</v>
          </cell>
          <cell r="F75">
            <v>269.55</v>
          </cell>
        </row>
        <row r="76">
          <cell r="A76" t="str">
            <v>A0689901</v>
          </cell>
          <cell r="C76" t="str">
            <v>OEM Equipment</v>
          </cell>
          <cell r="D76" t="str">
            <v>300 PR. WIRE WRAP PANEL</v>
          </cell>
          <cell r="E76">
            <v>578.54</v>
          </cell>
          <cell r="F76">
            <v>233.14</v>
          </cell>
        </row>
        <row r="77">
          <cell r="A77" t="str">
            <v>A0689915</v>
          </cell>
          <cell r="C77" t="str">
            <v>OEM Equipment</v>
          </cell>
          <cell r="D77" t="str">
            <v>ANGLE ADAPTORS, KIT OF 10</v>
          </cell>
          <cell r="E77">
            <v>44</v>
          </cell>
          <cell r="F77">
            <v>45.66</v>
          </cell>
        </row>
        <row r="78">
          <cell r="A78" t="str">
            <v>A0689940</v>
          </cell>
          <cell r="C78" t="str">
            <v>OEM Equipment</v>
          </cell>
          <cell r="D78" t="str">
            <v>A0689940 PIX TWISTED PAIR OCTA</v>
          </cell>
          <cell r="E78">
            <v>90.06</v>
          </cell>
          <cell r="F78">
            <v>28.81</v>
          </cell>
        </row>
        <row r="79">
          <cell r="A79" t="str">
            <v>A0689950</v>
          </cell>
          <cell r="C79" t="str">
            <v>OEM Equipment</v>
          </cell>
          <cell r="D79" t="str">
            <v>7/8&amp;quot; COAX CABLE/METER</v>
          </cell>
          <cell r="E79">
            <v>20</v>
          </cell>
          <cell r="F79">
            <v>7.66</v>
          </cell>
        </row>
        <row r="80">
          <cell r="A80" t="str">
            <v>A0689975</v>
          </cell>
          <cell r="C80" t="str">
            <v>OEM Equipment</v>
          </cell>
          <cell r="D80" t="str">
            <v>CONN BNC PLG 75 LOCK CC 735</v>
          </cell>
          <cell r="E80">
            <v>10.83</v>
          </cell>
          <cell r="F80">
            <v>2.7</v>
          </cell>
        </row>
        <row r="81">
          <cell r="A81" t="str">
            <v>A0689980</v>
          </cell>
          <cell r="C81" t="str">
            <v>OEM Equipment</v>
          </cell>
          <cell r="D81" t="str">
            <v>A0689980 PIX CIRCUIT CARD, 1 T</v>
          </cell>
          <cell r="E81">
            <v>79.290000000000006</v>
          </cell>
          <cell r="F81">
            <v>16.66</v>
          </cell>
        </row>
        <row r="82">
          <cell r="A82" t="str">
            <v>A0689982</v>
          </cell>
          <cell r="C82" t="str">
            <v>OEM Equipment</v>
          </cell>
          <cell r="D82" t="str">
            <v>A0689982 PIX OCTAPAK HOUSING W</v>
          </cell>
          <cell r="E82">
            <v>791.25</v>
          </cell>
          <cell r="F82">
            <v>329.65</v>
          </cell>
        </row>
        <row r="83">
          <cell r="A83" t="str">
            <v>A0711454</v>
          </cell>
          <cell r="B83" t="str">
            <v>AL2018002</v>
          </cell>
          <cell r="C83" t="str">
            <v>Services Platforms</v>
          </cell>
          <cell r="D83" t="str">
            <v>BAYSTACK 400-STACK CABLE,18&amp;quot;</v>
          </cell>
          <cell r="E83">
            <v>95</v>
          </cell>
          <cell r="F83">
            <v>39.33</v>
          </cell>
        </row>
        <row r="84">
          <cell r="A84" t="str">
            <v>A0716486</v>
          </cell>
          <cell r="C84" t="str">
            <v>Switch Software</v>
          </cell>
          <cell r="D84" t="str">
            <v>MTX08 BASE FEATURES WITH CDMA-NEW SWITCH</v>
          </cell>
          <cell r="E84">
            <v>1000</v>
          </cell>
          <cell r="F84">
            <v>0</v>
          </cell>
        </row>
        <row r="85">
          <cell r="A85" t="str">
            <v>A0716502</v>
          </cell>
          <cell r="C85" t="str">
            <v>Switch Software</v>
          </cell>
          <cell r="D85" t="str">
            <v>ANSI ISUP TR-317</v>
          </cell>
          <cell r="E85">
            <v>100</v>
          </cell>
          <cell r="F85">
            <v>0</v>
          </cell>
        </row>
        <row r="86">
          <cell r="A86" t="str">
            <v>A0716503</v>
          </cell>
          <cell r="C86" t="str">
            <v>Switch Software</v>
          </cell>
          <cell r="D86" t="str">
            <v>AUDIO &amp;amp; VISUAL MESSAGE WAITING NOTIFICATION</v>
          </cell>
          <cell r="E86">
            <v>75</v>
          </cell>
          <cell r="F86">
            <v>0</v>
          </cell>
        </row>
        <row r="87">
          <cell r="A87" t="str">
            <v>A0716504</v>
          </cell>
          <cell r="C87" t="str">
            <v>Switch Software</v>
          </cell>
          <cell r="D87" t="str">
            <v>CPC</v>
          </cell>
          <cell r="E87">
            <v>300</v>
          </cell>
          <cell r="F87">
            <v>0</v>
          </cell>
        </row>
        <row r="88">
          <cell r="A88" t="str">
            <v>A0716505</v>
          </cell>
          <cell r="C88" t="str">
            <v>Switch Software</v>
          </cell>
          <cell r="D88" t="str">
            <v>AUTHENTICATION &amp;amp; AUTH. CENTER-BUNDLE-PER A-KEY SUB</v>
          </cell>
          <cell r="E88">
            <v>12</v>
          </cell>
          <cell r="F88">
            <v>0</v>
          </cell>
        </row>
        <row r="89">
          <cell r="A89" t="str">
            <v>A0716511</v>
          </cell>
          <cell r="C89" t="str">
            <v>Switch Software</v>
          </cell>
          <cell r="D89" t="str">
            <v>Calling Number ID - Per Sub</v>
          </cell>
          <cell r="E89">
            <v>20</v>
          </cell>
          <cell r="F89">
            <v>0</v>
          </cell>
        </row>
        <row r="90">
          <cell r="A90" t="str">
            <v>A0716512</v>
          </cell>
          <cell r="C90" t="str">
            <v>Switch Software</v>
          </cell>
          <cell r="D90" t="str">
            <v>CALLING NUMBER ID PER VOICE CHANNEL</v>
          </cell>
          <cell r="E90">
            <v>100</v>
          </cell>
          <cell r="F90">
            <v>0</v>
          </cell>
        </row>
        <row r="91">
          <cell r="A91" t="str">
            <v>A0716513</v>
          </cell>
          <cell r="C91" t="str">
            <v>Switch Software</v>
          </cell>
          <cell r="D91" t="str">
            <v>CPC</v>
          </cell>
          <cell r="E91">
            <v>1500</v>
          </cell>
          <cell r="F91">
            <v>0</v>
          </cell>
        </row>
        <row r="92">
          <cell r="A92" t="str">
            <v>A0716531</v>
          </cell>
          <cell r="C92" t="str">
            <v>Switch Software</v>
          </cell>
          <cell r="D92" t="str">
            <v>DMS-MTX as a Gateway MSC</v>
          </cell>
          <cell r="E92">
            <v>50</v>
          </cell>
          <cell r="F92">
            <v>0</v>
          </cell>
        </row>
        <row r="93">
          <cell r="A93" t="str">
            <v>A0716535</v>
          </cell>
          <cell r="C93" t="str">
            <v>Switch Software</v>
          </cell>
          <cell r="D93" t="str">
            <v>CPC</v>
          </cell>
          <cell r="E93">
            <v>25</v>
          </cell>
          <cell r="F93">
            <v>0</v>
          </cell>
        </row>
        <row r="94">
          <cell r="A94" t="str">
            <v>A0716537</v>
          </cell>
          <cell r="C94" t="str">
            <v>Controller Software</v>
          </cell>
          <cell r="D94" t="str">
            <v>Enhanced Variable Rate Codec</v>
          </cell>
          <cell r="E94">
            <v>1250</v>
          </cell>
          <cell r="F94">
            <v>0</v>
          </cell>
        </row>
        <row r="95">
          <cell r="A95" t="str">
            <v>A0716538</v>
          </cell>
          <cell r="C95" t="str">
            <v>Switch Software</v>
          </cell>
          <cell r="D95" t="str">
            <v>CPC</v>
          </cell>
          <cell r="E95">
            <v>300</v>
          </cell>
          <cell r="F95">
            <v>0</v>
          </cell>
        </row>
        <row r="96">
          <cell r="A96" t="str">
            <v>A0716541</v>
          </cell>
          <cell r="C96" t="str">
            <v>Switch Software</v>
          </cell>
          <cell r="D96" t="str">
            <v>Flexible ISUP, Ph. 1</v>
          </cell>
          <cell r="E96">
            <v>30</v>
          </cell>
          <cell r="F96">
            <v>0</v>
          </cell>
        </row>
        <row r="97">
          <cell r="A97" t="str">
            <v>A0716542</v>
          </cell>
          <cell r="C97" t="str">
            <v>Switch Software</v>
          </cell>
          <cell r="D97" t="str">
            <v>GLOBAL TITLE TRANSLATIONS</v>
          </cell>
          <cell r="E97">
            <v>100000</v>
          </cell>
          <cell r="F97">
            <v>0</v>
          </cell>
        </row>
        <row r="98">
          <cell r="A98" t="str">
            <v>A0716546</v>
          </cell>
          <cell r="C98" t="str">
            <v>Controller Software</v>
          </cell>
          <cell r="D98" t="str">
            <v>INTER-BSC/INTRA-SYSTEM SOFT HANDOFF,PH. 1</v>
          </cell>
          <cell r="E98">
            <v>200000</v>
          </cell>
          <cell r="F98">
            <v>0</v>
          </cell>
        </row>
        <row r="99">
          <cell r="A99" t="str">
            <v>A0716547</v>
          </cell>
          <cell r="C99" t="str">
            <v>Switch Software</v>
          </cell>
          <cell r="D99" t="str">
            <v>CPC</v>
          </cell>
          <cell r="E99">
            <v>0</v>
          </cell>
          <cell r="F99">
            <v>0</v>
          </cell>
        </row>
        <row r="100">
          <cell r="A100" t="str">
            <v>A0716548</v>
          </cell>
          <cell r="C100" t="str">
            <v>Switch Software</v>
          </cell>
          <cell r="D100" t="str">
            <v>CPC</v>
          </cell>
          <cell r="E100">
            <v>100</v>
          </cell>
          <cell r="F100">
            <v>0</v>
          </cell>
        </row>
        <row r="101">
          <cell r="A101" t="str">
            <v>A0716549</v>
          </cell>
          <cell r="C101" t="str">
            <v>Switch Software</v>
          </cell>
          <cell r="D101" t="str">
            <v>ITU ISUP</v>
          </cell>
          <cell r="E101">
            <v>100</v>
          </cell>
          <cell r="F101">
            <v>0</v>
          </cell>
        </row>
        <row r="102">
          <cell r="A102" t="str">
            <v>A0716551</v>
          </cell>
          <cell r="C102" t="str">
            <v>Switch Software</v>
          </cell>
          <cell r="D102" t="str">
            <v>CPC</v>
          </cell>
          <cell r="E102">
            <v>50</v>
          </cell>
          <cell r="F102">
            <v>0</v>
          </cell>
        </row>
        <row r="103">
          <cell r="A103" t="str">
            <v>A0716553</v>
          </cell>
          <cell r="C103" t="str">
            <v>Switch Software</v>
          </cell>
          <cell r="D103" t="str">
            <v>Mobile Originated SMS/Vch</v>
          </cell>
          <cell r="E103">
            <v>50</v>
          </cell>
          <cell r="F103">
            <v>0</v>
          </cell>
        </row>
        <row r="104">
          <cell r="A104" t="str">
            <v>A0716554</v>
          </cell>
          <cell r="C104" t="str">
            <v>Switch Software</v>
          </cell>
          <cell r="D104" t="str">
            <v>MOBILE ORIGINATED SMS PER 100 SUBS</v>
          </cell>
          <cell r="E104">
            <v>1500</v>
          </cell>
          <cell r="F104">
            <v>0</v>
          </cell>
        </row>
        <row r="105">
          <cell r="A105" t="str">
            <v>A0716560</v>
          </cell>
          <cell r="C105" t="str">
            <v>Switch Software</v>
          </cell>
          <cell r="D105" t="str">
            <v>Originating WIN Standards, Ph.</v>
          </cell>
          <cell r="E105">
            <v>60</v>
          </cell>
          <cell r="F105">
            <v>0</v>
          </cell>
        </row>
        <row r="106">
          <cell r="A106" t="str">
            <v>A0716562</v>
          </cell>
          <cell r="C106" t="str">
            <v>Switch Software</v>
          </cell>
          <cell r="D106" t="str">
            <v>Over the Air Activation - CDMA</v>
          </cell>
          <cell r="E106">
            <v>150</v>
          </cell>
          <cell r="F106">
            <v>0</v>
          </cell>
        </row>
        <row r="107">
          <cell r="A107" t="str">
            <v>A0716567</v>
          </cell>
          <cell r="C107" t="str">
            <v>Switch Software</v>
          </cell>
          <cell r="D107" t="str">
            <v>CPC</v>
          </cell>
          <cell r="E107">
            <v>100</v>
          </cell>
          <cell r="F107">
            <v>0</v>
          </cell>
        </row>
        <row r="108">
          <cell r="A108" t="str">
            <v>A0716569</v>
          </cell>
          <cell r="C108" t="str">
            <v>Switch Software</v>
          </cell>
          <cell r="D108" t="str">
            <v>Short Message Service / Sub</v>
          </cell>
          <cell r="E108">
            <v>6000</v>
          </cell>
          <cell r="F108">
            <v>0</v>
          </cell>
        </row>
        <row r="109">
          <cell r="A109" t="str">
            <v>A0716570</v>
          </cell>
          <cell r="C109" t="str">
            <v>Switch Software</v>
          </cell>
          <cell r="D109" t="str">
            <v>SMS PER VOICE CHANNEL</v>
          </cell>
          <cell r="E109">
            <v>200</v>
          </cell>
          <cell r="F109">
            <v>0</v>
          </cell>
        </row>
        <row r="110">
          <cell r="A110" t="str">
            <v>A0716571</v>
          </cell>
          <cell r="C110" t="str">
            <v>Switch Software</v>
          </cell>
          <cell r="D110" t="str">
            <v>SINGLE PORT RELEASE LINK TRUNK-PER T1</v>
          </cell>
          <cell r="E110">
            <v>7500</v>
          </cell>
          <cell r="F110">
            <v>0</v>
          </cell>
        </row>
        <row r="111">
          <cell r="A111" t="str">
            <v>A0716572</v>
          </cell>
          <cell r="C111" t="str">
            <v>Controller Software</v>
          </cell>
          <cell r="D111" t="str">
            <v>Smart Multi-Carrier Traffic Allocation</v>
          </cell>
          <cell r="E111">
            <v>8000</v>
          </cell>
          <cell r="F111">
            <v>0</v>
          </cell>
        </row>
        <row r="112">
          <cell r="A112" t="str">
            <v>A0716573</v>
          </cell>
          <cell r="C112" t="str">
            <v>Switch Software</v>
          </cell>
          <cell r="D112" t="str">
            <v>CPC</v>
          </cell>
          <cell r="E112">
            <v>6.5</v>
          </cell>
          <cell r="F112">
            <v>0</v>
          </cell>
        </row>
        <row r="113">
          <cell r="A113" t="str">
            <v>A0716574</v>
          </cell>
          <cell r="C113" t="str">
            <v>Switch Software</v>
          </cell>
          <cell r="D113" t="str">
            <v>STP INTEGRATION (INODE)</v>
          </cell>
          <cell r="E113">
            <v>50</v>
          </cell>
          <cell r="F113">
            <v>0</v>
          </cell>
        </row>
        <row r="114">
          <cell r="A114" t="str">
            <v>A0716575</v>
          </cell>
          <cell r="C114" t="str">
            <v>Switch Software</v>
          </cell>
          <cell r="D114" t="str">
            <v>CPC</v>
          </cell>
          <cell r="E114">
            <v>100</v>
          </cell>
          <cell r="F114">
            <v>0</v>
          </cell>
        </row>
        <row r="115">
          <cell r="A115" t="str">
            <v>A0716579</v>
          </cell>
          <cell r="C115" t="str">
            <v>Switch Software</v>
          </cell>
          <cell r="D115" t="str">
            <v>Tiered Billing CDMA / Vch</v>
          </cell>
          <cell r="E115">
            <v>75</v>
          </cell>
          <cell r="F115">
            <v>0</v>
          </cell>
        </row>
        <row r="116">
          <cell r="A116" t="str">
            <v>A0716580</v>
          </cell>
          <cell r="C116" t="str">
            <v>Switch Software</v>
          </cell>
          <cell r="D116" t="str">
            <v>TIERED BILLING FOR CDMA-PER 500 SUBS</v>
          </cell>
          <cell r="E116">
            <v>27500</v>
          </cell>
          <cell r="F116">
            <v>0</v>
          </cell>
        </row>
        <row r="117">
          <cell r="A117" t="str">
            <v>A0723037</v>
          </cell>
          <cell r="C117" t="str">
            <v>Cellsite/BTS/RBS Infrastructure</v>
          </cell>
          <cell r="D117" t="str">
            <v>QBS55S1X015DH CKT BRKR 15.00A</v>
          </cell>
          <cell r="E117">
            <v>30</v>
          </cell>
          <cell r="F117">
            <v>10.4</v>
          </cell>
        </row>
        <row r="118">
          <cell r="A118" t="str">
            <v>A0723040</v>
          </cell>
          <cell r="C118" t="str">
            <v>OEM Equipment</v>
          </cell>
          <cell r="D118" t="str">
            <v>QBS55S1X030DH CKT BRKR 30.00A</v>
          </cell>
          <cell r="E118">
            <v>104.37</v>
          </cell>
          <cell r="F118">
            <v>34.450000000000003</v>
          </cell>
        </row>
        <row r="119">
          <cell r="A119" t="str">
            <v>A0728490</v>
          </cell>
          <cell r="C119" t="str">
            <v>Cellsite/BTS/RBS Infrastructure</v>
          </cell>
          <cell r="D119" t="str">
            <v>BATTERY INTERCONNECT KIT</v>
          </cell>
          <cell r="E119">
            <v>50</v>
          </cell>
          <cell r="F119">
            <v>9.32</v>
          </cell>
        </row>
        <row r="120">
          <cell r="A120" t="str">
            <v>A0728761</v>
          </cell>
          <cell r="C120" t="str">
            <v>OEM Equipment</v>
          </cell>
          <cell r="D120" t="str">
            <v>CONN COMPRESSION LUG 500 FLEX</v>
          </cell>
          <cell r="E120">
            <v>86.18</v>
          </cell>
          <cell r="F120">
            <v>17.690000000000001</v>
          </cell>
        </row>
        <row r="121">
          <cell r="A121" t="str">
            <v>A0728765</v>
          </cell>
          <cell r="C121" t="str">
            <v>OEM Equipment</v>
          </cell>
          <cell r="D121" t="str">
            <v>CONN COMPRESSION LUG 500 FLEX</v>
          </cell>
          <cell r="E121">
            <v>81.25</v>
          </cell>
          <cell r="F121">
            <v>18.28</v>
          </cell>
        </row>
        <row r="122">
          <cell r="A122" t="str">
            <v>A0729331</v>
          </cell>
          <cell r="C122" t="str">
            <v>OEM Equipment</v>
          </cell>
          <cell r="D122" t="str">
            <v>BATTERY, BACK UP, VRLA, 90AH, 12V</v>
          </cell>
          <cell r="E122">
            <v>183</v>
          </cell>
          <cell r="F122">
            <v>96.26</v>
          </cell>
        </row>
        <row r="123">
          <cell r="A123" t="str">
            <v>A0742215</v>
          </cell>
          <cell r="C123" t="str">
            <v>Cellsite/BTS/RBS Infrastructure</v>
          </cell>
          <cell r="D123" t="str">
            <v>1/4 Wave Stub, Frequency from 824MHz to 1990MHz, Nfemale to Nfemale connections, bulkhead mount, 50 Ohm impedance, Return loss &amp;gt;=20dB, Insertion loss &amp;lt;=0.15dB, Continuous power 400W: Intermodulation &amp;gt;150dBC (2*25 Watt carrier power)</v>
          </cell>
          <cell r="E123">
            <v>150</v>
          </cell>
          <cell r="F123">
            <v>18.399999999999999</v>
          </cell>
        </row>
        <row r="124">
          <cell r="A124" t="str">
            <v>A0742774</v>
          </cell>
          <cell r="C124" t="str">
            <v>OEM Equipment</v>
          </cell>
          <cell r="D124" t="str">
            <v>MEMORY EXPANSION (256 MB MEMORY EXPANSION CARD)</v>
          </cell>
          <cell r="E124">
            <v>3000</v>
          </cell>
          <cell r="F124">
            <v>407.55</v>
          </cell>
        </row>
        <row r="125">
          <cell r="A125" t="str">
            <v>A0742785</v>
          </cell>
          <cell r="C125" t="str">
            <v>OEM Equipment</v>
          </cell>
          <cell r="D125" t="str">
            <v>NORTH AMERICAN/ASIAN POWER CORD</v>
          </cell>
          <cell r="E125">
            <v>42</v>
          </cell>
          <cell r="F125">
            <v>12.45</v>
          </cell>
        </row>
        <row r="126">
          <cell r="A126" t="str">
            <v>A0743835</v>
          </cell>
          <cell r="C126" t="str">
            <v>Cellsite/BTS/RBS Infrastructure</v>
          </cell>
          <cell r="D126" t="str">
            <v>CONN COAX N TYPE STRAIGHT PLUG</v>
          </cell>
          <cell r="E126">
            <v>50</v>
          </cell>
          <cell r="F126">
            <v>5.71</v>
          </cell>
        </row>
        <row r="127">
          <cell r="A127" t="str">
            <v>A0765618</v>
          </cell>
          <cell r="C127" t="str">
            <v>Cellsite/BTS/RBS Infrastructure</v>
          </cell>
          <cell r="D127" t="str">
            <v>CKT BRKR 15.00A 80VDC MAGNETIC 52 DELAY</v>
          </cell>
          <cell r="E127">
            <v>30</v>
          </cell>
          <cell r="F127">
            <v>6.37</v>
          </cell>
        </row>
        <row r="128">
          <cell r="A128" t="str">
            <v>A0765626</v>
          </cell>
          <cell r="C128" t="str">
            <v>Cellsite/BTS/RBS Infrastructure</v>
          </cell>
          <cell r="D128" t="str">
            <v>CKT BRKR 1.00A 80VDC Magnetic 52 DELAY</v>
          </cell>
          <cell r="E128">
            <v>25</v>
          </cell>
          <cell r="F128">
            <v>6.13</v>
          </cell>
        </row>
        <row r="129">
          <cell r="A129" t="str">
            <v>A0768789</v>
          </cell>
          <cell r="C129" t="str">
            <v>OEM Equipment</v>
          </cell>
          <cell r="D129" t="str">
            <v>Modem - 28.8 kbps (v.fast), Canada/USA, Data modes: V.34 (up to 33.6 kbps), V.32 bis, V.32, V.22 bis, V.22, V.21, Bell 212A/103, Fax modes: V.17 (14.4 kbps), V.29 (9.6 kbps), V.27ter (4.8 kbps): Group 3, Class 1. Async (128 kbps)</v>
          </cell>
          <cell r="E129">
            <v>1347</v>
          </cell>
          <cell r="F129">
            <v>597.21</v>
          </cell>
        </row>
        <row r="130">
          <cell r="A130" t="str">
            <v>A0768791</v>
          </cell>
          <cell r="C130" t="str">
            <v>OEM Equipment</v>
          </cell>
          <cell r="D130" t="str">
            <v>Modem - 28.8 kbps (v.fast), Me</v>
          </cell>
          <cell r="E130">
            <v>1347</v>
          </cell>
          <cell r="F130">
            <v>636.54</v>
          </cell>
        </row>
        <row r="131">
          <cell r="A131" t="str">
            <v>A0770177</v>
          </cell>
          <cell r="C131" t="str">
            <v>OEM Equipment</v>
          </cell>
          <cell r="D131" t="str">
            <v>MODEM - 28.8/33.6 KBPS (V. FAST), ARGENTINA, DATA</v>
          </cell>
          <cell r="E131">
            <v>1347</v>
          </cell>
          <cell r="F131">
            <v>673.61</v>
          </cell>
        </row>
        <row r="132">
          <cell r="A132" t="str">
            <v>A0771966</v>
          </cell>
          <cell r="C132" t="str">
            <v>Cellsite/BTS/RBS Infrastructure</v>
          </cell>
          <cell r="D132" t="str">
            <v>Kit, Battery String - 4 VRLA batteries (A0729331), Non-oxidation grease and Battery labels. For use with Metrocell BSM.</v>
          </cell>
          <cell r="E132">
            <v>1200</v>
          </cell>
          <cell r="F132">
            <v>293.70999999999998</v>
          </cell>
        </row>
        <row r="133">
          <cell r="A133" t="str">
            <v>A0776350</v>
          </cell>
          <cell r="C133" t="str">
            <v>Cellsite/BTS/RBS Infrastructure</v>
          </cell>
          <cell r="D133" t="str">
            <v>BATTERY KIT INCLUDES 3 BUSS BARS &amp;amp; 3 CONN COVERS</v>
          </cell>
          <cell r="E133">
            <v>50</v>
          </cell>
          <cell r="F133">
            <v>6.99</v>
          </cell>
        </row>
        <row r="134">
          <cell r="A134" t="str">
            <v>A0776759</v>
          </cell>
          <cell r="C134" t="str">
            <v>OEM Equipment</v>
          </cell>
          <cell r="D134" t="str">
            <v>ICRM TO RF RIP CBLE 4M</v>
          </cell>
          <cell r="E134">
            <v>52</v>
          </cell>
          <cell r="F134">
            <v>10.87</v>
          </cell>
        </row>
        <row r="135">
          <cell r="A135" t="str">
            <v>A0776760</v>
          </cell>
          <cell r="C135" t="str">
            <v>OEM Equipment</v>
          </cell>
          <cell r="D135" t="str">
            <v>ICRM TO RF RIP CBLE 5M</v>
          </cell>
          <cell r="E135">
            <v>65</v>
          </cell>
          <cell r="F135">
            <v>11.87</v>
          </cell>
        </row>
        <row r="136">
          <cell r="A136" t="str">
            <v>A0776761</v>
          </cell>
          <cell r="C136" t="str">
            <v>OEM Equipment</v>
          </cell>
          <cell r="D136" t="str">
            <v>ICRM TO RF RIP CBLE 6M</v>
          </cell>
          <cell r="E136">
            <v>78</v>
          </cell>
          <cell r="F136">
            <v>12.04</v>
          </cell>
        </row>
        <row r="137">
          <cell r="A137" t="str">
            <v>A0776765</v>
          </cell>
          <cell r="C137" t="str">
            <v>OEM Equipment</v>
          </cell>
          <cell r="D137" t="str">
            <v>ASSY, CABLE 4M - RF N-N 1/2&amp;quot; SUPERFLEX * FIXED LEN</v>
          </cell>
          <cell r="E137">
            <v>400</v>
          </cell>
          <cell r="F137">
            <v>62.2</v>
          </cell>
        </row>
        <row r="138">
          <cell r="A138" t="str">
            <v>A0776766</v>
          </cell>
          <cell r="C138" t="str">
            <v>OEM Equipment</v>
          </cell>
          <cell r="D138" t="str">
            <v>ASSY, CABLE 5M - RF N-N 1/2&amp;quot; SUPERFLEX * FIXED LEN</v>
          </cell>
          <cell r="E138">
            <v>500</v>
          </cell>
          <cell r="F138">
            <v>70.17</v>
          </cell>
        </row>
        <row r="139">
          <cell r="A139" t="str">
            <v>A0776768</v>
          </cell>
          <cell r="C139" t="str">
            <v>OEM Equipment</v>
          </cell>
          <cell r="D139" t="str">
            <v>ASSY, CABLE 6M - RF N-N 1/2&amp;quot; SUPERFLEX * FIXED LEN</v>
          </cell>
          <cell r="E139">
            <v>600</v>
          </cell>
          <cell r="F139">
            <v>78.14</v>
          </cell>
        </row>
        <row r="140">
          <cell r="A140" t="str">
            <v>A0776769</v>
          </cell>
          <cell r="C140" t="str">
            <v>OEM Equipment</v>
          </cell>
          <cell r="D140" t="str">
            <v>ASSY, CABLE 4M - INTERBAY ATC ALARM CABLE HARNESS</v>
          </cell>
          <cell r="E140">
            <v>36</v>
          </cell>
          <cell r="F140">
            <v>5.14</v>
          </cell>
        </row>
        <row r="141">
          <cell r="A141" t="str">
            <v>A0776771</v>
          </cell>
          <cell r="C141" t="str">
            <v>OEM Equipment</v>
          </cell>
          <cell r="D141" t="str">
            <v>ASSY, CABLE 5M - INTERBAY ATC ALARM CABLE HARNESS</v>
          </cell>
          <cell r="E141">
            <v>45</v>
          </cell>
          <cell r="F141">
            <v>5.48</v>
          </cell>
        </row>
        <row r="142">
          <cell r="A142" t="str">
            <v>A0776773</v>
          </cell>
          <cell r="C142" t="str">
            <v>OEM Equipment</v>
          </cell>
          <cell r="D142" t="str">
            <v>ASSY, CABLE 6M - INTERBAY ATC ALARM CABLE HARNESS</v>
          </cell>
          <cell r="E142">
            <v>54</v>
          </cell>
          <cell r="F142">
            <v>5.79</v>
          </cell>
        </row>
        <row r="143">
          <cell r="A143" t="str">
            <v>A0776777</v>
          </cell>
          <cell r="C143" t="str">
            <v>OEM Equipment</v>
          </cell>
          <cell r="D143" t="str">
            <v>ACU ALARM CABLE - 15M</v>
          </cell>
          <cell r="E143">
            <v>126</v>
          </cell>
          <cell r="F143">
            <v>29.34</v>
          </cell>
        </row>
        <row r="144">
          <cell r="A144" t="str">
            <v>A0776781</v>
          </cell>
          <cell r="C144" t="str">
            <v>OEM Equipment</v>
          </cell>
          <cell r="D144" t="str">
            <v>15M T1/E1 CUSTOMER CROSS CONNECT CBLE</v>
          </cell>
          <cell r="E144">
            <v>75</v>
          </cell>
          <cell r="F144">
            <v>34.69</v>
          </cell>
        </row>
        <row r="145">
          <cell r="A145" t="str">
            <v>A0777732</v>
          </cell>
          <cell r="C145" t="str">
            <v>Cellsite/BTS/RBS Infrastructure</v>
          </cell>
          <cell r="D145" t="str">
            <v>CABLE ASSY - 4&amp;quot; BATTERY JUMPER. BLACK, 1/4&amp;quot; HOLE</v>
          </cell>
          <cell r="E145">
            <v>35</v>
          </cell>
          <cell r="F145">
            <v>7.15</v>
          </cell>
        </row>
        <row r="146">
          <cell r="A146" t="str">
            <v>A0778844</v>
          </cell>
          <cell r="C146" t="str">
            <v>Controller Hardware</v>
          </cell>
          <cell r="D146" t="str">
            <v>450 SUN ENTERPRISE CENTRAL PROCESSING UNIT, 400MHZ</v>
          </cell>
          <cell r="E146">
            <v>7037.62</v>
          </cell>
          <cell r="F146">
            <v>3481.06</v>
          </cell>
        </row>
        <row r="147">
          <cell r="A147" t="str">
            <v>A0779068</v>
          </cell>
          <cell r="C147" t="str">
            <v>Controller Hardware</v>
          </cell>
          <cell r="D147" t="str">
            <v>ATM PCI ADAPTER</v>
          </cell>
          <cell r="E147">
            <v>1500</v>
          </cell>
          <cell r="F147">
            <v>561.64</v>
          </cell>
        </row>
        <row r="148">
          <cell r="A148" t="str">
            <v>A0782626</v>
          </cell>
          <cell r="C148" t="str">
            <v>OEM Equipment</v>
          </cell>
          <cell r="D148" t="str">
            <v>GPS Receiver Timing Reference Kit (GTR)</v>
          </cell>
          <cell r="E148">
            <v>3200</v>
          </cell>
          <cell r="F148">
            <v>2173.54</v>
          </cell>
        </row>
        <row r="149">
          <cell r="A149" t="str">
            <v>A0782642</v>
          </cell>
          <cell r="C149" t="str">
            <v>Switch Software</v>
          </cell>
          <cell r="D149" t="str">
            <v>MTX SDM BILLING APPL.</v>
          </cell>
          <cell r="E149">
            <v>35000</v>
          </cell>
          <cell r="F149">
            <v>0</v>
          </cell>
        </row>
        <row r="150">
          <cell r="A150" t="str">
            <v>A0782643</v>
          </cell>
          <cell r="C150" t="str">
            <v>Switch Software</v>
          </cell>
          <cell r="D150" t="str">
            <v>Software, Secure File Transfer for Network Engineering Calgary Wireless</v>
          </cell>
          <cell r="E150">
            <v>3700</v>
          </cell>
          <cell r="F150">
            <v>0</v>
          </cell>
        </row>
        <row r="151">
          <cell r="A151" t="str">
            <v>A0782644</v>
          </cell>
          <cell r="C151" t="str">
            <v>Switch Software</v>
          </cell>
          <cell r="D151" t="str">
            <v>SUPERNODE OM DELIVERY APPLICATION</v>
          </cell>
          <cell r="E151">
            <v>18600</v>
          </cell>
          <cell r="F151">
            <v>0</v>
          </cell>
        </row>
        <row r="152">
          <cell r="A152" t="str">
            <v>A0782647</v>
          </cell>
          <cell r="C152" t="str">
            <v>Switch Software</v>
          </cell>
          <cell r="D152" t="str">
            <v>MULTI-MODE HARD HANDOFF</v>
          </cell>
          <cell r="E152">
            <v>100000</v>
          </cell>
          <cell r="F152">
            <v>0</v>
          </cell>
        </row>
        <row r="153">
          <cell r="A153" t="str">
            <v>A0782648</v>
          </cell>
          <cell r="C153" t="str">
            <v>Controller Hardware</v>
          </cell>
          <cell r="D153" t="str">
            <v>HIGH SPEED SERIAL INTERFACE PCI BUS ADAPTER</v>
          </cell>
          <cell r="E153">
            <v>7000</v>
          </cell>
          <cell r="F153">
            <v>1094.8900000000001</v>
          </cell>
        </row>
        <row r="154">
          <cell r="A154" t="str">
            <v>A0783008</v>
          </cell>
          <cell r="C154" t="str">
            <v>OEM Equipment</v>
          </cell>
          <cell r="D154" t="str">
            <v>ICRM TO RF FRAME CBLE 7.0M ASSY * FIXED LENGTH</v>
          </cell>
          <cell r="E154">
            <v>80</v>
          </cell>
          <cell r="F154">
            <v>12.63</v>
          </cell>
        </row>
        <row r="155">
          <cell r="A155" t="str">
            <v>A0783010</v>
          </cell>
          <cell r="C155" t="str">
            <v>OEM Equipment</v>
          </cell>
          <cell r="D155" t="str">
            <v>ASSY CBLE 3M - RF N-N 1/2&amp;quot; SUPERFLEX * FIXED LENGTH</v>
          </cell>
          <cell r="E155">
            <v>350</v>
          </cell>
          <cell r="F155">
            <v>59.42</v>
          </cell>
        </row>
        <row r="156">
          <cell r="A156" t="str">
            <v>A0784240</v>
          </cell>
          <cell r="C156" t="str">
            <v>OEM Equipment</v>
          </cell>
          <cell r="D156" t="str">
            <v>ASSY CBLE 7M. INTERBAY ATC ALARM CBLE HARNESS*FIXED LENGTH</v>
          </cell>
          <cell r="E156">
            <v>55</v>
          </cell>
          <cell r="F156">
            <v>7.8</v>
          </cell>
        </row>
        <row r="157">
          <cell r="A157" t="str">
            <v>A0786429</v>
          </cell>
          <cell r="C157" t="str">
            <v>Cellsite/BTS/RBS Infrastructure</v>
          </cell>
          <cell r="D157" t="str">
            <v>ENHANCED CONTROLLER MODULE MINICELL</v>
          </cell>
          <cell r="E157">
            <v>6000</v>
          </cell>
          <cell r="F157">
            <v>738.47</v>
          </cell>
        </row>
        <row r="158">
          <cell r="A158" t="str">
            <v>A0791358</v>
          </cell>
          <cell r="C158" t="str">
            <v>Controller Software</v>
          </cell>
          <cell r="D158" t="str">
            <v>INTELLIGENT PAGING - PER BSC</v>
          </cell>
          <cell r="E158">
            <v>65000</v>
          </cell>
          <cell r="F158">
            <v>0</v>
          </cell>
        </row>
        <row r="159">
          <cell r="A159" t="str">
            <v>A0791668</v>
          </cell>
          <cell r="C159" t="str">
            <v>Cellsite/BTS/RBS Infrastructure</v>
          </cell>
          <cell r="D159" t="str">
            <v>GASKET - BULB, EPDM RUBBER, PERPENDICULAR EDGE MOU</v>
          </cell>
          <cell r="E159">
            <v>150</v>
          </cell>
          <cell r="F159">
            <v>46.7</v>
          </cell>
        </row>
        <row r="160">
          <cell r="A160" t="str">
            <v>A0791672</v>
          </cell>
          <cell r="C160" t="str">
            <v>Cellsite/BTS/RBS Infrastructure</v>
          </cell>
          <cell r="D160" t="str">
            <v>LATCH MODULE - COMPRSSN, MAX PULL-UP FORCE: 900</v>
          </cell>
          <cell r="E160">
            <v>85</v>
          </cell>
          <cell r="F160">
            <v>17.87</v>
          </cell>
        </row>
        <row r="161">
          <cell r="A161" t="str">
            <v>A0791676</v>
          </cell>
          <cell r="C161" t="str">
            <v>Cellsite/BTS/RBS Infrastructure</v>
          </cell>
          <cell r="D161" t="str">
            <v>CBLE ASSY, COMPUTER OUTPUT FOR BATTERY INTERFACE</v>
          </cell>
          <cell r="E161">
            <v>130</v>
          </cell>
          <cell r="F161">
            <v>36.67</v>
          </cell>
        </row>
        <row r="162">
          <cell r="A162" t="str">
            <v>A0791686</v>
          </cell>
          <cell r="C162" t="str">
            <v>Cellsite/BTS/RBS Infrastructure</v>
          </cell>
          <cell r="D162" t="str">
            <v>CABLE ASSY - COMPUTER INTERLINK FOR BATTERY INTERF</v>
          </cell>
          <cell r="E162">
            <v>115</v>
          </cell>
          <cell r="F162">
            <v>14.8</v>
          </cell>
        </row>
        <row r="163">
          <cell r="A163" t="str">
            <v>A0791692</v>
          </cell>
          <cell r="C163" t="str">
            <v>Cellsite/BTS/RBS Infrastructure</v>
          </cell>
          <cell r="D163" t="str">
            <v>LATCH PADDLE- CMPSSN, WITH KEYLOCK, BKT.</v>
          </cell>
          <cell r="E163">
            <v>290</v>
          </cell>
          <cell r="F163">
            <v>49.99</v>
          </cell>
        </row>
        <row r="164">
          <cell r="A164" t="str">
            <v>A0791693</v>
          </cell>
          <cell r="C164" t="str">
            <v>Cellsite/BTS/RBS Infrastructure</v>
          </cell>
          <cell r="D164" t="str">
            <v>LATCH GASKET - COMPRSSN, FOR PADDLE GASKETING</v>
          </cell>
          <cell r="E164">
            <v>25</v>
          </cell>
          <cell r="F164">
            <v>5.13</v>
          </cell>
        </row>
        <row r="165">
          <cell r="A165" t="str">
            <v>A0791697</v>
          </cell>
          <cell r="C165" t="str">
            <v>Cellsite/BTS/RBS Infrastructure</v>
          </cell>
          <cell r="D165" t="str">
            <v>BREATHER - WEATHERPROOF TANK, NYLON, RUSTPROOF</v>
          </cell>
          <cell r="E165">
            <v>110</v>
          </cell>
          <cell r="F165">
            <v>23.7</v>
          </cell>
        </row>
        <row r="166">
          <cell r="A166" t="str">
            <v>A0791698</v>
          </cell>
          <cell r="C166" t="str">
            <v>Cellsite/BTS/RBS Infrastructure</v>
          </cell>
          <cell r="D166" t="str">
            <v>BALL BEARING - FOR FAN, ALUM. HOUSING, 5.9&amp;quot;1 X</v>
          </cell>
          <cell r="E166">
            <v>175</v>
          </cell>
          <cell r="F166">
            <v>19.579999999999998</v>
          </cell>
        </row>
        <row r="167">
          <cell r="A167" t="str">
            <v>A0791699</v>
          </cell>
          <cell r="C167" t="str">
            <v>Cellsite/BTS/RBS Infrastructure</v>
          </cell>
          <cell r="D167" t="str">
            <v>FUSE - 15 AMP IN-LINE, 3 AB SLO-BLO CERAMIC BODY</v>
          </cell>
          <cell r="E167">
            <v>3</v>
          </cell>
          <cell r="F167">
            <v>3.22</v>
          </cell>
        </row>
        <row r="168">
          <cell r="A168" t="str">
            <v>A0791701</v>
          </cell>
          <cell r="C168" t="str">
            <v>Cellsite/BTS/RBS Infrastructure</v>
          </cell>
          <cell r="D168" t="str">
            <v>FUSEHOLDER - 0.3&amp;quot; PANEL MOUNT, THERMOPLASTIC</v>
          </cell>
          <cell r="E168">
            <v>14</v>
          </cell>
          <cell r="F168">
            <v>4.12</v>
          </cell>
        </row>
        <row r="169">
          <cell r="A169" t="str">
            <v>A0791705</v>
          </cell>
          <cell r="C169" t="str">
            <v>Cellsite/BTS/RBS Infrastructure</v>
          </cell>
          <cell r="D169" t="str">
            <v>THERMOSTAT SWITCH - SNAP ACTION, OPEN 32 F, CLOSE</v>
          </cell>
          <cell r="E169">
            <v>150</v>
          </cell>
          <cell r="F169">
            <v>6.41</v>
          </cell>
        </row>
        <row r="170">
          <cell r="A170" t="str">
            <v>A0791706</v>
          </cell>
          <cell r="C170" t="str">
            <v>Cellsite/BTS/RBS Infrastructure</v>
          </cell>
          <cell r="D170" t="str">
            <v>FAN - BALL BEARING, BRUSHLESS, 48 VDC</v>
          </cell>
          <cell r="E170">
            <v>120</v>
          </cell>
          <cell r="F170">
            <v>27.35</v>
          </cell>
        </row>
        <row r="171">
          <cell r="A171" t="str">
            <v>A0791707</v>
          </cell>
          <cell r="C171" t="str">
            <v>Cellsite/BTS/RBS Infrastructure</v>
          </cell>
          <cell r="D171" t="str">
            <v>MANUAL - EBE INSTALLATION MANUAL INTEGRATION. SPAR</v>
          </cell>
          <cell r="E171">
            <v>150</v>
          </cell>
          <cell r="F171">
            <v>6.5</v>
          </cell>
        </row>
        <row r="172">
          <cell r="A172" t="str">
            <v>A0791708</v>
          </cell>
          <cell r="C172" t="str">
            <v>Cellsite/BTS/RBS Infrastructure</v>
          </cell>
          <cell r="D172" t="str">
            <v>MANUAL - EBE MAINTENANCE MANUAL. SPARE PART FOR US</v>
          </cell>
          <cell r="E172">
            <v>150</v>
          </cell>
          <cell r="F172">
            <v>4.9400000000000004</v>
          </cell>
        </row>
        <row r="173">
          <cell r="A173" t="str">
            <v>A0791709</v>
          </cell>
          <cell r="C173" t="str">
            <v>Cellsite/BTS/RBS Infrastructure</v>
          </cell>
          <cell r="D173" t="str">
            <v>MANUAL - EBE HANDLING AND SECURITY MANUAL. SPARE P</v>
          </cell>
          <cell r="E173">
            <v>150</v>
          </cell>
          <cell r="F173">
            <v>4.9400000000000004</v>
          </cell>
        </row>
        <row r="174">
          <cell r="A174" t="str">
            <v>A0791710</v>
          </cell>
          <cell r="C174" t="str">
            <v>Cellsite/BTS/RBS Infrastructure</v>
          </cell>
          <cell r="D174" t="str">
            <v>CABLING PORT, ROX BLOX SPECIAL KIT, SPARE PART FOR</v>
          </cell>
          <cell r="E174">
            <v>310</v>
          </cell>
          <cell r="F174">
            <v>66.28</v>
          </cell>
        </row>
        <row r="175">
          <cell r="A175" t="str">
            <v>A0795133</v>
          </cell>
          <cell r="C175" t="str">
            <v>Cellsite/BTS/RBS Infrastructure</v>
          </cell>
          <cell r="D175" t="str">
            <v>AC SURGE PROTECTOR</v>
          </cell>
          <cell r="E175">
            <v>400</v>
          </cell>
          <cell r="F175">
            <v>74.03</v>
          </cell>
        </row>
        <row r="176">
          <cell r="A176" t="str">
            <v>A0795184</v>
          </cell>
          <cell r="C176" t="str">
            <v>Switch Software</v>
          </cell>
          <cell r="D176" t="str">
            <v>One Night Process Charge</v>
          </cell>
          <cell r="E176">
            <v>25000</v>
          </cell>
          <cell r="F176">
            <v>5824</v>
          </cell>
        </row>
        <row r="177">
          <cell r="A177" t="str">
            <v>A0798865</v>
          </cell>
          <cell r="C177" t="str">
            <v>Switch Software</v>
          </cell>
          <cell r="D177" t="str">
            <v>Software - WIN Prepaid Trigger</v>
          </cell>
          <cell r="E177">
            <v>150</v>
          </cell>
          <cell r="F177">
            <v>0</v>
          </cell>
        </row>
        <row r="178">
          <cell r="A178" t="str">
            <v>A0799278</v>
          </cell>
          <cell r="C178" t="str">
            <v>Switch Software</v>
          </cell>
          <cell r="D178" t="str">
            <v>ACCOUNT CODE BILLING ENH - PER SUB</v>
          </cell>
          <cell r="E178">
            <v>10</v>
          </cell>
          <cell r="F178">
            <v>0</v>
          </cell>
        </row>
        <row r="179">
          <cell r="A179" t="str">
            <v>A0799279</v>
          </cell>
          <cell r="C179" t="str">
            <v>Switch Software</v>
          </cell>
          <cell r="D179" t="str">
            <v>ANSI-41D INT'L ROAMING</v>
          </cell>
          <cell r="E179">
            <v>50</v>
          </cell>
          <cell r="F179">
            <v>0</v>
          </cell>
        </row>
        <row r="180">
          <cell r="A180" t="str">
            <v>A0799290</v>
          </cell>
          <cell r="C180" t="str">
            <v>Switch Software</v>
          </cell>
          <cell r="D180" t="str">
            <v>SELECTIVE ANNOUNCEMENT ON CALL TERM.</v>
          </cell>
          <cell r="E180">
            <v>75000</v>
          </cell>
          <cell r="F180">
            <v>0</v>
          </cell>
        </row>
        <row r="181">
          <cell r="A181" t="str">
            <v>A0800853</v>
          </cell>
          <cell r="C181" t="str">
            <v>Cellsite/BTS/RBS Infrastructure</v>
          </cell>
          <cell r="D181" t="str">
            <v>REAR SOLAR SHIELD REPLACMNT KIT, METROCELL EBE</v>
          </cell>
          <cell r="E181">
            <v>490</v>
          </cell>
          <cell r="F181">
            <v>219.89</v>
          </cell>
        </row>
        <row r="182">
          <cell r="A182" t="str">
            <v>A0800855</v>
          </cell>
          <cell r="C182" t="str">
            <v>Cellsite/BTS/RBS Infrastructure</v>
          </cell>
          <cell r="D182" t="str">
            <v>REAR SOLAR SHIELD REPLACEMENT KIT, METROCELL EBE H</v>
          </cell>
          <cell r="E182">
            <v>300</v>
          </cell>
          <cell r="F182">
            <v>47.65</v>
          </cell>
        </row>
        <row r="183">
          <cell r="A183" t="str">
            <v>A0800856</v>
          </cell>
          <cell r="C183" t="str">
            <v>Cellsite/BTS/RBS Infrastructure</v>
          </cell>
          <cell r="D183" t="str">
            <v>RIGHT SOLAR SHIELD REPLMENT KIT, NORTEL METROCE</v>
          </cell>
          <cell r="E183">
            <v>1300</v>
          </cell>
          <cell r="F183">
            <v>99.46</v>
          </cell>
        </row>
        <row r="184">
          <cell r="A184" t="str">
            <v>A0800857</v>
          </cell>
          <cell r="C184" t="str">
            <v>Cellsite/BTS/RBS Infrastructure</v>
          </cell>
          <cell r="D184" t="str">
            <v>LEFT SOLAR SHIELD REPLACEMENT KIT, NORTEL METROCEL</v>
          </cell>
          <cell r="E184">
            <v>1300</v>
          </cell>
          <cell r="F184">
            <v>110.72</v>
          </cell>
        </row>
        <row r="185">
          <cell r="A185" t="str">
            <v>A0802636</v>
          </cell>
          <cell r="C185" t="str">
            <v>Switch Software</v>
          </cell>
          <cell r="D185" t="str">
            <v>WIN FACILITIES AVAIL DETECTION POINT</v>
          </cell>
          <cell r="E185">
            <v>50</v>
          </cell>
          <cell r="F185">
            <v>0</v>
          </cell>
        </row>
        <row r="186">
          <cell r="A186" t="str">
            <v>A0802637</v>
          </cell>
          <cell r="C186" t="str">
            <v>Switch Software</v>
          </cell>
          <cell r="D186" t="str">
            <v>WIN O ANSWER DETECTION PT.</v>
          </cell>
          <cell r="E186">
            <v>25</v>
          </cell>
          <cell r="F186">
            <v>0</v>
          </cell>
        </row>
        <row r="187">
          <cell r="A187" t="str">
            <v>A0802638</v>
          </cell>
          <cell r="C187" t="str">
            <v>Switch Software</v>
          </cell>
          <cell r="D187" t="str">
            <v>WIN O DISCOUNT DETECTION PT.</v>
          </cell>
          <cell r="E187">
            <v>25</v>
          </cell>
          <cell r="F187">
            <v>0</v>
          </cell>
        </row>
        <row r="188">
          <cell r="A188" t="str">
            <v>A0802639</v>
          </cell>
          <cell r="C188" t="str">
            <v>Switch Software</v>
          </cell>
          <cell r="D188" t="str">
            <v>WIN ORIGI. ATTEMPT DETECTION PT.</v>
          </cell>
          <cell r="E188">
            <v>25</v>
          </cell>
          <cell r="F188">
            <v>0</v>
          </cell>
        </row>
        <row r="189">
          <cell r="A189" t="str">
            <v>A0802640</v>
          </cell>
          <cell r="C189" t="str">
            <v>Switch Software</v>
          </cell>
          <cell r="D189" t="str">
            <v>WIN T ANSWER DETECTION PT.</v>
          </cell>
          <cell r="E189">
            <v>25</v>
          </cell>
          <cell r="F189">
            <v>0</v>
          </cell>
        </row>
        <row r="190">
          <cell r="A190" t="str">
            <v>A0802641</v>
          </cell>
          <cell r="C190" t="str">
            <v>Switch Software</v>
          </cell>
          <cell r="D190" t="str">
            <v>WIN T DISCOUNT DETECTION PT.</v>
          </cell>
          <cell r="E190">
            <v>25</v>
          </cell>
          <cell r="F190">
            <v>0</v>
          </cell>
        </row>
        <row r="191">
          <cell r="A191" t="str">
            <v>A0802643</v>
          </cell>
          <cell r="C191" t="str">
            <v>Switch Software</v>
          </cell>
          <cell r="D191" t="str">
            <v>WIN T BUSY DETECTION POINT</v>
          </cell>
          <cell r="E191">
            <v>30</v>
          </cell>
          <cell r="F191">
            <v>0</v>
          </cell>
        </row>
        <row r="192">
          <cell r="A192" t="str">
            <v>A0805271</v>
          </cell>
          <cell r="C192" t="str">
            <v>Controller Software</v>
          </cell>
          <cell r="D192" t="str">
            <v>CDMA TOOL BOX SOFTWARE</v>
          </cell>
          <cell r="E192">
            <v>20000</v>
          </cell>
          <cell r="F192">
            <v>0</v>
          </cell>
        </row>
        <row r="193">
          <cell r="A193" t="str">
            <v>A0806324</v>
          </cell>
          <cell r="C193" t="str">
            <v>Cellsite/BTS/RBS Infrastructure</v>
          </cell>
          <cell r="D193" t="str">
            <v>CABLE DUCT EXTENDER - METROCELL EBE</v>
          </cell>
          <cell r="E193">
            <v>110</v>
          </cell>
          <cell r="F193">
            <v>28.98</v>
          </cell>
        </row>
        <row r="194">
          <cell r="A194" t="str">
            <v>A0806325</v>
          </cell>
          <cell r="C194" t="str">
            <v>Cellsite/BTS/RBS Infrastructure</v>
          </cell>
          <cell r="D194" t="str">
            <v>CABLE DUCT BASE - METROCELL EBE</v>
          </cell>
          <cell r="E194">
            <v>110</v>
          </cell>
          <cell r="F194">
            <v>23.7</v>
          </cell>
        </row>
        <row r="195">
          <cell r="A195" t="str">
            <v>A0806797</v>
          </cell>
          <cell r="C195" t="str">
            <v>OA&amp;M and Tools</v>
          </cell>
          <cell r="D195" t="str">
            <v>SDM Primary Software (SDMX09)</v>
          </cell>
          <cell r="E195">
            <v>21000</v>
          </cell>
          <cell r="F195">
            <v>0</v>
          </cell>
        </row>
        <row r="196">
          <cell r="A196" t="str">
            <v>A0806859</v>
          </cell>
          <cell r="C196" t="str">
            <v>Switch Software</v>
          </cell>
          <cell r="D196" t="str">
            <v>MTX09 BASE MSC FTRS WITH CDMA - NEW SWITCH</v>
          </cell>
          <cell r="E196">
            <v>700</v>
          </cell>
          <cell r="F196">
            <v>0</v>
          </cell>
        </row>
        <row r="197">
          <cell r="A197" t="str">
            <v>A0806860</v>
          </cell>
          <cell r="C197" t="str">
            <v>Switch Software</v>
          </cell>
          <cell r="D197" t="str">
            <v>MTX09 BASE MSC &amp;amp; HLR FTRS WITH CDMA - UPGRADE</v>
          </cell>
          <cell r="E197">
            <v>50</v>
          </cell>
          <cell r="F197">
            <v>0</v>
          </cell>
        </row>
        <row r="198">
          <cell r="A198" t="str">
            <v>A0808189</v>
          </cell>
          <cell r="C198" t="str">
            <v>Cellsite/BTS/RBS Infrastructure</v>
          </cell>
          <cell r="D198" t="str">
            <v>METROCELL EBE - WIRE ASSY 1/0 FLEX BLK 196&amp;quot; 2H 3/8</v>
          </cell>
          <cell r="E198">
            <v>395</v>
          </cell>
          <cell r="F198">
            <v>76.3</v>
          </cell>
        </row>
        <row r="199">
          <cell r="A199" t="str">
            <v>A0808260</v>
          </cell>
          <cell r="C199" t="str">
            <v>Cellsite/BTS/RBS Infrastructure</v>
          </cell>
          <cell r="D199" t="str">
            <v>PROXIMITY SWITCH SENSOR ( METROCELL EXTERNAL BATTE</v>
          </cell>
          <cell r="E199">
            <v>30</v>
          </cell>
          <cell r="F199">
            <v>5.65</v>
          </cell>
        </row>
        <row r="200">
          <cell r="A200" t="str">
            <v>A0814838</v>
          </cell>
          <cell r="C200" t="str">
            <v>OEM Equipment</v>
          </cell>
          <cell r="D200" t="str">
            <v>3 COM-US ROBTOTICS 56 K MODEL</v>
          </cell>
          <cell r="E200">
            <v>150</v>
          </cell>
          <cell r="F200">
            <v>100.7</v>
          </cell>
        </row>
        <row r="201">
          <cell r="A201" t="str">
            <v>A0821386</v>
          </cell>
          <cell r="C201" t="str">
            <v>Cellsite/BTS/RBS Infrastructure</v>
          </cell>
          <cell r="D201" t="str">
            <v>T1/E1 DSX CABLE 15M</v>
          </cell>
          <cell r="E201">
            <v>75</v>
          </cell>
          <cell r="F201">
            <v>21.51</v>
          </cell>
        </row>
        <row r="202">
          <cell r="A202" t="str">
            <v>A0821394</v>
          </cell>
          <cell r="C202" t="str">
            <v>Cellsite/BTS/RBS Infrastructure</v>
          </cell>
          <cell r="D202" t="str">
            <v>INDOOR ALARM MDF CABLE 15M</v>
          </cell>
          <cell r="E202">
            <v>300</v>
          </cell>
          <cell r="F202">
            <v>18.73</v>
          </cell>
        </row>
        <row r="203">
          <cell r="A203" t="str">
            <v>A0821452</v>
          </cell>
          <cell r="C203" t="str">
            <v>Switch Software</v>
          </cell>
          <cell r="D203" t="str">
            <v>ASCII &amp;amp; Enhanced Terminal Access</v>
          </cell>
          <cell r="E203">
            <v>9000</v>
          </cell>
          <cell r="F203">
            <v>0</v>
          </cell>
        </row>
        <row r="204">
          <cell r="A204" t="str">
            <v>A0826960</v>
          </cell>
          <cell r="C204" t="str">
            <v>Cellsite/BTS/RBS Infrastructure</v>
          </cell>
          <cell r="D204" t="str">
            <v>AIR FILTER, ALUMINUM, 14.00 X 9.50 X 5/16 - FOR ME</v>
          </cell>
          <cell r="E204">
            <v>110</v>
          </cell>
          <cell r="F204">
            <v>8.02</v>
          </cell>
        </row>
        <row r="205">
          <cell r="A205" t="str">
            <v>A0828397</v>
          </cell>
          <cell r="C205" t="str">
            <v>OEM Equipment</v>
          </cell>
          <cell r="D205" t="str">
            <v>AIR-FILTER FOR SMM8221, 25PPI, MATERIAL: FILTER MEDIA: POLYURETHANE FOAM, 0.25&amp;quot; THCK, 25PPI 4.90&amp;quot; X 4.90&amp;quot;, FRAMED, DIM: 4.96&amp;quot; X 4.96&amp;quot; X 0.280&amp;quot;, ALUMINUM , FOLLOWS: UL 94-HF-1</v>
          </cell>
          <cell r="E205">
            <v>10.65</v>
          </cell>
          <cell r="F205">
            <v>7.45</v>
          </cell>
        </row>
        <row r="206">
          <cell r="A206" t="str">
            <v>A0829810</v>
          </cell>
          <cell r="C206" t="str">
            <v>Switch Software</v>
          </cell>
          <cell r="D206" t="str">
            <v>CPC</v>
          </cell>
          <cell r="E206">
            <v>150</v>
          </cell>
          <cell r="F206">
            <v>0</v>
          </cell>
        </row>
        <row r="207">
          <cell r="A207" t="str">
            <v>A0837223</v>
          </cell>
          <cell r="C207" t="str">
            <v>Cellsite/BTS/RBS Infrastructure</v>
          </cell>
          <cell r="D207" t="str">
            <v>COAXIAL ASSY,N,STRAIGHT TNC, LMR-400, 50 OHM 10M L</v>
          </cell>
          <cell r="E207">
            <v>280</v>
          </cell>
          <cell r="F207">
            <v>27.77</v>
          </cell>
        </row>
        <row r="208">
          <cell r="A208" t="str">
            <v>A0837247</v>
          </cell>
          <cell r="C208" t="str">
            <v>Cellsite/BTS/RBS Infrastructure</v>
          </cell>
          <cell r="D208" t="str">
            <v>COAXIAL ASSY,N,N LMR-400, 50 OHM 18.5 LGTH</v>
          </cell>
          <cell r="E208">
            <v>407</v>
          </cell>
          <cell r="F208">
            <v>34.04</v>
          </cell>
        </row>
        <row r="209">
          <cell r="A209" t="str">
            <v>A0837256</v>
          </cell>
          <cell r="C209" t="str">
            <v>Cellsite/BTS/RBS Infrastructure</v>
          </cell>
          <cell r="D209" t="str">
            <v>COAXIAL CABLE ASSY,N,N LMR-400FR, 50 OHM 19M LGTH</v>
          </cell>
          <cell r="E209">
            <v>415</v>
          </cell>
          <cell r="F209">
            <v>62.6</v>
          </cell>
        </row>
        <row r="210">
          <cell r="A210" t="str">
            <v>A0837268</v>
          </cell>
          <cell r="C210" t="str">
            <v>Cellsite/BTS/RBS Infrastructure</v>
          </cell>
          <cell r="D210" t="str">
            <v>T1/E1 DSX CABLE 30M LENGTH</v>
          </cell>
          <cell r="E210">
            <v>246</v>
          </cell>
          <cell r="F210">
            <v>34.020000000000003</v>
          </cell>
        </row>
        <row r="211">
          <cell r="A211" t="str">
            <v>A0837271</v>
          </cell>
          <cell r="C211" t="str">
            <v>Cellsite/BTS/RBS Infrastructure</v>
          </cell>
          <cell r="D211" t="str">
            <v>INDOOR ALARM MDF CABLE 30M</v>
          </cell>
          <cell r="E211">
            <v>305</v>
          </cell>
          <cell r="F211">
            <v>29.18</v>
          </cell>
        </row>
        <row r="212">
          <cell r="A212" t="str">
            <v>A0838385</v>
          </cell>
          <cell r="C212" t="str">
            <v>Services Platforms</v>
          </cell>
          <cell r="D212" t="str">
            <v>BASE PDSN SOFTWARE - 1000 SUBS</v>
          </cell>
          <cell r="E212">
            <v>20000</v>
          </cell>
          <cell r="F212">
            <v>0</v>
          </cell>
        </row>
        <row r="213">
          <cell r="A213" t="str">
            <v>A0838386</v>
          </cell>
          <cell r="C213" t="str">
            <v>Services Platforms</v>
          </cell>
          <cell r="D213" t="str">
            <v>MOBILE IP WITH FOREIGN AGENT - 1000 SUBS</v>
          </cell>
          <cell r="E213">
            <v>2000</v>
          </cell>
          <cell r="F213">
            <v>0</v>
          </cell>
        </row>
        <row r="214">
          <cell r="A214" t="str">
            <v>A0838387</v>
          </cell>
          <cell r="C214" t="str">
            <v>Services Platforms</v>
          </cell>
          <cell r="D214" t="str">
            <v>MOBILE IP WITH HOME AGENT - 1000 SUBS</v>
          </cell>
          <cell r="E214">
            <v>3000</v>
          </cell>
          <cell r="F214">
            <v>0</v>
          </cell>
        </row>
        <row r="215">
          <cell r="A215" t="str">
            <v>A0845966</v>
          </cell>
          <cell r="C215" t="str">
            <v>Controller Hardware</v>
          </cell>
          <cell r="D215" t="str">
            <v>CABLE ASSY KIT, EXTERNAL TIMING REF. KIT W/FUSE</v>
          </cell>
          <cell r="E215">
            <v>10000</v>
          </cell>
          <cell r="F215">
            <v>529.20000000000005</v>
          </cell>
        </row>
        <row r="216">
          <cell r="A216" t="str">
            <v>A0852449</v>
          </cell>
          <cell r="C216" t="str">
            <v>Switch Software</v>
          </cell>
          <cell r="D216" t="str">
            <v>MTX10 BASE MSC &amp;amp; HLR FTRS WITH CDMA - NEW SWITCH</v>
          </cell>
          <cell r="E216">
            <v>1100</v>
          </cell>
          <cell r="F216">
            <v>0</v>
          </cell>
        </row>
        <row r="217">
          <cell r="A217" t="str">
            <v>A0852450</v>
          </cell>
          <cell r="C217" t="str">
            <v>Switch Software</v>
          </cell>
          <cell r="D217" t="str">
            <v>MTX10 BASE MSC FTRS WITH CDMA - NEW SWITCH</v>
          </cell>
          <cell r="E217">
            <v>770</v>
          </cell>
          <cell r="F217">
            <v>0</v>
          </cell>
        </row>
        <row r="218">
          <cell r="A218" t="str">
            <v>A0852451</v>
          </cell>
          <cell r="C218" t="str">
            <v>Switch Software</v>
          </cell>
          <cell r="D218" t="str">
            <v>MTX10 BASE MSC &amp;amp; HLR FTRS WITH CDMA - UPGRADE</v>
          </cell>
          <cell r="E218">
            <v>200</v>
          </cell>
          <cell r="F218">
            <v>0</v>
          </cell>
        </row>
        <row r="219">
          <cell r="A219" t="str">
            <v>A0852452</v>
          </cell>
          <cell r="C219" t="str">
            <v>Switch Software</v>
          </cell>
          <cell r="D219" t="str">
            <v>MTX10 BASE MSC FTRS WITH CDMA - UPGRADE</v>
          </cell>
          <cell r="E219">
            <v>140</v>
          </cell>
          <cell r="F219">
            <v>0</v>
          </cell>
        </row>
        <row r="220">
          <cell r="A220" t="str">
            <v>A0852464</v>
          </cell>
          <cell r="C220" t="str">
            <v>Switch Software</v>
          </cell>
          <cell r="D220" t="str">
            <v>ISUP WHITE BOOK COMPLIANCE-PHASE II</v>
          </cell>
          <cell r="E220">
            <v>100</v>
          </cell>
          <cell r="F220">
            <v>0</v>
          </cell>
        </row>
        <row r="221">
          <cell r="A221" t="str">
            <v>A0852467</v>
          </cell>
          <cell r="C221" t="str">
            <v>Switch Software</v>
          </cell>
          <cell r="D221" t="str">
            <v>E911 PHASE II (&amp;amp; LOCATION SERVICES SUPPORT)</v>
          </cell>
          <cell r="E221">
            <v>100</v>
          </cell>
          <cell r="F221">
            <v>0</v>
          </cell>
        </row>
        <row r="222">
          <cell r="A222" t="str">
            <v>A0852472</v>
          </cell>
          <cell r="C222" t="str">
            <v>Switch Software</v>
          </cell>
          <cell r="D222" t="str">
            <v>ANNOUNCEMENT ON ORIGINATION</v>
          </cell>
          <cell r="E222">
            <v>30</v>
          </cell>
          <cell r="F222">
            <v>0</v>
          </cell>
        </row>
        <row r="223">
          <cell r="A223" t="str">
            <v>A0852474</v>
          </cell>
          <cell r="C223" t="str">
            <v>Switch Software</v>
          </cell>
          <cell r="D223" t="str">
            <v>IS-771 CAPABILITY SET I ADDITIONS</v>
          </cell>
          <cell r="E223">
            <v>30000</v>
          </cell>
          <cell r="F223">
            <v>0</v>
          </cell>
        </row>
        <row r="224">
          <cell r="A224" t="str">
            <v>A0852475</v>
          </cell>
          <cell r="C224" t="str">
            <v>Switch Software</v>
          </cell>
          <cell r="D224" t="str">
            <v>IS-771 CAPABILITY SET II ADDITIONS</v>
          </cell>
          <cell r="E224">
            <v>30000</v>
          </cell>
          <cell r="F224">
            <v>0</v>
          </cell>
        </row>
        <row r="225">
          <cell r="A225" t="str">
            <v>A0852476</v>
          </cell>
          <cell r="C225" t="str">
            <v>Switch Software</v>
          </cell>
          <cell r="D225" t="str">
            <v>XA-Core Enabler - per Processing Element</v>
          </cell>
          <cell r="E225">
            <v>125000</v>
          </cell>
          <cell r="F225">
            <v>0</v>
          </cell>
        </row>
        <row r="226">
          <cell r="A226" t="str">
            <v>A0853768</v>
          </cell>
          <cell r="B226" t="str">
            <v>DS1405007</v>
          </cell>
          <cell r="C226" t="str">
            <v>Services Platforms</v>
          </cell>
          <cell r="D226" t="str">
            <v>8004DC, 850W DC POWER SUPPLY</v>
          </cell>
          <cell r="E226">
            <v>4495</v>
          </cell>
          <cell r="F226">
            <v>1055.6199999999999</v>
          </cell>
        </row>
        <row r="227">
          <cell r="A227" t="str">
            <v>A0861318</v>
          </cell>
          <cell r="C227" t="str">
            <v>Services Platforms</v>
          </cell>
          <cell r="D227" t="str">
            <v>E250 - OAM SERVER BUNDLE</v>
          </cell>
          <cell r="E227">
            <v>45300</v>
          </cell>
          <cell r="F227">
            <v>23704.5</v>
          </cell>
        </row>
        <row r="228">
          <cell r="A228" t="str">
            <v>A0861321</v>
          </cell>
          <cell r="C228" t="str">
            <v>Services Platforms</v>
          </cell>
          <cell r="D228" t="str">
            <v>E250 OAM SERVER BUNDLE</v>
          </cell>
          <cell r="E228">
            <v>95100</v>
          </cell>
          <cell r="F228">
            <v>51534.1</v>
          </cell>
        </row>
        <row r="229">
          <cell r="A229" t="str">
            <v>A0861322</v>
          </cell>
          <cell r="C229" t="str">
            <v>OA&amp;M and Tools</v>
          </cell>
          <cell r="D229" t="str">
            <v>E250 - Tower to Rack Sidegrade Kit for E250 Server Bundle</v>
          </cell>
          <cell r="E229">
            <v>650</v>
          </cell>
          <cell r="F229">
            <v>492.67</v>
          </cell>
        </row>
        <row r="230">
          <cell r="A230" t="str">
            <v>A0861323</v>
          </cell>
          <cell r="C230" t="str">
            <v>Services Platforms</v>
          </cell>
          <cell r="D230" t="str">
            <v>E450 - RACKMOUNTING KIT FOR E450 SERVER BUNDLE</v>
          </cell>
          <cell r="E230">
            <v>825</v>
          </cell>
          <cell r="F230">
            <v>625.15</v>
          </cell>
        </row>
        <row r="231">
          <cell r="A231" t="str">
            <v>A0865888</v>
          </cell>
          <cell r="C231" t="str">
            <v>Controller Software</v>
          </cell>
          <cell r="D231" t="str">
            <v>CDMA TOOL BOX 2.1</v>
          </cell>
          <cell r="E231">
            <v>20000</v>
          </cell>
          <cell r="F231">
            <v>0</v>
          </cell>
        </row>
        <row r="232">
          <cell r="A232" t="str">
            <v>A0865898</v>
          </cell>
          <cell r="C232" t="str">
            <v>OA&amp;M and Tools</v>
          </cell>
          <cell r="D232" t="str">
            <v>SDMX10 - SOFTWARE UPGRADE FROM SDMX09 TO SDMX10</v>
          </cell>
          <cell r="E232">
            <v>3000</v>
          </cell>
          <cell r="F232">
            <v>0</v>
          </cell>
        </row>
        <row r="233">
          <cell r="A233" t="str">
            <v>A0906564</v>
          </cell>
          <cell r="B233" t="str">
            <v>928A</v>
          </cell>
          <cell r="C233" t="str">
            <v>Switch Hardware</v>
          </cell>
          <cell r="D233" t="str">
            <v>10BASE-T TRANSCEIVER</v>
          </cell>
          <cell r="E233">
            <v>99</v>
          </cell>
          <cell r="F233">
            <v>20.48</v>
          </cell>
        </row>
        <row r="234">
          <cell r="A234" t="str">
            <v>A0916793</v>
          </cell>
          <cell r="C234" t="str">
            <v>Services Platforms</v>
          </cell>
          <cell r="D234" t="str">
            <v>ON LINE DOC V14.00</v>
          </cell>
          <cell r="E234">
            <v>30</v>
          </cell>
          <cell r="F234">
            <v>15.51</v>
          </cell>
        </row>
        <row r="235">
          <cell r="A235" t="str">
            <v>A0916849</v>
          </cell>
          <cell r="C235" t="str">
            <v>Services Platforms</v>
          </cell>
          <cell r="D235" t="str">
            <v>ASN CORP SUITE 16M V14.0</v>
          </cell>
          <cell r="E235">
            <v>2345</v>
          </cell>
          <cell r="F235">
            <v>269.83</v>
          </cell>
        </row>
        <row r="236">
          <cell r="A236" t="str">
            <v>A0916894</v>
          </cell>
          <cell r="C236" t="str">
            <v>Services Platforms</v>
          </cell>
          <cell r="D236" t="str">
            <v>SITE MGR - CD ROM V14.0</v>
          </cell>
          <cell r="E236">
            <v>200</v>
          </cell>
          <cell r="F236">
            <v>31.22</v>
          </cell>
        </row>
        <row r="237">
          <cell r="A237" t="str">
            <v>A0980887</v>
          </cell>
          <cell r="B237" t="str">
            <v>WCP2001C</v>
          </cell>
          <cell r="C237" t="str">
            <v>Controller Hardware</v>
          </cell>
          <cell r="D237" t="str">
            <v>BASE BSC (NO SBS CARDS/NO BSM)</v>
          </cell>
          <cell r="E237">
            <v>215000</v>
          </cell>
          <cell r="F237">
            <v>53427.93</v>
          </cell>
        </row>
        <row r="238">
          <cell r="A238" t="str">
            <v>A0980889</v>
          </cell>
          <cell r="B238" t="str">
            <v>WCP2005A</v>
          </cell>
          <cell r="C238" t="str">
            <v>Controller Hardware</v>
          </cell>
          <cell r="D238" t="str">
            <v>CDMA BSS MGR ENTRY LEVEL - RS422</v>
          </cell>
          <cell r="E238">
            <v>105000</v>
          </cell>
          <cell r="F238">
            <v>48336.68</v>
          </cell>
        </row>
        <row r="239">
          <cell r="A239" t="str">
            <v>A0980890</v>
          </cell>
          <cell r="B239" t="str">
            <v>WCP2007B</v>
          </cell>
          <cell r="C239" t="str">
            <v>Controller Hardware</v>
          </cell>
          <cell r="D239" t="str">
            <v>BASE BSC SPARES</v>
          </cell>
          <cell r="E239">
            <v>95500</v>
          </cell>
          <cell r="F239">
            <v>8825.44</v>
          </cell>
        </row>
        <row r="240">
          <cell r="A240" t="str">
            <v>A0980893</v>
          </cell>
          <cell r="B240" t="str">
            <v>WCP2013B</v>
          </cell>
          <cell r="C240" t="str">
            <v>Controller Hardware</v>
          </cell>
          <cell r="D240" t="str">
            <v>3/4 DISCO SHELF EXPANSION</v>
          </cell>
          <cell r="E240">
            <v>195000</v>
          </cell>
          <cell r="F240">
            <v>35442.85</v>
          </cell>
        </row>
        <row r="241">
          <cell r="A241" t="str">
            <v>A0980894</v>
          </cell>
          <cell r="B241" t="str">
            <v>WCP2014C</v>
          </cell>
          <cell r="C241" t="str">
            <v>Controller Hardware</v>
          </cell>
          <cell r="D241" t="str">
            <v>CDMA BSS MANAGER - HIGH CAPACITY - ATM</v>
          </cell>
          <cell r="E241">
            <v>160000</v>
          </cell>
          <cell r="F241">
            <v>72872.89</v>
          </cell>
        </row>
        <row r="242">
          <cell r="A242" t="str">
            <v>A0980897</v>
          </cell>
          <cell r="B242" t="str">
            <v>WCP2206A</v>
          </cell>
          <cell r="C242" t="str">
            <v>Services Platforms</v>
          </cell>
          <cell r="D242" t="str">
            <v>ENHANCED BASE STATION CONTROLLER- E1 BITS INPUT</v>
          </cell>
          <cell r="E242">
            <v>545000</v>
          </cell>
          <cell r="F242">
            <v>84964.800000000003</v>
          </cell>
        </row>
        <row r="243">
          <cell r="A243" t="str">
            <v>A0980906</v>
          </cell>
          <cell r="B243" t="str">
            <v>WCP3030D</v>
          </cell>
          <cell r="C243" t="str">
            <v>Cellsite/BTS/RBS Infrastructure</v>
          </cell>
          <cell r="D243" t="str">
            <v>CDMA MINICELL BASE WITH OUTDOOR HARDENING AC POWER</v>
          </cell>
          <cell r="E243">
            <v>70000</v>
          </cell>
          <cell r="F243">
            <v>12325.55</v>
          </cell>
        </row>
        <row r="244">
          <cell r="A244" t="str">
            <v>A0980913</v>
          </cell>
          <cell r="B244" t="str">
            <v>WCP3530A</v>
          </cell>
          <cell r="C244" t="str">
            <v>Cellsite/BTS/RBS Infrastructure</v>
          </cell>
          <cell r="D244" t="str">
            <v>CDMA MINICELL DE AC OUTDOOR</v>
          </cell>
          <cell r="E244">
            <v>53000</v>
          </cell>
          <cell r="F244">
            <v>4240.04</v>
          </cell>
        </row>
        <row r="245">
          <cell r="A245" t="str">
            <v>AA0005009</v>
          </cell>
          <cell r="C245" t="str">
            <v>Services Platforms</v>
          </cell>
          <cell r="D245" t="str">
            <v>BayStack 10 136 W Redundant Power Supply module.  +/-12 V and +5 V DC outputs for use with BayStack 450/410 and BayStack 100 series products which currently use AA0005005.</v>
          </cell>
          <cell r="E245">
            <v>299</v>
          </cell>
          <cell r="F245">
            <v>86.44</v>
          </cell>
        </row>
        <row r="246">
          <cell r="A246" t="str">
            <v>AA0005014</v>
          </cell>
          <cell r="C246" t="str">
            <v>Services Platforms</v>
          </cell>
          <cell r="D246" t="str">
            <v>BayStack 10 SNMP Controller Module.  One required per BayStack 10 system, if UPS/SNMP Controller Module (AA0005011 or AA0005012) will not be used.</v>
          </cell>
          <cell r="E246">
            <v>679</v>
          </cell>
          <cell r="F246">
            <v>185.24</v>
          </cell>
        </row>
        <row r="247">
          <cell r="A247" t="str">
            <v>AA0005E08</v>
          </cell>
          <cell r="C247" t="str">
            <v>Services Platforms</v>
          </cell>
          <cell r="D247" t="str">
            <v>BayStack 10 Power Supply Unit.  Modular power supply chassis, accepting 136 W and 200 W Redundant Power Supply modules, and 1400 VA UPS module.  No power cord.  Requires either AA0005011, AA0005012, or AA0005014.</v>
          </cell>
          <cell r="E247">
            <v>1149</v>
          </cell>
          <cell r="F247">
            <v>220.47</v>
          </cell>
        </row>
        <row r="248">
          <cell r="A248" t="str">
            <v>AF0002A16</v>
          </cell>
          <cell r="B248" t="str">
            <v>A0709795</v>
          </cell>
          <cell r="C248" t="str">
            <v>Services Platforms</v>
          </cell>
          <cell r="D248" t="str">
            <v>ASN2 Base Unit 32M 48V Power.  (No power cord included)</v>
          </cell>
          <cell r="E248">
            <v>4190</v>
          </cell>
          <cell r="F248">
            <v>896.94</v>
          </cell>
        </row>
        <row r="249">
          <cell r="A249" t="str">
            <v>AF0002E13</v>
          </cell>
          <cell r="B249" t="str">
            <v>A0709827</v>
          </cell>
          <cell r="C249" t="str">
            <v>Services Platforms</v>
          </cell>
          <cell r="D249" t="str">
            <v>ASN2 Base Unit 32M AC Redundant Power  (Includes North American power cord)</v>
          </cell>
          <cell r="E249">
            <v>3990</v>
          </cell>
          <cell r="F249">
            <v>557.45000000000005</v>
          </cell>
        </row>
        <row r="250">
          <cell r="A250" t="str">
            <v>AF2104004</v>
          </cell>
          <cell r="B250" t="str">
            <v>A0709977</v>
          </cell>
          <cell r="C250" t="str">
            <v>Services Platforms</v>
          </cell>
          <cell r="D250" t="str">
            <v>MCE1 Net Module for channelized E1 and ISDN PRI</v>
          </cell>
          <cell r="E250">
            <v>2240</v>
          </cell>
          <cell r="F250">
            <v>418.03</v>
          </cell>
        </row>
        <row r="251">
          <cell r="A251" t="str">
            <v>AL2012E14</v>
          </cell>
          <cell r="C251" t="str">
            <v>Services Platforms</v>
          </cell>
          <cell r="D251" t="str">
            <v>BAYSTACK 450-24; USA</v>
          </cell>
          <cell r="E251">
            <v>2295</v>
          </cell>
          <cell r="F251">
            <v>696.67</v>
          </cell>
        </row>
        <row r="252">
          <cell r="A252" t="str">
            <v>B0091448</v>
          </cell>
          <cell r="B252" t="str">
            <v>ED1241-73G4</v>
          </cell>
          <cell r="C252" t="str">
            <v>Switch Hardware</v>
          </cell>
          <cell r="D252" t="str">
            <v>End cap (2),Aux framing, 2x9/1</v>
          </cell>
          <cell r="E252">
            <v>18.91</v>
          </cell>
          <cell r="F252">
            <v>2.4500000000000002</v>
          </cell>
        </row>
        <row r="253">
          <cell r="A253" t="str">
            <v>B0091449</v>
          </cell>
          <cell r="B253" t="str">
            <v>ED1241-73G5</v>
          </cell>
          <cell r="C253" t="str">
            <v>OEM Equipment</v>
          </cell>
          <cell r="D253" t="str">
            <v>Aux framing, Splicing channel</v>
          </cell>
          <cell r="E253">
            <v>11</v>
          </cell>
          <cell r="F253">
            <v>3.1</v>
          </cell>
        </row>
        <row r="254">
          <cell r="A254" t="str">
            <v>B0091450</v>
          </cell>
          <cell r="B254" t="str">
            <v>ED1241-73G6</v>
          </cell>
          <cell r="C254" t="str">
            <v>Cellsite/BTS/RBS Infrastructure</v>
          </cell>
          <cell r="D254" t="str">
            <v>Aux framing, &amp;quot;T&amp;quot; Junction inte</v>
          </cell>
          <cell r="E254">
            <v>9</v>
          </cell>
          <cell r="F254">
            <v>11.25</v>
          </cell>
        </row>
        <row r="255">
          <cell r="A255" t="str">
            <v>B0091451</v>
          </cell>
          <cell r="B255" t="str">
            <v>ED1241-73G7</v>
          </cell>
          <cell r="C255" t="str">
            <v>Switch Hardware</v>
          </cell>
          <cell r="D255" t="str">
            <v>Aux framing, &amp;quot;cross&amp;quot; intersect</v>
          </cell>
          <cell r="E255">
            <v>118.21</v>
          </cell>
          <cell r="F255">
            <v>37.130000000000003</v>
          </cell>
        </row>
        <row r="256">
          <cell r="A256" t="str">
            <v>B0091453</v>
          </cell>
          <cell r="B256" t="str">
            <v>ED1241-73G11B</v>
          </cell>
          <cell r="C256" t="str">
            <v>OEM Equipment</v>
          </cell>
          <cell r="D256" t="str">
            <v>Aux framing, pipe stand, 9'1&amp;quot;</v>
          </cell>
          <cell r="E256">
            <v>185</v>
          </cell>
          <cell r="F256">
            <v>72</v>
          </cell>
        </row>
        <row r="257">
          <cell r="A257" t="str">
            <v>B0091457</v>
          </cell>
          <cell r="C257" t="str">
            <v>OEM Equipment</v>
          </cell>
          <cell r="D257" t="str">
            <v>Aux framing, single level supp</v>
          </cell>
          <cell r="E257">
            <v>14</v>
          </cell>
          <cell r="F257">
            <v>2.08</v>
          </cell>
        </row>
        <row r="258">
          <cell r="A258" t="str">
            <v>B0091459</v>
          </cell>
          <cell r="B258" t="str">
            <v>ED1241-73G22A</v>
          </cell>
          <cell r="C258" t="str">
            <v>OEM Equipment</v>
          </cell>
          <cell r="D258" t="str">
            <v>Aux framing, single level supp</v>
          </cell>
          <cell r="E258">
            <v>8</v>
          </cell>
          <cell r="F258">
            <v>6.38</v>
          </cell>
        </row>
        <row r="259">
          <cell r="A259" t="str">
            <v>B0091462</v>
          </cell>
          <cell r="B259" t="str">
            <v>ED1241-73G23</v>
          </cell>
          <cell r="C259" t="str">
            <v>Switch Hardware</v>
          </cell>
          <cell r="D259" t="str">
            <v>AUX FRAMEWORK</v>
          </cell>
          <cell r="E259">
            <v>113</v>
          </cell>
          <cell r="F259">
            <v>13.46</v>
          </cell>
        </row>
        <row r="260">
          <cell r="A260" t="str">
            <v>B0091463</v>
          </cell>
          <cell r="B260" t="str">
            <v>ED1241-73G25</v>
          </cell>
          <cell r="C260" t="str">
            <v>Switch Hardware</v>
          </cell>
          <cell r="D260" t="str">
            <v>Aux framing, double level supp</v>
          </cell>
          <cell r="E260">
            <v>5.28</v>
          </cell>
          <cell r="F260">
            <v>1.4</v>
          </cell>
        </row>
        <row r="261">
          <cell r="A261" t="str">
            <v>B0091485</v>
          </cell>
          <cell r="B261" t="str">
            <v>ED1241-73G37A</v>
          </cell>
          <cell r="C261" t="str">
            <v>Cellsite/BTS/RBS Infrastructure</v>
          </cell>
          <cell r="D261" t="str">
            <v>AUX FRAMEWORK</v>
          </cell>
          <cell r="E261">
            <v>165</v>
          </cell>
          <cell r="F261">
            <v>40.840000000000003</v>
          </cell>
        </row>
        <row r="262">
          <cell r="A262" t="str">
            <v>B0091509</v>
          </cell>
          <cell r="B262" t="str">
            <v>ED1241-73G51E</v>
          </cell>
          <cell r="C262" t="str">
            <v>Cellsite/BTS/RBS Infrastructure</v>
          </cell>
          <cell r="D262" t="str">
            <v>Aux framing, min. clearance 1-</v>
          </cell>
          <cell r="E262">
            <v>22</v>
          </cell>
          <cell r="F262">
            <v>12.74</v>
          </cell>
        </row>
        <row r="263">
          <cell r="A263" t="str">
            <v>B0091570</v>
          </cell>
          <cell r="B263" t="str">
            <v>ED1241-73G82</v>
          </cell>
          <cell r="C263" t="str">
            <v>Switch Hardware</v>
          </cell>
          <cell r="D263" t="str">
            <v>AUX FRAMEWORK</v>
          </cell>
          <cell r="E263">
            <v>46.44</v>
          </cell>
          <cell r="F263">
            <v>4.95</v>
          </cell>
        </row>
        <row r="264">
          <cell r="A264" t="str">
            <v>B0091612</v>
          </cell>
          <cell r="B264" t="str">
            <v>ED1242-71G29</v>
          </cell>
          <cell r="C264" t="str">
            <v>Cellsite/BTS/RBS Infrastructure</v>
          </cell>
          <cell r="D264" t="str">
            <v>CABLE RACK &amp; SUP SL</v>
          </cell>
          <cell r="E264">
            <v>106.93</v>
          </cell>
          <cell r="F264">
            <v>24.09</v>
          </cell>
        </row>
        <row r="265">
          <cell r="A265" t="str">
            <v>B0091613</v>
          </cell>
          <cell r="B265" t="str">
            <v>ED1242-71G30A</v>
          </cell>
          <cell r="C265" t="str">
            <v>OEM Equipment</v>
          </cell>
          <cell r="D265" t="str">
            <v>Cable Rack Supt, cable rack cl</v>
          </cell>
          <cell r="E265">
            <v>22</v>
          </cell>
          <cell r="F265">
            <v>3.89</v>
          </cell>
        </row>
        <row r="266">
          <cell r="A266" t="str">
            <v>B0091615</v>
          </cell>
          <cell r="B266" t="str">
            <v>ED1242-71G31</v>
          </cell>
          <cell r="C266" t="str">
            <v>Cellsite/BTS/RBS Infrastructure</v>
          </cell>
          <cell r="D266" t="str">
            <v>Cable Rack Supt, junction corn</v>
          </cell>
          <cell r="E266">
            <v>22</v>
          </cell>
          <cell r="F266">
            <v>2.97</v>
          </cell>
        </row>
        <row r="267">
          <cell r="A267" t="str">
            <v>B0091627</v>
          </cell>
          <cell r="C267" t="str">
            <v>Cellsite/BTS/RBS Infrastructure</v>
          </cell>
          <cell r="D267" t="str">
            <v>Cable Rack Supt, plain &amp;quot;J&amp;quot; bol</v>
          </cell>
          <cell r="E267">
            <v>16</v>
          </cell>
          <cell r="F267">
            <v>2.79</v>
          </cell>
        </row>
        <row r="268">
          <cell r="A268" t="str">
            <v>B0091628</v>
          </cell>
          <cell r="B268" t="str">
            <v>ED1242-71G37B</v>
          </cell>
          <cell r="C268" t="str">
            <v>Switch Hardware</v>
          </cell>
          <cell r="D268" t="str">
            <v>CBLE RACK &amp; SUP SL</v>
          </cell>
          <cell r="E268">
            <v>20.64</v>
          </cell>
          <cell r="F268">
            <v>7.66</v>
          </cell>
        </row>
        <row r="269">
          <cell r="A269" t="str">
            <v>B0091629</v>
          </cell>
          <cell r="B269" t="str">
            <v>ED1242-71G38A</v>
          </cell>
          <cell r="C269" t="str">
            <v>Cellsite/BTS/RBS Infrastructure</v>
          </cell>
          <cell r="D269" t="str">
            <v>Cable Rack Supt, cable rack su</v>
          </cell>
          <cell r="E269">
            <v>15</v>
          </cell>
          <cell r="F269">
            <v>1.32</v>
          </cell>
        </row>
        <row r="270">
          <cell r="A270" t="str">
            <v>B0091631</v>
          </cell>
          <cell r="B270" t="str">
            <v>ED1242-71G39</v>
          </cell>
          <cell r="C270" t="str">
            <v>Cellsite/BTS/RBS Infrastructure</v>
          </cell>
          <cell r="D270" t="str">
            <v>CABLE RK &amp;amp; SUP SL</v>
          </cell>
          <cell r="E270">
            <v>7</v>
          </cell>
          <cell r="F270">
            <v>1.27</v>
          </cell>
        </row>
        <row r="271">
          <cell r="A271" t="str">
            <v>B0091643</v>
          </cell>
          <cell r="B271" t="str">
            <v>ED1242-71G48A</v>
          </cell>
          <cell r="C271" t="str">
            <v>Switch Hardware</v>
          </cell>
          <cell r="D271" t="str">
            <v>CABLE RK &amp;amp; SUP SL</v>
          </cell>
          <cell r="E271">
            <v>346</v>
          </cell>
          <cell r="F271">
            <v>26.87</v>
          </cell>
        </row>
        <row r="272">
          <cell r="A272" t="str">
            <v>B0091647</v>
          </cell>
          <cell r="B272" t="str">
            <v>ED1242-71G69</v>
          </cell>
          <cell r="C272" t="str">
            <v>Cellsite/BTS/RBS Infrastructure</v>
          </cell>
          <cell r="D272" t="str">
            <v>End Securing Bracket, part of NT9C85AA/NT9C86AA</v>
          </cell>
          <cell r="E272">
            <v>55.02</v>
          </cell>
          <cell r="F272">
            <v>8.17</v>
          </cell>
        </row>
        <row r="273">
          <cell r="A273" t="str">
            <v>B0091655</v>
          </cell>
          <cell r="B273" t="str">
            <v>ED1242-71G88</v>
          </cell>
          <cell r="C273" t="str">
            <v>Switch Hardware</v>
          </cell>
          <cell r="D273" t="str">
            <v>CABLE RK &amp;amp; SUP SL</v>
          </cell>
          <cell r="E273">
            <v>45</v>
          </cell>
          <cell r="F273">
            <v>15.57</v>
          </cell>
        </row>
        <row r="274">
          <cell r="A274" t="str">
            <v>B0091670</v>
          </cell>
          <cell r="B274" t="str">
            <v>ED1242-71G94</v>
          </cell>
          <cell r="C274" t="str">
            <v>Cellsite/BTS/RBS Infrastructure</v>
          </cell>
          <cell r="D274" t="str">
            <v>Cable Rack Supt, hanger rod su</v>
          </cell>
          <cell r="E274">
            <v>96</v>
          </cell>
          <cell r="F274">
            <v>5.31</v>
          </cell>
        </row>
        <row r="275">
          <cell r="A275" t="str">
            <v>B0093681</v>
          </cell>
          <cell r="C275" t="str">
            <v>Switch Hardware</v>
          </cell>
          <cell r="D275" t="str">
            <v>Cap Screw Assy, 1/4&amp;quot; bolt, 3/8</v>
          </cell>
          <cell r="E275">
            <v>10.15</v>
          </cell>
          <cell r="F275">
            <v>1.04</v>
          </cell>
        </row>
        <row r="276">
          <cell r="A276" t="str">
            <v>B0093683</v>
          </cell>
          <cell r="C276" t="str">
            <v>Cellsite/BTS/RBS Infrastructure</v>
          </cell>
          <cell r="D276" t="str">
            <v>Cap Screw Assy, 1/4&amp;quot; bolt, 5/8</v>
          </cell>
          <cell r="E276">
            <v>4</v>
          </cell>
          <cell r="F276">
            <v>0.13</v>
          </cell>
        </row>
        <row r="277">
          <cell r="A277" t="str">
            <v>B0093696</v>
          </cell>
          <cell r="C277" t="str">
            <v>OEM Equipment</v>
          </cell>
          <cell r="D277" t="str">
            <v>Cap Screw Assy, 3/8&amp;quot; bolt, 3/8</v>
          </cell>
          <cell r="E277">
            <v>1</v>
          </cell>
          <cell r="F277">
            <v>0.66</v>
          </cell>
        </row>
        <row r="278">
          <cell r="A278" t="str">
            <v>B0093697</v>
          </cell>
          <cell r="C278" t="str">
            <v>OEM Equipment</v>
          </cell>
          <cell r="D278" t="str">
            <v>Cap Screw Assy, 3/8&amp;quot; bolt, 1/2</v>
          </cell>
          <cell r="E278">
            <v>8</v>
          </cell>
          <cell r="F278">
            <v>0.66</v>
          </cell>
        </row>
        <row r="279">
          <cell r="A279" t="str">
            <v>B0093698</v>
          </cell>
          <cell r="C279" t="str">
            <v>OEM Equipment</v>
          </cell>
          <cell r="D279" t="str">
            <v>CAP SCREW ASSY, 3/8"" BOLT, 3/4""-7/8"" GRIP,</v>
          </cell>
          <cell r="E279">
            <v>3.2</v>
          </cell>
          <cell r="F279">
            <v>0.24</v>
          </cell>
        </row>
        <row r="280">
          <cell r="A280" t="str">
            <v>B0107531</v>
          </cell>
          <cell r="B280" t="str">
            <v>ED1242-71G68</v>
          </cell>
          <cell r="C280" t="str">
            <v>OEM Equipment</v>
          </cell>
          <cell r="D280" t="str">
            <v>Cable Rack Supt, end cap for 2</v>
          </cell>
          <cell r="E280">
            <v>4</v>
          </cell>
          <cell r="F280">
            <v>0.41</v>
          </cell>
        </row>
        <row r="281">
          <cell r="A281" t="str">
            <v>B0180563</v>
          </cell>
          <cell r="B281" t="str">
            <v>ED1242-71G23C</v>
          </cell>
          <cell r="C281" t="str">
            <v>OEM Equipment</v>
          </cell>
          <cell r="D281" t="str">
            <v>Cable Rack Supt, cable retaini</v>
          </cell>
          <cell r="E281">
            <v>31</v>
          </cell>
          <cell r="F281">
            <v>2.29</v>
          </cell>
        </row>
        <row r="282">
          <cell r="A282" t="str">
            <v>B0187368</v>
          </cell>
          <cell r="B282" t="str">
            <v>ED12-4271G119</v>
          </cell>
          <cell r="C282" t="str">
            <v>Switch Hardware</v>
          </cell>
          <cell r="D282" t="str">
            <v>Cable Rack Supt, wall support</v>
          </cell>
          <cell r="E282">
            <v>206</v>
          </cell>
          <cell r="F282">
            <v>14.05</v>
          </cell>
        </row>
        <row r="283">
          <cell r="A283" t="str">
            <v>B0225100</v>
          </cell>
          <cell r="C283" t="str">
            <v>Switch Hardware</v>
          </cell>
          <cell r="D283" t="str">
            <v>EDGE GUARD INSULATOR MAT'L 22</v>
          </cell>
          <cell r="E283">
            <v>6.62</v>
          </cell>
          <cell r="F283">
            <v>1.03</v>
          </cell>
        </row>
        <row r="284">
          <cell r="A284" t="str">
            <v>B0237675</v>
          </cell>
          <cell r="B284" t="str">
            <v>NTNX16DB</v>
          </cell>
          <cell r="C284" t="str">
            <v>Switch Hardware</v>
          </cell>
          <cell r="D284" t="str">
            <v>350 MCM CBLE HARDWARE KIT</v>
          </cell>
          <cell r="E284">
            <v>35</v>
          </cell>
          <cell r="F284">
            <v>9.64</v>
          </cell>
        </row>
        <row r="285">
          <cell r="A285" t="str">
            <v>B0238925</v>
          </cell>
          <cell r="B285" t="str">
            <v>ED1242-71G103</v>
          </cell>
          <cell r="C285" t="str">
            <v>Switch Hardware</v>
          </cell>
          <cell r="D285" t="str">
            <v>CABLE RACK GROUNDING CLAMP ASS</v>
          </cell>
          <cell r="E285">
            <v>264.69</v>
          </cell>
          <cell r="F285">
            <v>17</v>
          </cell>
        </row>
        <row r="286">
          <cell r="A286" t="str">
            <v>B0239596</v>
          </cell>
          <cell r="B286" t="str">
            <v>ED1241-73G1A</v>
          </cell>
          <cell r="C286" t="str">
            <v>Switch Hardware</v>
          </cell>
          <cell r="D286" t="str">
            <v>Aux framing, hanger rod to cei</v>
          </cell>
          <cell r="E286">
            <v>8.4600000000000009</v>
          </cell>
          <cell r="F286">
            <v>0.63</v>
          </cell>
        </row>
        <row r="287">
          <cell r="A287" t="str">
            <v>B0239604</v>
          </cell>
          <cell r="B287" t="str">
            <v>ED1241-73G5A</v>
          </cell>
          <cell r="C287" t="str">
            <v>Switch Hardware</v>
          </cell>
          <cell r="D287" t="str">
            <v>AUX FRAMEWORK</v>
          </cell>
          <cell r="E287">
            <v>55</v>
          </cell>
          <cell r="F287">
            <v>14.93</v>
          </cell>
        </row>
        <row r="288">
          <cell r="A288" t="str">
            <v>B0262956</v>
          </cell>
          <cell r="B288" t="str">
            <v>WMP1121B</v>
          </cell>
          <cell r="C288" t="str">
            <v>Switch Hardware</v>
          </cell>
          <cell r="D288" t="str">
            <v>SDM-FT HARDWARE BASELINE FOR MTX11</v>
          </cell>
          <cell r="E288">
            <v>106000</v>
          </cell>
          <cell r="F288">
            <v>48557.4</v>
          </cell>
        </row>
        <row r="289">
          <cell r="A289" t="str">
            <v>DS1304001</v>
          </cell>
          <cell r="C289" t="str">
            <v>Services Platforms</v>
          </cell>
          <cell r="D289" t="str">
            <v>ATM 2 SLOT MDA BASEBOARD</v>
          </cell>
          <cell r="E289">
            <v>24995</v>
          </cell>
          <cell r="F289">
            <v>3937.69</v>
          </cell>
        </row>
        <row r="290">
          <cell r="A290" t="str">
            <v>DS1304006</v>
          </cell>
          <cell r="C290" t="str">
            <v>Services Platforms</v>
          </cell>
          <cell r="D290" t="str">
            <v>OC-3C 4 PORT MMF ATM MDA</v>
          </cell>
          <cell r="E290">
            <v>6995</v>
          </cell>
          <cell r="F290">
            <v>469.47</v>
          </cell>
        </row>
        <row r="291">
          <cell r="A291" t="str">
            <v>DS1402001</v>
          </cell>
          <cell r="C291" t="str">
            <v>Services Platforms</v>
          </cell>
          <cell r="D291" t="str">
            <v>8010 10 SLOT CHASSIS</v>
          </cell>
          <cell r="E291">
            <v>7995</v>
          </cell>
          <cell r="F291">
            <v>3225.8</v>
          </cell>
        </row>
        <row r="292">
          <cell r="A292" t="str">
            <v>DS1402002</v>
          </cell>
          <cell r="C292" t="str">
            <v>Services Platforms</v>
          </cell>
          <cell r="D292" t="str">
            <v>8006 6 slot chassis. Includes chassis, dual backplane,fan tray,RS232 cable for management console,rack mount kit,and cable guide kit. Requires at least one power supply,up to three power supplies supported.</v>
          </cell>
          <cell r="E292">
            <v>5995</v>
          </cell>
          <cell r="F292">
            <v>3225.8</v>
          </cell>
        </row>
        <row r="293">
          <cell r="A293" t="str">
            <v>DS1404025</v>
          </cell>
          <cell r="C293" t="str">
            <v>Services Platforms</v>
          </cell>
          <cell r="D293" t="str">
            <v>PASSPORT 8691SF CPU MODULE</v>
          </cell>
          <cell r="E293">
            <v>14995</v>
          </cell>
          <cell r="F293">
            <v>2131.98</v>
          </cell>
        </row>
        <row r="294">
          <cell r="A294" t="str">
            <v>DS1410003-3.1.2</v>
          </cell>
          <cell r="C294" t="str">
            <v>Services Platforms</v>
          </cell>
          <cell r="D294" t="str">
            <v>PASSPORT 8600 RTNG SWITCH SW LIC V3.1.2</v>
          </cell>
          <cell r="E294">
            <v>4995</v>
          </cell>
          <cell r="F294">
            <v>28.75</v>
          </cell>
        </row>
        <row r="295">
          <cell r="A295" t="str">
            <v>NT0459AA</v>
          </cell>
          <cell r="C295" t="str">
            <v>Services Platforms</v>
          </cell>
          <cell r="D295" t="str">
            <v>ETHERNET CROSSOVER CABLE</v>
          </cell>
          <cell r="E295">
            <v>5.76</v>
          </cell>
          <cell r="F295">
            <v>3.57</v>
          </cell>
        </row>
        <row r="296">
          <cell r="A296" t="str">
            <v>NT0X0018</v>
          </cell>
          <cell r="C296" t="str">
            <v>Switch Hardware</v>
          </cell>
          <cell r="D296" t="str">
            <v>CABLE TERMINATION HARDWARE</v>
          </cell>
          <cell r="E296">
            <v>30</v>
          </cell>
          <cell r="F296">
            <v>6.9</v>
          </cell>
        </row>
        <row r="297">
          <cell r="A297" t="str">
            <v>NT0X0020</v>
          </cell>
          <cell r="C297" t="str">
            <v>Switch Hardware</v>
          </cell>
          <cell r="D297" t="str">
            <v>CABLE TERMINATION HARDWARE</v>
          </cell>
          <cell r="E297">
            <v>33</v>
          </cell>
          <cell r="F297">
            <v>6.12</v>
          </cell>
        </row>
        <row r="298">
          <cell r="A298" t="str">
            <v>NT0X0021</v>
          </cell>
          <cell r="C298" t="str">
            <v>OEM Equipment</v>
          </cell>
          <cell r="D298" t="str">
            <v>SPLICE PLATE ASSY (FGE-REMOTES</v>
          </cell>
          <cell r="E298">
            <v>441</v>
          </cell>
          <cell r="F298">
            <v>178.1</v>
          </cell>
        </row>
        <row r="299">
          <cell r="A299" t="str">
            <v>NT0X0041</v>
          </cell>
          <cell r="C299" t="str">
            <v>Switch Hardware</v>
          </cell>
          <cell r="D299" t="str">
            <v>CABLE TERMINATION HARDWARE</v>
          </cell>
          <cell r="E299">
            <v>44.72</v>
          </cell>
          <cell r="F299">
            <v>6.81</v>
          </cell>
        </row>
        <row r="300">
          <cell r="A300" t="str">
            <v>NT0X0042</v>
          </cell>
          <cell r="B300" t="str">
            <v>B0232967</v>
          </cell>
          <cell r="C300" t="str">
            <v>Switch Hardware</v>
          </cell>
          <cell r="D300" t="str">
            <v>CABLE TERMINATION HARDWARE</v>
          </cell>
          <cell r="E300">
            <v>65</v>
          </cell>
          <cell r="F300">
            <v>5.0599999999999996</v>
          </cell>
        </row>
        <row r="301">
          <cell r="A301" t="str">
            <v>NT0X0043</v>
          </cell>
          <cell r="C301" t="str">
            <v>Switch Hardware</v>
          </cell>
          <cell r="D301" t="str">
            <v>CABLE TERMINATION HW</v>
          </cell>
          <cell r="E301">
            <v>46</v>
          </cell>
          <cell r="F301">
            <v>6.94</v>
          </cell>
        </row>
        <row r="302">
          <cell r="A302" t="str">
            <v>NT0X00BB</v>
          </cell>
          <cell r="C302" t="str">
            <v>Switch Hardware</v>
          </cell>
          <cell r="D302" t="str">
            <v>ISOLATED SYSTEM GROUNDING (ISG</v>
          </cell>
          <cell r="E302">
            <v>19</v>
          </cell>
          <cell r="F302">
            <v>2.04</v>
          </cell>
        </row>
        <row r="303">
          <cell r="A303" t="str">
            <v>NT0X07SA</v>
          </cell>
          <cell r="C303" t="str">
            <v>Switch Hardware</v>
          </cell>
          <cell r="D303" t="str">
            <v>INTEGRATED COLLECTION BAR (ICB</v>
          </cell>
          <cell r="E303">
            <v>1176</v>
          </cell>
          <cell r="F303">
            <v>181.78</v>
          </cell>
        </row>
        <row r="304">
          <cell r="A304" t="str">
            <v>NT0X07SB</v>
          </cell>
          <cell r="C304" t="str">
            <v>Switch Hardware</v>
          </cell>
          <cell r="D304" t="str">
            <v>BONDING HARDWARE (SEVEN FOOT R</v>
          </cell>
          <cell r="E304">
            <v>809</v>
          </cell>
          <cell r="F304">
            <v>179.52</v>
          </cell>
        </row>
        <row r="305">
          <cell r="A305" t="str">
            <v>NT0X07SC</v>
          </cell>
          <cell r="C305" t="str">
            <v>Switch Hardware</v>
          </cell>
          <cell r="D305" t="str">
            <v>BONDING HARDWARE (SEVEN FOOT R</v>
          </cell>
          <cell r="E305">
            <v>47</v>
          </cell>
          <cell r="F305">
            <v>22.07</v>
          </cell>
        </row>
        <row r="306">
          <cell r="A306" t="str">
            <v>NT0X08DA</v>
          </cell>
          <cell r="C306" t="str">
            <v>Switch Hardware</v>
          </cell>
          <cell r="D306" t="str">
            <v>METHOD OF SECURING ISOLATED PA</v>
          </cell>
          <cell r="E306">
            <v>113</v>
          </cell>
          <cell r="F306">
            <v>24.8</v>
          </cell>
        </row>
        <row r="307">
          <cell r="A307" t="str">
            <v>NT0X08DB</v>
          </cell>
          <cell r="C307" t="str">
            <v>Switch Hardware</v>
          </cell>
          <cell r="D307" t="str">
            <v>METHOD OF SECURING PACPOLETO F</v>
          </cell>
          <cell r="E307">
            <v>24</v>
          </cell>
          <cell r="F307">
            <v>14.56</v>
          </cell>
        </row>
        <row r="308">
          <cell r="A308" t="str">
            <v>NT0X08DZ</v>
          </cell>
          <cell r="C308" t="str">
            <v>Switch Hardware</v>
          </cell>
          <cell r="D308" t="str">
            <v>BRKT ASSY FOR MOUNTING ISOLATE</v>
          </cell>
          <cell r="E308">
            <v>38</v>
          </cell>
          <cell r="F308">
            <v>17.38</v>
          </cell>
        </row>
        <row r="309">
          <cell r="A309" t="str">
            <v>NT0X10AA</v>
          </cell>
          <cell r="C309" t="str">
            <v>Switch Hardware</v>
          </cell>
          <cell r="D309" t="str">
            <v>MISC SCAN CARD CIRCUIT PACK</v>
          </cell>
          <cell r="E309">
            <v>620</v>
          </cell>
          <cell r="F309">
            <v>109.39</v>
          </cell>
        </row>
        <row r="310">
          <cell r="A310" t="str">
            <v>NT0X21AH</v>
          </cell>
          <cell r="C310" t="str">
            <v>Switch Hardware</v>
          </cell>
          <cell r="D310" t="str">
            <v>EARTHQUAKE PROTECTION FRAME LE</v>
          </cell>
          <cell r="E310">
            <v>185</v>
          </cell>
          <cell r="F310">
            <v>48.78</v>
          </cell>
        </row>
        <row r="311">
          <cell r="A311" t="str">
            <v>NT0X21AV</v>
          </cell>
          <cell r="B311" t="str">
            <v>B0221794</v>
          </cell>
          <cell r="C311" t="str">
            <v>OEM Equipment</v>
          </cell>
          <cell r="D311" t="str">
            <v>System 600/48 &amp;amp; MPP 600 Seismic Anchor</v>
          </cell>
          <cell r="E311">
            <v>61.11</v>
          </cell>
          <cell r="F311">
            <v>6.6</v>
          </cell>
        </row>
        <row r="312">
          <cell r="A312" t="str">
            <v>NT0X24BJ</v>
          </cell>
          <cell r="B312" t="str">
            <v>B0225025</v>
          </cell>
          <cell r="C312" t="str">
            <v>Switch Hardware</v>
          </cell>
          <cell r="D312" t="str">
            <v>CA TROUGH JUNCTION EQUIP.</v>
          </cell>
          <cell r="E312">
            <v>71</v>
          </cell>
          <cell r="F312">
            <v>59.02</v>
          </cell>
        </row>
        <row r="313">
          <cell r="A313" t="str">
            <v>NT0X31BA</v>
          </cell>
          <cell r="C313" t="str">
            <v>Switch Hardware</v>
          </cell>
          <cell r="D313" t="str">
            <v>CABLE DUCT SUPPORT</v>
          </cell>
          <cell r="E313">
            <v>488</v>
          </cell>
          <cell r="F313">
            <v>24.53</v>
          </cell>
        </row>
        <row r="314">
          <cell r="A314" t="str">
            <v>NT0X31BB</v>
          </cell>
          <cell r="C314" t="str">
            <v>Switch Hardware</v>
          </cell>
          <cell r="D314" t="str">
            <v>CABLE DUCT SUPPORT ASSEMBLY</v>
          </cell>
          <cell r="E314">
            <v>112</v>
          </cell>
          <cell r="F314">
            <v>10.74</v>
          </cell>
        </row>
        <row r="315">
          <cell r="A315" t="str">
            <v>NT0X31BC</v>
          </cell>
          <cell r="C315" t="str">
            <v>Switch Hardware</v>
          </cell>
          <cell r="D315" t="str">
            <v>CABLE DUCT SUPPORT ASSEMBLY</v>
          </cell>
          <cell r="E315">
            <v>216</v>
          </cell>
          <cell r="F315">
            <v>16.34</v>
          </cell>
        </row>
        <row r="316">
          <cell r="A316" t="str">
            <v>NT0X31BD</v>
          </cell>
          <cell r="C316" t="str">
            <v>Switch Hardware</v>
          </cell>
          <cell r="D316" t="str">
            <v>CABLE DUCT SUPLY ASSEMBLY</v>
          </cell>
          <cell r="E316">
            <v>216</v>
          </cell>
          <cell r="F316">
            <v>31.31</v>
          </cell>
        </row>
        <row r="317">
          <cell r="A317" t="str">
            <v>NT0X42AS</v>
          </cell>
          <cell r="C317" t="str">
            <v>Switch Hardware</v>
          </cell>
          <cell r="D317" t="str">
            <v>30 AMP DISTRIBUTION FUSINGKIT</v>
          </cell>
          <cell r="E317">
            <v>10</v>
          </cell>
          <cell r="F317">
            <v>0.89</v>
          </cell>
        </row>
        <row r="318">
          <cell r="A318" t="str">
            <v>NT0X42UB</v>
          </cell>
          <cell r="C318" t="str">
            <v>Switch Hardware</v>
          </cell>
          <cell r="D318" t="str">
            <v>FUSE DISTRIBUTING PANEL (A FEE</v>
          </cell>
          <cell r="E318">
            <v>221</v>
          </cell>
          <cell r="F318">
            <v>145.34</v>
          </cell>
        </row>
        <row r="319">
          <cell r="A319" t="str">
            <v>NT0X50AA</v>
          </cell>
          <cell r="C319" t="str">
            <v>Switch Hardware</v>
          </cell>
          <cell r="D319" t="str">
            <v>FILTER FP .875</v>
          </cell>
          <cell r="E319">
            <v>8</v>
          </cell>
          <cell r="F319">
            <v>6.78</v>
          </cell>
        </row>
        <row r="320">
          <cell r="A320" t="str">
            <v>NT0X72AB</v>
          </cell>
          <cell r="B320" t="str">
            <v>B0209696</v>
          </cell>
          <cell r="C320" t="str">
            <v>Switch Hardware</v>
          </cell>
          <cell r="D320" t="str">
            <v>TRIM PANEL ASSEMBLY FOR LINE F</v>
          </cell>
          <cell r="E320">
            <v>210</v>
          </cell>
          <cell r="F320">
            <v>15.43</v>
          </cell>
        </row>
        <row r="321">
          <cell r="A321" t="str">
            <v>NT0X9599</v>
          </cell>
          <cell r="B321" t="str">
            <v>B0238927</v>
          </cell>
          <cell r="C321" t="str">
            <v>Switch Hardware</v>
          </cell>
          <cell r="D321" t="str">
            <v>Grounding Strap Kit with lug n</v>
          </cell>
          <cell r="E321">
            <v>24</v>
          </cell>
          <cell r="F321">
            <v>11.52</v>
          </cell>
        </row>
        <row r="322">
          <cell r="A322" t="str">
            <v>NT0X96AP</v>
          </cell>
          <cell r="C322" t="str">
            <v>Switch Hardware</v>
          </cell>
          <cell r="D322" t="str">
            <v>CONNECTORIZED PTL 10P 26 CABLE</v>
          </cell>
          <cell r="E322">
            <v>195.15</v>
          </cell>
          <cell r="F322">
            <v>18.8</v>
          </cell>
        </row>
        <row r="323">
          <cell r="A323" t="str">
            <v>NT0X96CA</v>
          </cell>
          <cell r="C323" t="str">
            <v>Switch Hardware</v>
          </cell>
          <cell r="D323" t="str">
            <v>CONN PTL 10P 26CA E/W ONE 34 P</v>
          </cell>
          <cell r="E323">
            <v>223</v>
          </cell>
          <cell r="F323">
            <v>29.4</v>
          </cell>
        </row>
        <row r="324">
          <cell r="A324" t="str">
            <v>NT0X96CC</v>
          </cell>
          <cell r="C324" t="str">
            <v>Switch Hardware</v>
          </cell>
          <cell r="D324" t="str">
            <v>CONN PTL 10P 26CA E/W TWO 25 P</v>
          </cell>
          <cell r="E324">
            <v>290</v>
          </cell>
          <cell r="F324">
            <v>17.440000000000001</v>
          </cell>
        </row>
        <row r="325">
          <cell r="A325" t="str">
            <v>NT0X96CR</v>
          </cell>
          <cell r="C325" t="str">
            <v>Switch Hardware</v>
          </cell>
          <cell r="D325" t="str">
            <v>CONNECTORIZED PTL 5P 26 CABLE E/W ONE 25PIN</v>
          </cell>
          <cell r="E325">
            <v>95</v>
          </cell>
          <cell r="F325">
            <v>13.67</v>
          </cell>
        </row>
        <row r="326">
          <cell r="A326" t="str">
            <v>NT0X97AE</v>
          </cell>
          <cell r="C326" t="str">
            <v>Switch Hardware</v>
          </cell>
          <cell r="D326" t="str">
            <v>DUAL FIBER OPTICS CABLE ASSY E/W 4 ST CONNECTORS</v>
          </cell>
          <cell r="E326">
            <v>708</v>
          </cell>
          <cell r="F326">
            <v>21.59</v>
          </cell>
        </row>
        <row r="327">
          <cell r="A327" t="str">
            <v>NT0X97AX</v>
          </cell>
          <cell r="C327" t="str">
            <v>Switch Hardware</v>
          </cell>
          <cell r="D327" t="str">
            <v>XA-CORE CMIC FIBER CABLE</v>
          </cell>
          <cell r="E327">
            <v>1613</v>
          </cell>
          <cell r="F327">
            <v>59.37</v>
          </cell>
        </row>
        <row r="328">
          <cell r="A328" t="str">
            <v>NT0X97AY</v>
          </cell>
          <cell r="C328" t="str">
            <v>Switch Hardware</v>
          </cell>
          <cell r="D328" t="str">
            <v>XA-PORTABLE CMIC FIBER CABLE</v>
          </cell>
          <cell r="E328">
            <v>768</v>
          </cell>
          <cell r="F328">
            <v>54.97</v>
          </cell>
        </row>
        <row r="329">
          <cell r="A329" t="str">
            <v>NT1X54AA</v>
          </cell>
          <cell r="C329" t="str">
            <v>Switch Hardware</v>
          </cell>
          <cell r="D329" t="str">
            <v>JACK ENDED TRUNK CIRCUIT PACK</v>
          </cell>
          <cell r="E329">
            <v>629</v>
          </cell>
          <cell r="F329">
            <v>143.82</v>
          </cell>
        </row>
        <row r="330">
          <cell r="A330" t="str">
            <v>NT1X68BC</v>
          </cell>
          <cell r="C330" t="str">
            <v>Switch Hardware</v>
          </cell>
          <cell r="D330" t="str">
            <v>COOK 9-TRACK TAPE CONTROL-LER</v>
          </cell>
          <cell r="E330">
            <v>473</v>
          </cell>
          <cell r="F330">
            <v>128.62</v>
          </cell>
        </row>
        <row r="331">
          <cell r="A331" t="str">
            <v>NT1X80AA</v>
          </cell>
          <cell r="C331" t="str">
            <v>Switch Hardware</v>
          </cell>
          <cell r="D331" t="str">
            <v>ENHANCED DIGITAL RECORDED ANNS</v>
          </cell>
          <cell r="E331">
            <v>35000</v>
          </cell>
          <cell r="F331">
            <v>175.98</v>
          </cell>
        </row>
        <row r="332">
          <cell r="A332" t="str">
            <v>NT1X80BA</v>
          </cell>
          <cell r="C332" t="str">
            <v>Switch Hardware</v>
          </cell>
          <cell r="D332" t="str">
            <v>ENHANCED DIGITALLY RECORDED AN</v>
          </cell>
          <cell r="E332">
            <v>70000</v>
          </cell>
          <cell r="F332">
            <v>219.15</v>
          </cell>
        </row>
        <row r="333">
          <cell r="A333" t="str">
            <v>NT1X81AA</v>
          </cell>
          <cell r="C333" t="str">
            <v>Switch Hardware</v>
          </cell>
          <cell r="D333" t="str">
            <v>COMPACT CONFERENCE CP (DOMESTI</v>
          </cell>
          <cell r="E333">
            <v>12000</v>
          </cell>
          <cell r="F333">
            <v>135.88999999999999</v>
          </cell>
        </row>
        <row r="334">
          <cell r="A334" t="str">
            <v>NT2J11AA</v>
          </cell>
          <cell r="C334" t="str">
            <v>Radio/PA</v>
          </cell>
          <cell r="D334" t="str">
            <v>CCDS KRS ADDITIONAL_MFRM_CARRIER Option to enable hardware for 2nd or 3rd carriers per MFRM beyond the factory deployed single carrier</v>
          </cell>
          <cell r="E334">
            <v>37900</v>
          </cell>
          <cell r="F334">
            <v>0</v>
          </cell>
        </row>
        <row r="335">
          <cell r="A335" t="str">
            <v>NT2J11AB</v>
          </cell>
          <cell r="C335" t="str">
            <v>Radio/PA</v>
          </cell>
          <cell r="D335" t="str">
            <v>HIGH COVERAGE MFRM</v>
          </cell>
          <cell r="E335">
            <v>24000</v>
          </cell>
          <cell r="F335">
            <v>0</v>
          </cell>
        </row>
        <row r="336">
          <cell r="A336" t="str">
            <v>NT2J11AC</v>
          </cell>
          <cell r="C336" t="str">
            <v>Radio/PA</v>
          </cell>
          <cell r="D336" t="str">
            <v>KRS EXTENDED_FIBER (1KM) OPTION TO ENABLE DEPLOYME</v>
          </cell>
          <cell r="E336">
            <v>12600</v>
          </cell>
          <cell r="F336">
            <v>0</v>
          </cell>
        </row>
        <row r="337">
          <cell r="A337" t="str">
            <v>NT2J11AD</v>
          </cell>
          <cell r="C337" t="str">
            <v>Controller Software</v>
          </cell>
          <cell r="D337" t="str">
            <v>1XRTT VOICE ENABLER - PER BTS CARRIER</v>
          </cell>
          <cell r="E337">
            <v>9000</v>
          </cell>
          <cell r="F337">
            <v>0</v>
          </cell>
        </row>
        <row r="338">
          <cell r="A338" t="str">
            <v>NT2J11AE</v>
          </cell>
          <cell r="C338" t="str">
            <v>Controller Software</v>
          </cell>
          <cell r="D338" t="str">
            <v>RADIO RSOURCE MANAGER - PER BTS</v>
          </cell>
          <cell r="E338">
            <v>1000</v>
          </cell>
          <cell r="F338">
            <v>0</v>
          </cell>
        </row>
        <row r="339">
          <cell r="A339" t="str">
            <v>NT2J11AF</v>
          </cell>
          <cell r="C339" t="str">
            <v>Controller Software</v>
          </cell>
          <cell r="D339" t="str">
            <v>QUICK PAGING CHANNEL - PER BTS</v>
          </cell>
          <cell r="E339">
            <v>1500</v>
          </cell>
          <cell r="F339">
            <v>0</v>
          </cell>
        </row>
        <row r="340">
          <cell r="A340" t="str">
            <v>NT2J11AG</v>
          </cell>
          <cell r="C340" t="str">
            <v>Controller Software</v>
          </cell>
          <cell r="D340" t="str">
            <v>EXTENDED COVERAGE XCEM - PER BTS SECTOR</v>
          </cell>
          <cell r="E340">
            <v>5000</v>
          </cell>
          <cell r="F340">
            <v>0</v>
          </cell>
        </row>
        <row r="341">
          <cell r="A341" t="str">
            <v>NT2J11AH</v>
          </cell>
          <cell r="C341" t="str">
            <v>Controller Software</v>
          </cell>
          <cell r="D341" t="str">
            <v>1XRTT PACKET DATA ENABLER - PER BTS CARRIER</v>
          </cell>
          <cell r="E341">
            <v>6000</v>
          </cell>
          <cell r="F341">
            <v>0</v>
          </cell>
        </row>
        <row r="342">
          <cell r="A342" t="str">
            <v>NT2J11AI</v>
          </cell>
          <cell r="C342" t="str">
            <v>Controller Software</v>
          </cell>
          <cell r="D342" t="str">
            <v>1XRTT PACKET DATA ENABLER RTU - PER 153.6 KBPS OF DATA THROUGHPUT CAPACITY</v>
          </cell>
          <cell r="E342">
            <v>8000</v>
          </cell>
          <cell r="F342">
            <v>0</v>
          </cell>
        </row>
        <row r="343">
          <cell r="A343" t="str">
            <v>NT2J11AJ</v>
          </cell>
          <cell r="C343" t="str">
            <v>Controller Software</v>
          </cell>
          <cell r="D343" t="str">
            <v>REVERSE SUPPLEMENTARY CHANNEL - PER BTS CARRIER</v>
          </cell>
          <cell r="E343">
            <v>2000</v>
          </cell>
          <cell r="F343">
            <v>0</v>
          </cell>
        </row>
        <row r="344">
          <cell r="A344" t="str">
            <v>NT2J11BA</v>
          </cell>
          <cell r="C344" t="str">
            <v>Controller Hardware</v>
          </cell>
          <cell r="D344" t="str">
            <v>CDMA 11PMSW FP ACTIVATION FEE (PER REDUND FP PR)</v>
          </cell>
          <cell r="E344">
            <v>386400</v>
          </cell>
          <cell r="F344">
            <v>0</v>
          </cell>
        </row>
        <row r="345">
          <cell r="A345" t="str">
            <v>NT2J11BB</v>
          </cell>
          <cell r="C345" t="str">
            <v>Controller Hardware</v>
          </cell>
          <cell r="D345" t="str">
            <v>CDMA 24PBCNW FP ACTIVATION FEE (PER REDUND FP PR)</v>
          </cell>
          <cell r="E345">
            <v>100800</v>
          </cell>
          <cell r="F345">
            <v>0</v>
          </cell>
        </row>
        <row r="346">
          <cell r="A346" t="str">
            <v>NT2J11CA</v>
          </cell>
          <cell r="C346" t="str">
            <v>Controller Software</v>
          </cell>
          <cell r="D346" t="str">
            <v>1xEV-DO KRS_1XEV_DO_CARRIER_ENABLER</v>
          </cell>
          <cell r="E346">
            <v>44117.599999999999</v>
          </cell>
          <cell r="F346">
            <v>0</v>
          </cell>
        </row>
        <row r="347">
          <cell r="A347" t="str">
            <v>NT2X48BA</v>
          </cell>
          <cell r="C347" t="str">
            <v>Switch Hardware</v>
          </cell>
          <cell r="D347" t="str">
            <v>DIGITAL 4 CHANNEL MF RECEIVER</v>
          </cell>
          <cell r="E347">
            <v>1011</v>
          </cell>
          <cell r="F347">
            <v>116.42</v>
          </cell>
        </row>
        <row r="348">
          <cell r="A348" t="str">
            <v>NT2X48BB</v>
          </cell>
          <cell r="C348" t="str">
            <v>Switch Hardware</v>
          </cell>
          <cell r="D348" t="str">
            <v>DIGITAL 4 CHANNEL DTMF RECEIVE</v>
          </cell>
          <cell r="E348">
            <v>1011</v>
          </cell>
          <cell r="F348">
            <v>114.53</v>
          </cell>
        </row>
        <row r="349">
          <cell r="A349" t="str">
            <v>NT2X48CA</v>
          </cell>
          <cell r="C349" t="str">
            <v>Switch Hardware</v>
          </cell>
          <cell r="D349" t="str">
            <v>A-LAW MF RCVR (INTL TURKEY)</v>
          </cell>
          <cell r="E349">
            <v>1008</v>
          </cell>
          <cell r="F349">
            <v>146.57</v>
          </cell>
        </row>
        <row r="350">
          <cell r="A350" t="str">
            <v>NT2X48CC</v>
          </cell>
          <cell r="C350" t="str">
            <v>Switch Hardware</v>
          </cell>
          <cell r="D350" t="str">
            <v>A-LAW DTMF RECEIVER (FOR UK)</v>
          </cell>
          <cell r="E350">
            <v>963</v>
          </cell>
          <cell r="F350">
            <v>105.74</v>
          </cell>
        </row>
        <row r="351">
          <cell r="A351" t="str">
            <v>NT2X56BA</v>
          </cell>
          <cell r="C351" t="str">
            <v>Switch Hardware</v>
          </cell>
          <cell r="D351" t="str">
            <v>DIGITAL FILTER (A-LAW TTU)</v>
          </cell>
          <cell r="E351">
            <v>126</v>
          </cell>
          <cell r="F351">
            <v>99.53</v>
          </cell>
        </row>
        <row r="352">
          <cell r="A352" t="str">
            <v>NT2X57AA</v>
          </cell>
          <cell r="C352" t="str">
            <v>Switch Hardware</v>
          </cell>
          <cell r="D352" t="str">
            <v>SIGNAL DISTRIBUTION CARD NO.1,</v>
          </cell>
          <cell r="E352">
            <v>646</v>
          </cell>
          <cell r="F352">
            <v>82.53</v>
          </cell>
        </row>
        <row r="353">
          <cell r="A353" t="str">
            <v>NT2X70AF</v>
          </cell>
          <cell r="C353" t="str">
            <v>Switch Hardware</v>
          </cell>
          <cell r="D353" t="str">
            <v>NT2X70AF +-5V +-12V POWER CONV</v>
          </cell>
          <cell r="E353">
            <v>3103</v>
          </cell>
          <cell r="F353">
            <v>106.33</v>
          </cell>
        </row>
        <row r="354">
          <cell r="A354" t="str">
            <v>NT2X75AA</v>
          </cell>
          <cell r="C354" t="str">
            <v>Switch Hardware</v>
          </cell>
          <cell r="D354" t="str">
            <v>LOOP GROUND TEST LINE</v>
          </cell>
          <cell r="E354">
            <v>320</v>
          </cell>
          <cell r="F354">
            <v>75.67</v>
          </cell>
        </row>
        <row r="355">
          <cell r="A355" t="str">
            <v>NT2X75BA</v>
          </cell>
          <cell r="C355" t="str">
            <v>Switch Hardware</v>
          </cell>
          <cell r="D355" t="str">
            <v>PCP</v>
          </cell>
          <cell r="E355">
            <v>510</v>
          </cell>
          <cell r="F355">
            <v>76.78</v>
          </cell>
        </row>
        <row r="356">
          <cell r="A356" t="str">
            <v>NT2X77AA</v>
          </cell>
          <cell r="C356" t="str">
            <v>Switch Hardware</v>
          </cell>
          <cell r="D356" t="str">
            <v>NT2X77AA COMPROMISE BALANCE NE</v>
          </cell>
          <cell r="E356">
            <v>57</v>
          </cell>
          <cell r="F356">
            <v>28.68</v>
          </cell>
        </row>
        <row r="357">
          <cell r="A357" t="str">
            <v>NT3P81CC</v>
          </cell>
          <cell r="B357" t="str">
            <v>A0736348</v>
          </cell>
          <cell r="C357" t="str">
            <v>OEM Equipment</v>
          </cell>
          <cell r="D357" t="str">
            <v>ANTENNA, PCS, 0 DEG. DT, 7/16TH - CELLULAR</v>
          </cell>
          <cell r="E357">
            <v>693</v>
          </cell>
          <cell r="F357">
            <v>410.9</v>
          </cell>
        </row>
        <row r="358">
          <cell r="A358" t="str">
            <v>NT3P81CC</v>
          </cell>
          <cell r="B358" t="str">
            <v>A0736348</v>
          </cell>
          <cell r="C358" t="str">
            <v>OEM Equipment</v>
          </cell>
          <cell r="D358" t="str">
            <v>ANTENNA, PCS, 0 DEG. DT, 7/16TH - CELLULAR</v>
          </cell>
          <cell r="E358">
            <v>693</v>
          </cell>
          <cell r="F358">
            <v>410.9</v>
          </cell>
        </row>
        <row r="359">
          <cell r="A359" t="str">
            <v>NT3X82BA</v>
          </cell>
          <cell r="C359" t="str">
            <v>Switch Hardware</v>
          </cell>
          <cell r="D359" t="str">
            <v>LP ALARM DEAD SYSTEM W/AUDIBLE</v>
          </cell>
          <cell r="E359">
            <v>2000</v>
          </cell>
          <cell r="F359">
            <v>360.69</v>
          </cell>
        </row>
        <row r="360">
          <cell r="A360" t="str">
            <v>NT3X83AC</v>
          </cell>
          <cell r="C360" t="str">
            <v>Switch Hardware</v>
          </cell>
          <cell r="D360" t="str">
            <v>OAU ALARM TRANSFER CP</v>
          </cell>
          <cell r="E360">
            <v>700</v>
          </cell>
          <cell r="F360">
            <v>170.03</v>
          </cell>
        </row>
        <row r="361">
          <cell r="A361" t="str">
            <v>NT3X83BA</v>
          </cell>
          <cell r="C361" t="str">
            <v>Switch Hardware</v>
          </cell>
          <cell r="D361" t="str">
            <v>LP ALARM TRANSFER &amp;amp; SENDING CP</v>
          </cell>
          <cell r="E361">
            <v>700</v>
          </cell>
          <cell r="F361">
            <v>87.77</v>
          </cell>
        </row>
        <row r="362">
          <cell r="A362" t="str">
            <v>NT3X95AB</v>
          </cell>
          <cell r="C362" t="str">
            <v>Switch Hardware</v>
          </cell>
          <cell r="D362" t="str">
            <v>STRATUM 11 OSCILLATOR SHELF (I</v>
          </cell>
          <cell r="E362">
            <v>87880</v>
          </cell>
          <cell r="F362">
            <v>4049.32</v>
          </cell>
        </row>
        <row r="363">
          <cell r="A363" t="str">
            <v>NT4X45AA</v>
          </cell>
          <cell r="C363" t="str">
            <v>Switch Hardware</v>
          </cell>
          <cell r="D363" t="str">
            <v>dtu digital test unit circuit</v>
          </cell>
          <cell r="E363">
            <v>3668</v>
          </cell>
          <cell r="F363">
            <v>177.39</v>
          </cell>
        </row>
        <row r="364">
          <cell r="A364" t="str">
            <v>NT5C15BC</v>
          </cell>
          <cell r="C364" t="str">
            <v>Cellsite/BTS/RBS Infrastructure</v>
          </cell>
          <cell r="D364" t="str">
            <v>RECTIFIER 500W 220V FORCED COOLING MINI 48</v>
          </cell>
          <cell r="E364">
            <v>1000</v>
          </cell>
          <cell r="F364">
            <v>194.25</v>
          </cell>
        </row>
        <row r="365">
          <cell r="A365" t="str">
            <v>NT5C92DC</v>
          </cell>
          <cell r="C365" t="str">
            <v>OEM Equipment</v>
          </cell>
          <cell r="D365" t="str">
            <v>4000A MAIN CTL &amp;amp; DIST BAY, BRO</v>
          </cell>
          <cell r="E365">
            <v>20700</v>
          </cell>
          <cell r="F365">
            <v>17205.3</v>
          </cell>
        </row>
        <row r="366">
          <cell r="A366" t="str">
            <v>NT5C92DI</v>
          </cell>
          <cell r="C366" t="str">
            <v>OEM Equipment</v>
          </cell>
          <cell r="D366" t="str">
            <v>RECTIFIER 200A ADD-ON KIT</v>
          </cell>
          <cell r="E366">
            <v>5100</v>
          </cell>
          <cell r="F366">
            <v>4574.67</v>
          </cell>
        </row>
        <row r="367">
          <cell r="A367" t="str">
            <v>NT5C92DW</v>
          </cell>
          <cell r="C367" t="str">
            <v>OEM Equipment</v>
          </cell>
          <cell r="D367" t="str">
            <v>RECTIFIER BAY 1000A</v>
          </cell>
          <cell r="E367">
            <v>2000</v>
          </cell>
          <cell r="F367">
            <v>1695.78</v>
          </cell>
        </row>
        <row r="368">
          <cell r="A368" t="str">
            <v>NT5X30AA</v>
          </cell>
          <cell r="C368" t="str">
            <v>Switch Hardware</v>
          </cell>
          <cell r="D368" t="str">
            <v>101 COMMUNICATION TEST LINE CP</v>
          </cell>
          <cell r="E368">
            <v>571</v>
          </cell>
          <cell r="F368">
            <v>207.69</v>
          </cell>
        </row>
        <row r="369">
          <cell r="A369" t="str">
            <v>NT6C34DO</v>
          </cell>
          <cell r="C369" t="str">
            <v>Cellsite/BTS/RBS Infrastructure</v>
          </cell>
          <cell r="D369" t="str">
            <v>DISTRIBUTION MODULE, SYS 3500/48 METROCELL</v>
          </cell>
          <cell r="E369">
            <v>700</v>
          </cell>
          <cell r="F369">
            <v>183.14</v>
          </cell>
        </row>
        <row r="370">
          <cell r="A370" t="str">
            <v>NT6C34DP</v>
          </cell>
          <cell r="C370" t="str">
            <v>Cellsite/BTS/RBS Infrastructure</v>
          </cell>
          <cell r="D370" t="str">
            <v>DISTRIBUTION MODULE SYS 3500/48 METROCELL (EXPA</v>
          </cell>
          <cell r="E370">
            <v>650</v>
          </cell>
          <cell r="F370">
            <v>149.96</v>
          </cell>
        </row>
        <row r="371">
          <cell r="A371" t="str">
            <v>NT6X27BB</v>
          </cell>
          <cell r="C371" t="str">
            <v>Switch Hardware</v>
          </cell>
          <cell r="D371" t="str">
            <v>ENHANCED PCM30 INTERFACE CARD</v>
          </cell>
          <cell r="E371">
            <v>8531</v>
          </cell>
          <cell r="F371">
            <v>78.97</v>
          </cell>
        </row>
        <row r="372">
          <cell r="A372" t="str">
            <v>NT6X28AC</v>
          </cell>
          <cell r="C372" t="str">
            <v>Switch Hardware</v>
          </cell>
          <cell r="D372" t="str">
            <v>PCM30 CAS SIGNALLING CONTROL C</v>
          </cell>
          <cell r="E372">
            <v>1000</v>
          </cell>
          <cell r="F372">
            <v>80.42</v>
          </cell>
        </row>
        <row r="373">
          <cell r="A373" t="str">
            <v>NT6X40FB</v>
          </cell>
          <cell r="C373" t="str">
            <v>Switch Hardware</v>
          </cell>
          <cell r="D373" t="str">
            <v>LINK CONTROL CIRCUIT PACK</v>
          </cell>
          <cell r="E373">
            <v>4000</v>
          </cell>
          <cell r="F373">
            <v>90.22</v>
          </cell>
        </row>
        <row r="374">
          <cell r="A374" t="str">
            <v>NT6X40GA</v>
          </cell>
          <cell r="C374" t="str">
            <v>Switch Hardware</v>
          </cell>
          <cell r="D374" t="str">
            <v>DS-512 LINK CONTROL</v>
          </cell>
          <cell r="E374">
            <v>2000</v>
          </cell>
          <cell r="F374">
            <v>103.71</v>
          </cell>
        </row>
        <row r="375">
          <cell r="A375" t="str">
            <v>NT6X41AC</v>
          </cell>
          <cell r="C375" t="str">
            <v>Switch Hardware</v>
          </cell>
          <cell r="D375" t="str">
            <v>XPM FORMATTER/CLOCK CP</v>
          </cell>
          <cell r="E375">
            <v>2100</v>
          </cell>
          <cell r="F375">
            <v>94.24</v>
          </cell>
        </row>
        <row r="376">
          <cell r="A376" t="str">
            <v>NT6X42AA</v>
          </cell>
          <cell r="C376" t="str">
            <v>Switch Hardware</v>
          </cell>
          <cell r="D376" t="str">
            <v>CHANNEL SUPERVISION MSG CP</v>
          </cell>
          <cell r="E376">
            <v>2100</v>
          </cell>
          <cell r="F376">
            <v>46.48</v>
          </cell>
        </row>
        <row r="377">
          <cell r="A377" t="str">
            <v>NT6X44AA</v>
          </cell>
          <cell r="C377" t="str">
            <v>Switch Hardware</v>
          </cell>
          <cell r="D377" t="str">
            <v>TIME SWITCH CP</v>
          </cell>
          <cell r="E377">
            <v>4200</v>
          </cell>
          <cell r="F377">
            <v>139.12</v>
          </cell>
        </row>
        <row r="378">
          <cell r="A378" t="str">
            <v>NT6X44EA</v>
          </cell>
          <cell r="C378" t="str">
            <v>Switch Hardware</v>
          </cell>
          <cell r="D378" t="str">
            <v>UNIVERSAL TIME SWITCH CP</v>
          </cell>
          <cell r="E378">
            <v>1156</v>
          </cell>
          <cell r="F378">
            <v>140.88999999999999</v>
          </cell>
        </row>
        <row r="379">
          <cell r="A379" t="str">
            <v>NT6X48AA</v>
          </cell>
          <cell r="C379" t="str">
            <v>Switch Hardware</v>
          </cell>
          <cell r="D379" t="str">
            <v>DS30A LCM INTERFACE CP</v>
          </cell>
          <cell r="E379">
            <v>4200</v>
          </cell>
          <cell r="F379">
            <v>26.66</v>
          </cell>
        </row>
        <row r="380">
          <cell r="A380" t="str">
            <v>NT6X50AB</v>
          </cell>
          <cell r="C380" t="str">
            <v>Switch Hardware</v>
          </cell>
          <cell r="D380" t="str">
            <v>DS1 EFF CARD CP</v>
          </cell>
          <cell r="E380">
            <v>6825</v>
          </cell>
          <cell r="F380">
            <v>62.67</v>
          </cell>
        </row>
        <row r="381">
          <cell r="A381" t="str">
            <v>NT6X69AC</v>
          </cell>
          <cell r="C381" t="str">
            <v>Switch Hardware</v>
          </cell>
          <cell r="D381" t="str">
            <v>MESSAGE PROTOCOL &amp;amp; TONE GENERA</v>
          </cell>
          <cell r="E381">
            <v>3675</v>
          </cell>
          <cell r="F381">
            <v>63.21</v>
          </cell>
        </row>
        <row r="382">
          <cell r="A382" t="str">
            <v>NT6X69LB</v>
          </cell>
          <cell r="C382" t="str">
            <v>Switch Hardware</v>
          </cell>
          <cell r="D382" t="str">
            <v>MESSAGE PROTOCOL AND DOWNLOADA</v>
          </cell>
          <cell r="E382">
            <v>3700</v>
          </cell>
          <cell r="F382">
            <v>56.19</v>
          </cell>
        </row>
        <row r="383">
          <cell r="A383" t="str">
            <v>NT6X70AA</v>
          </cell>
          <cell r="C383" t="str">
            <v>Switch Hardware</v>
          </cell>
          <cell r="D383" t="str">
            <v>CONTINUITY TONE DETECTOR CP</v>
          </cell>
          <cell r="E383">
            <v>1064</v>
          </cell>
          <cell r="F383">
            <v>80.63</v>
          </cell>
        </row>
        <row r="384">
          <cell r="A384" t="str">
            <v>NT6X92EA</v>
          </cell>
          <cell r="C384" t="str">
            <v>Switch Hardware</v>
          </cell>
          <cell r="D384" t="str">
            <v>GLOBAL TONE RECEIVER</v>
          </cell>
          <cell r="E384">
            <v>3700</v>
          </cell>
          <cell r="F384">
            <v>96.53</v>
          </cell>
        </row>
        <row r="385">
          <cell r="A385" t="str">
            <v>NT7C25BA</v>
          </cell>
          <cell r="C385" t="str">
            <v>Cellsite/BTS/RBS Infrastructure</v>
          </cell>
          <cell r="D385" t="str">
            <v>ENHANCED CONTROLLER MODULE (ECM)</v>
          </cell>
          <cell r="E385">
            <v>6000</v>
          </cell>
          <cell r="F385">
            <v>424.14</v>
          </cell>
        </row>
        <row r="386">
          <cell r="A386" t="str">
            <v>NT7C25CB</v>
          </cell>
          <cell r="C386" t="str">
            <v>Cellsite/BTS/RBS Infrastructure</v>
          </cell>
          <cell r="D386" t="str">
            <v>BATTERY INTERFACE MODULE / BIM</v>
          </cell>
          <cell r="E386">
            <v>600</v>
          </cell>
          <cell r="F386">
            <v>119.11</v>
          </cell>
        </row>
        <row r="387">
          <cell r="A387" t="str">
            <v>NT7C25DA</v>
          </cell>
          <cell r="C387" t="str">
            <v>Cellsite/BTS/RBS Infrastructure</v>
          </cell>
          <cell r="D387" t="str">
            <v>EXTENSION ENHANCED CONTROLLER MODULE</v>
          </cell>
          <cell r="E387">
            <v>6000</v>
          </cell>
          <cell r="F387">
            <v>360.26</v>
          </cell>
        </row>
        <row r="388">
          <cell r="A388" t="str">
            <v>NT9X0191</v>
          </cell>
          <cell r="C388" t="str">
            <v>Switch Hardware</v>
          </cell>
          <cell r="D388" t="str">
            <v>FRIU CABLE ASSEMBLY</v>
          </cell>
          <cell r="E388">
            <v>386</v>
          </cell>
          <cell r="F388">
            <v>11.5</v>
          </cell>
        </row>
        <row r="389">
          <cell r="A389" t="str">
            <v>NT9X03AA</v>
          </cell>
          <cell r="C389" t="str">
            <v>Switch Hardware</v>
          </cell>
          <cell r="D389" t="str">
            <v>CORE FSP</v>
          </cell>
          <cell r="E389">
            <v>3728</v>
          </cell>
          <cell r="F389">
            <v>458.09</v>
          </cell>
        </row>
        <row r="390">
          <cell r="A390" t="str">
            <v>NT9X0561</v>
          </cell>
          <cell r="C390" t="str">
            <v>Switch Hardware</v>
          </cell>
          <cell r="D390" t="str">
            <v>JNET TO ENET UPGRADE KIT</v>
          </cell>
          <cell r="E390">
            <v>11235</v>
          </cell>
          <cell r="F390">
            <v>315.43</v>
          </cell>
        </row>
        <row r="391">
          <cell r="A391" t="str">
            <v>NT9X0817</v>
          </cell>
          <cell r="C391" t="str">
            <v>Switch Hardware</v>
          </cell>
          <cell r="D391" t="str">
            <v>NT9X41 I/F CABLE WNET APPLICAT</v>
          </cell>
          <cell r="E391">
            <v>670</v>
          </cell>
          <cell r="F391">
            <v>80.77</v>
          </cell>
        </row>
        <row r="392">
          <cell r="A392" t="str">
            <v>NT9X10CA</v>
          </cell>
          <cell r="C392" t="str">
            <v>Switch Hardware</v>
          </cell>
          <cell r="D392" t="str">
            <v>60MHZ 88110 BRISC 512MB CPU CI</v>
          </cell>
          <cell r="E392">
            <v>577381</v>
          </cell>
          <cell r="F392">
            <v>5258.59</v>
          </cell>
        </row>
        <row r="393">
          <cell r="A393" t="str">
            <v>NT9X12AD</v>
          </cell>
          <cell r="C393" t="str">
            <v>Switch Hardware</v>
          </cell>
          <cell r="D393" t="str">
            <v>port card with parity</v>
          </cell>
          <cell r="E393">
            <v>6300</v>
          </cell>
          <cell r="F393">
            <v>220.11</v>
          </cell>
        </row>
        <row r="394">
          <cell r="A394" t="str">
            <v>NT9X13DD</v>
          </cell>
          <cell r="C394" t="str">
            <v>Switch Hardware</v>
          </cell>
          <cell r="D394" t="str">
            <v>SIMPLEX CPU 16MHZ, 16MEG DRAM</v>
          </cell>
          <cell r="E394">
            <v>39500</v>
          </cell>
          <cell r="F394">
            <v>281.61</v>
          </cell>
        </row>
        <row r="395">
          <cell r="A395" t="str">
            <v>NT9X13DE</v>
          </cell>
          <cell r="C395" t="str">
            <v>Switch Hardware</v>
          </cell>
          <cell r="D395" t="str">
            <v>CPU 68020/16MEG/16MHZ PCP</v>
          </cell>
          <cell r="E395">
            <v>39500</v>
          </cell>
          <cell r="F395">
            <v>281.33</v>
          </cell>
        </row>
        <row r="396">
          <cell r="A396" t="str">
            <v>NT9X13DG</v>
          </cell>
          <cell r="C396" t="str">
            <v>Switch Hardware</v>
          </cell>
          <cell r="D396" t="str">
            <v>CPU 68020/4MEG/4MHZ PCP</v>
          </cell>
          <cell r="E396">
            <v>40000</v>
          </cell>
          <cell r="F396">
            <v>278.94</v>
          </cell>
        </row>
        <row r="397">
          <cell r="A397" t="str">
            <v>NT9X13KA</v>
          </cell>
          <cell r="C397" t="str">
            <v>Switch Hardware</v>
          </cell>
          <cell r="D397" t="str">
            <v>CPU (16M BYTE DRAM ENET) CP</v>
          </cell>
          <cell r="E397">
            <v>16500</v>
          </cell>
          <cell r="F397">
            <v>281.17</v>
          </cell>
        </row>
        <row r="398">
          <cell r="A398" t="str">
            <v>NT9X13NA</v>
          </cell>
          <cell r="C398" t="str">
            <v>Switch Hardware</v>
          </cell>
          <cell r="D398" t="str">
            <v>CPU REMOTE CP</v>
          </cell>
          <cell r="E398">
            <v>40000</v>
          </cell>
          <cell r="F398">
            <v>278.91000000000003</v>
          </cell>
        </row>
        <row r="399">
          <cell r="A399" t="str">
            <v>NT9X13NB</v>
          </cell>
          <cell r="C399" t="str">
            <v>Switch Hardware</v>
          </cell>
          <cell r="D399" t="str">
            <v>CPU 68020/16MEG/16MHZ PCP</v>
          </cell>
          <cell r="E399">
            <v>40000</v>
          </cell>
          <cell r="F399">
            <v>283.83999999999997</v>
          </cell>
        </row>
        <row r="400">
          <cell r="A400" t="str">
            <v>NT9X14EA</v>
          </cell>
          <cell r="B400" t="str">
            <v>B0234657</v>
          </cell>
          <cell r="C400" t="str">
            <v>Switch Hardware</v>
          </cell>
          <cell r="D400" t="str">
            <v>MEMORY 96M CP</v>
          </cell>
          <cell r="E400">
            <v>99456</v>
          </cell>
          <cell r="F400">
            <v>273.81</v>
          </cell>
        </row>
        <row r="401">
          <cell r="A401" t="str">
            <v>NT9X15AA</v>
          </cell>
          <cell r="C401" t="str">
            <v>Switch Hardware</v>
          </cell>
          <cell r="D401" t="str">
            <v>MAPPER CIRCUIT PACK</v>
          </cell>
          <cell r="E401">
            <v>5618</v>
          </cell>
          <cell r="F401">
            <v>157.72</v>
          </cell>
        </row>
        <row r="402">
          <cell r="A402" t="str">
            <v>NT9X17AD</v>
          </cell>
          <cell r="C402" t="str">
            <v>Switch Hardware</v>
          </cell>
          <cell r="D402" t="str">
            <v>MS 4 PORT CARD CP</v>
          </cell>
          <cell r="E402">
            <v>2594.16</v>
          </cell>
          <cell r="F402">
            <v>313.45</v>
          </cell>
        </row>
        <row r="403">
          <cell r="A403" t="str">
            <v>NT9X17BB</v>
          </cell>
          <cell r="C403" t="str">
            <v>Switch Hardware</v>
          </cell>
          <cell r="D403" t="str">
            <v>MS-32 PORT CIRCUIT PACK</v>
          </cell>
          <cell r="E403">
            <v>11000</v>
          </cell>
          <cell r="F403">
            <v>378.45</v>
          </cell>
        </row>
        <row r="404">
          <cell r="A404" t="str">
            <v>NT9X17CA</v>
          </cell>
          <cell r="C404" t="str">
            <v>Switch Hardware</v>
          </cell>
          <cell r="D404" t="str">
            <v>DMS BUS 128 PORT C</v>
          </cell>
          <cell r="E404">
            <v>26250</v>
          </cell>
          <cell r="F404">
            <v>780.34</v>
          </cell>
        </row>
        <row r="405">
          <cell r="A405" t="str">
            <v>NT9X17DA</v>
          </cell>
          <cell r="C405" t="str">
            <v>Switch Hardware</v>
          </cell>
          <cell r="D405" t="str">
            <v>MS 64-PORT CP</v>
          </cell>
          <cell r="E405">
            <v>12000</v>
          </cell>
          <cell r="F405">
            <v>717.18</v>
          </cell>
        </row>
        <row r="406">
          <cell r="A406" t="str">
            <v>NT9X19AA</v>
          </cell>
          <cell r="C406" t="str">
            <v>Switch Hardware</v>
          </cell>
          <cell r="D406" t="str">
            <v>FILLER CIRCUIT PACK</v>
          </cell>
          <cell r="E406">
            <v>115</v>
          </cell>
          <cell r="F406">
            <v>12.64</v>
          </cell>
        </row>
        <row r="407">
          <cell r="A407" t="str">
            <v>NT9X19BA</v>
          </cell>
          <cell r="C407" t="str">
            <v>Switch Hardware</v>
          </cell>
          <cell r="D407" t="str">
            <v>FILLER PADDLEBOARD CP</v>
          </cell>
          <cell r="E407">
            <v>115</v>
          </cell>
          <cell r="F407">
            <v>8.07</v>
          </cell>
        </row>
        <row r="408">
          <cell r="A408" t="str">
            <v>NT9X20BC</v>
          </cell>
          <cell r="C408" t="str">
            <v>Switch Hardware</v>
          </cell>
          <cell r="D408" t="str">
            <v>enet/ms fiber interface paddle</v>
          </cell>
          <cell r="E408">
            <v>7000</v>
          </cell>
          <cell r="F408">
            <v>278.64999999999998</v>
          </cell>
        </row>
        <row r="409">
          <cell r="A409" t="str">
            <v>NT9X21AB</v>
          </cell>
          <cell r="C409" t="str">
            <v>Switch Hardware</v>
          </cell>
          <cell r="D409" t="str">
            <v>BUS TERMINATOR PADDLE BOARD CP</v>
          </cell>
          <cell r="E409">
            <v>3832</v>
          </cell>
          <cell r="F409">
            <v>75.58</v>
          </cell>
        </row>
        <row r="410">
          <cell r="A410" t="str">
            <v>NT9X23AA</v>
          </cell>
          <cell r="C410" t="str">
            <v>Switch Hardware</v>
          </cell>
          <cell r="D410" t="str">
            <v>DS30 - 4 PORT PADDLEBOARD</v>
          </cell>
          <cell r="E410">
            <v>5355</v>
          </cell>
          <cell r="F410">
            <v>70.239999999999995</v>
          </cell>
        </row>
        <row r="411">
          <cell r="A411" t="str">
            <v>NT9X23BA</v>
          </cell>
          <cell r="C411" t="str">
            <v>Switch Hardware</v>
          </cell>
          <cell r="D411" t="str">
            <v>DS-30 4PORT PADDLEBOARD (STP)</v>
          </cell>
          <cell r="E411">
            <v>6300</v>
          </cell>
          <cell r="F411">
            <v>136.63999999999999</v>
          </cell>
        </row>
        <row r="412">
          <cell r="A412" t="str">
            <v>NT9X25AA</v>
          </cell>
          <cell r="C412" t="str">
            <v>Switch Hardware</v>
          </cell>
          <cell r="D412" t="str">
            <v>MS - PORT EXTENDER P.B.</v>
          </cell>
          <cell r="E412">
            <v>1000</v>
          </cell>
          <cell r="F412">
            <v>64.14</v>
          </cell>
        </row>
        <row r="413">
          <cell r="A413" t="str">
            <v>NT9X25BA</v>
          </cell>
          <cell r="C413" t="str">
            <v>Switch Hardware</v>
          </cell>
          <cell r="D413" t="str">
            <v>MS-PORT EXPANDER PADDLEBOARD</v>
          </cell>
          <cell r="E413">
            <v>1000</v>
          </cell>
          <cell r="F413">
            <v>53.7</v>
          </cell>
        </row>
        <row r="414">
          <cell r="A414" t="str">
            <v>NT9X26AB</v>
          </cell>
          <cell r="C414" t="str">
            <v>Switch Hardware</v>
          </cell>
          <cell r="D414" t="str">
            <v>REMOTE TERMINAL INTERFACE CP</v>
          </cell>
          <cell r="E414">
            <v>3250</v>
          </cell>
          <cell r="F414">
            <v>196.16</v>
          </cell>
        </row>
        <row r="415">
          <cell r="A415" t="str">
            <v>NT9X26FA</v>
          </cell>
          <cell r="C415" t="str">
            <v>Switch Hardware</v>
          </cell>
          <cell r="D415" t="str">
            <v>BRISC RTIF PADDLE-CARD FOR SER</v>
          </cell>
          <cell r="E415">
            <v>7224</v>
          </cell>
          <cell r="F415">
            <v>141.63</v>
          </cell>
        </row>
        <row r="416">
          <cell r="A416" t="str">
            <v>NT9X27AA</v>
          </cell>
          <cell r="C416" t="str">
            <v>Switch Hardware</v>
          </cell>
          <cell r="D416" t="str">
            <v>CM BUS EXTENSION PADDLEBOARD</v>
          </cell>
          <cell r="E416">
            <v>1628</v>
          </cell>
          <cell r="F416">
            <v>95.8</v>
          </cell>
        </row>
        <row r="417">
          <cell r="A417" t="str">
            <v>NT9X30AB</v>
          </cell>
          <cell r="C417" t="str">
            <v>Switch Hardware</v>
          </cell>
          <cell r="D417" t="str">
            <v>NT9X30AB GOLABL +5V, 86A POWER</v>
          </cell>
          <cell r="E417">
            <v>3000</v>
          </cell>
          <cell r="F417">
            <v>371.31</v>
          </cell>
        </row>
        <row r="418">
          <cell r="A418" t="str">
            <v>NT9X31AB</v>
          </cell>
          <cell r="C418" t="str">
            <v>Switch Hardware</v>
          </cell>
          <cell r="D418" t="str">
            <v>NT9X31AB GLOBAL +5V, 20A POWER</v>
          </cell>
          <cell r="E418">
            <v>2675</v>
          </cell>
          <cell r="F418">
            <v>140.66999999999999</v>
          </cell>
        </row>
        <row r="419">
          <cell r="A419" t="str">
            <v>NT9X32AA</v>
          </cell>
          <cell r="C419" t="str">
            <v>Switch Hardware</v>
          </cell>
          <cell r="D419" t="str">
            <v>MS SHELF LOAD PADDLEBOARD</v>
          </cell>
          <cell r="E419">
            <v>1496</v>
          </cell>
          <cell r="F419">
            <v>31.28</v>
          </cell>
        </row>
        <row r="420">
          <cell r="A420" t="str">
            <v>NT9X35BA</v>
          </cell>
          <cell r="C420" t="str">
            <v>Switch Hardware</v>
          </cell>
          <cell r="D420" t="str">
            <v>EN NET X-POINT MOTHER BOARD C.</v>
          </cell>
          <cell r="E420">
            <v>9000</v>
          </cell>
          <cell r="F420">
            <v>422.99</v>
          </cell>
        </row>
        <row r="421">
          <cell r="A421" t="str">
            <v>NT9X35FA</v>
          </cell>
          <cell r="C421" t="str">
            <v>Switch Hardware</v>
          </cell>
          <cell r="D421" t="str">
            <v>4K X 8K CROSS-POINT CP</v>
          </cell>
          <cell r="E421">
            <v>4500</v>
          </cell>
          <cell r="F421">
            <v>217.77</v>
          </cell>
        </row>
        <row r="422">
          <cell r="A422" t="str">
            <v>NT9X36BA</v>
          </cell>
          <cell r="C422" t="str">
            <v>Switch Hardware</v>
          </cell>
          <cell r="D422" t="str">
            <v>ENET+ CLOCK &amp;amp; MESSAGE CP</v>
          </cell>
          <cell r="E422">
            <v>6000</v>
          </cell>
          <cell r="F422">
            <v>406.5</v>
          </cell>
        </row>
        <row r="423">
          <cell r="A423" t="str">
            <v>NT9X40BB</v>
          </cell>
          <cell r="C423" t="str">
            <v>Switch Hardware</v>
          </cell>
          <cell r="D423" t="str">
            <v>QUAD DS512 FIBER INTERFACE PAD</v>
          </cell>
          <cell r="E423">
            <v>14000</v>
          </cell>
          <cell r="F423">
            <v>367.95</v>
          </cell>
        </row>
        <row r="424">
          <cell r="A424" t="str">
            <v>NT9X40DA</v>
          </cell>
          <cell r="C424" t="str">
            <v>Switch Hardware</v>
          </cell>
          <cell r="D424" t="str">
            <v>HCS FIBER LINK INTERFACE PADDL</v>
          </cell>
          <cell r="E424">
            <v>14000</v>
          </cell>
          <cell r="F424">
            <v>208.69</v>
          </cell>
        </row>
        <row r="425">
          <cell r="A425" t="str">
            <v>NT9X44AD</v>
          </cell>
          <cell r="C425" t="str">
            <v>Switch Hardware</v>
          </cell>
          <cell r="D425" t="str">
            <v>SYSTEM LOAD MODULE (SLM3)</v>
          </cell>
          <cell r="E425">
            <v>15000</v>
          </cell>
          <cell r="F425">
            <v>1661.12</v>
          </cell>
        </row>
        <row r="426">
          <cell r="A426" t="str">
            <v>NT9X45BA</v>
          </cell>
          <cell r="C426" t="str">
            <v>Switch Hardware</v>
          </cell>
          <cell r="D426" t="str">
            <v>ENET DS512/DS30 INTERFACE PADD</v>
          </cell>
          <cell r="E426">
            <v>16000</v>
          </cell>
          <cell r="F426">
            <v>671.44</v>
          </cell>
        </row>
        <row r="427">
          <cell r="A427" t="str">
            <v>NT9X46AA</v>
          </cell>
          <cell r="C427" t="str">
            <v>Switch Hardware</v>
          </cell>
          <cell r="D427" t="str">
            <v>NETWORK INTERFACE MODULE COMMO</v>
          </cell>
          <cell r="E427">
            <v>1549</v>
          </cell>
          <cell r="F427">
            <v>65.48</v>
          </cell>
        </row>
        <row r="428">
          <cell r="A428" t="str">
            <v>NT9X47AB</v>
          </cell>
          <cell r="C428" t="str">
            <v>Switch Hardware</v>
          </cell>
          <cell r="D428" t="str">
            <v>NT9X47AB GLOBAL SLM POWER CONV</v>
          </cell>
          <cell r="E428">
            <v>1804</v>
          </cell>
          <cell r="F428">
            <v>156.68</v>
          </cell>
        </row>
        <row r="429">
          <cell r="A429" t="str">
            <v>NT9X49CB</v>
          </cell>
          <cell r="C429" t="str">
            <v>Switch Hardware</v>
          </cell>
          <cell r="D429" t="str">
            <v>DMS BUS TRACER CP</v>
          </cell>
          <cell r="E429">
            <v>6000</v>
          </cell>
          <cell r="F429">
            <v>259.37</v>
          </cell>
        </row>
        <row r="430">
          <cell r="A430" t="str">
            <v>NT9X49CC</v>
          </cell>
          <cell r="C430" t="str">
            <v>Switch Hardware</v>
          </cell>
          <cell r="D430" t="str">
            <v>MS P-BUS TERMINATOR CP</v>
          </cell>
          <cell r="E430">
            <v>2573</v>
          </cell>
          <cell r="F430">
            <v>79.3</v>
          </cell>
        </row>
        <row r="431">
          <cell r="A431" t="str">
            <v>NT9X52AA</v>
          </cell>
          <cell r="C431" t="str">
            <v>Switch Hardware</v>
          </cell>
          <cell r="D431" t="str">
            <v>T-BUS ACCESS CP</v>
          </cell>
          <cell r="E431">
            <v>6074</v>
          </cell>
          <cell r="F431">
            <v>155.88</v>
          </cell>
        </row>
        <row r="432">
          <cell r="A432" t="str">
            <v>NT9X53AD</v>
          </cell>
          <cell r="C432" t="str">
            <v>Switch Hardware</v>
          </cell>
          <cell r="D432" t="str">
            <v>DMS-BUS SYSTEM CLOCK CIRCUIT P</v>
          </cell>
          <cell r="E432">
            <v>10900</v>
          </cell>
          <cell r="F432">
            <v>468.38</v>
          </cell>
        </row>
        <row r="433">
          <cell r="A433" t="str">
            <v>NT9X54AC</v>
          </cell>
          <cell r="C433" t="str">
            <v>Switch Hardware</v>
          </cell>
          <cell r="D433" t="str">
            <v>STRATUM 1 EXTERNAL CLOCK INTERFACE CP</v>
          </cell>
          <cell r="E433">
            <v>5145</v>
          </cell>
          <cell r="F433">
            <v>154.87</v>
          </cell>
        </row>
        <row r="434">
          <cell r="A434" t="str">
            <v>NT9X62AA</v>
          </cell>
          <cell r="C434" t="str">
            <v>Switch Hardware</v>
          </cell>
          <cell r="D434" t="str">
            <v>DS-64 2 PORT PADDLEBOARD CP</v>
          </cell>
          <cell r="E434">
            <v>11903</v>
          </cell>
          <cell r="F434">
            <v>312.61</v>
          </cell>
        </row>
        <row r="435">
          <cell r="A435" t="str">
            <v>NT9X62BA</v>
          </cell>
          <cell r="C435" t="str">
            <v>Switch Hardware</v>
          </cell>
          <cell r="D435" t="str">
            <v>DS-64 8 PORT PADDLEBOARD CP</v>
          </cell>
          <cell r="E435">
            <v>12000</v>
          </cell>
          <cell r="F435">
            <v>440.25</v>
          </cell>
        </row>
        <row r="436">
          <cell r="A436" t="str">
            <v>NT9X62BB</v>
          </cell>
          <cell r="C436" t="str">
            <v>Switch Hardware</v>
          </cell>
          <cell r="D436" t="str">
            <v>4 PORT SR128 PADDLEBOARD LPP</v>
          </cell>
          <cell r="E436">
            <v>18000</v>
          </cell>
          <cell r="F436">
            <v>409.02</v>
          </cell>
        </row>
        <row r="437">
          <cell r="A437" t="str">
            <v>NT9X62CA</v>
          </cell>
          <cell r="C437" t="str">
            <v>Switch Hardware</v>
          </cell>
          <cell r="D437" t="str">
            <v>SR512 4 LINK PB</v>
          </cell>
          <cell r="E437">
            <v>15000</v>
          </cell>
          <cell r="F437">
            <v>285.99</v>
          </cell>
        </row>
        <row r="438">
          <cell r="A438" t="str">
            <v>NT9X63AB</v>
          </cell>
          <cell r="C438" t="str">
            <v>Switch Hardware</v>
          </cell>
          <cell r="D438" t="str">
            <v>OC3-2-PORT I/F PADDLEBOARD PCP</v>
          </cell>
          <cell r="E438">
            <v>7560</v>
          </cell>
          <cell r="F438">
            <v>1072.78</v>
          </cell>
        </row>
        <row r="439">
          <cell r="A439" t="str">
            <v>NT9X69BA</v>
          </cell>
          <cell r="C439" t="str">
            <v>Switch Hardware</v>
          </cell>
          <cell r="D439" t="str">
            <v>16 LINK DS30 MS PB CP</v>
          </cell>
          <cell r="E439">
            <v>10000</v>
          </cell>
          <cell r="F439">
            <v>193.36</v>
          </cell>
        </row>
        <row r="440">
          <cell r="A440" t="str">
            <v>NT9X73BA</v>
          </cell>
          <cell r="C440" t="str">
            <v>Switch Hardware</v>
          </cell>
          <cell r="D440" t="str">
            <v>LMS-FBUS RATE ADAPTER</v>
          </cell>
          <cell r="E440">
            <v>9450</v>
          </cell>
          <cell r="F440">
            <v>265.67</v>
          </cell>
        </row>
        <row r="441">
          <cell r="A441" t="str">
            <v>NT9X74DA</v>
          </cell>
          <cell r="C441" t="str">
            <v>Switch Hardware</v>
          </cell>
          <cell r="D441" t="str">
            <v>REPEATER/TERMINATOR CARD</v>
          </cell>
          <cell r="E441">
            <v>2000</v>
          </cell>
          <cell r="F441">
            <v>97.4</v>
          </cell>
        </row>
        <row r="442">
          <cell r="A442" t="str">
            <v>NT9X76AA</v>
          </cell>
          <cell r="C442" t="str">
            <v>Switch Hardware</v>
          </cell>
          <cell r="D442" t="str">
            <v>STP SIGNAL TERM W/NT9X76AA</v>
          </cell>
          <cell r="E442">
            <v>2090</v>
          </cell>
          <cell r="F442">
            <v>175.96</v>
          </cell>
        </row>
        <row r="443">
          <cell r="A443" t="str">
            <v>NT9X77AB</v>
          </cell>
          <cell r="C443" t="str">
            <v>Switch Hardware</v>
          </cell>
          <cell r="D443" t="str">
            <v>stp v.35 interface paddleboard</v>
          </cell>
          <cell r="E443">
            <v>2322</v>
          </cell>
          <cell r="F443">
            <v>108.75</v>
          </cell>
        </row>
        <row r="444">
          <cell r="A444" t="str">
            <v>NT9X79AA</v>
          </cell>
          <cell r="C444" t="str">
            <v>Switch Hardware</v>
          </cell>
          <cell r="D444" t="str">
            <v>F-BUS EXTENSION PADDLEBOARD</v>
          </cell>
          <cell r="E444">
            <v>630</v>
          </cell>
          <cell r="F444">
            <v>65.3</v>
          </cell>
        </row>
        <row r="445">
          <cell r="A445" t="str">
            <v>NT9X79BA</v>
          </cell>
          <cell r="C445" t="str">
            <v>Switch Hardware</v>
          </cell>
          <cell r="D445" t="str">
            <v>F-BUS EXTENSION CP E/W TERMINA</v>
          </cell>
          <cell r="E445">
            <v>630</v>
          </cell>
          <cell r="F445">
            <v>79.67</v>
          </cell>
        </row>
        <row r="446">
          <cell r="A446" t="str">
            <v>NT9X84AA</v>
          </cell>
          <cell r="C446" t="str">
            <v>Switch Hardware</v>
          </cell>
          <cell r="D446" t="str">
            <v>ETHERNET INTERFACE CP</v>
          </cell>
          <cell r="E446">
            <v>2744</v>
          </cell>
          <cell r="F446">
            <v>195.72</v>
          </cell>
        </row>
        <row r="447">
          <cell r="A447" t="str">
            <v>NT9X85AA</v>
          </cell>
          <cell r="C447" t="str">
            <v>Switch Hardware</v>
          </cell>
          <cell r="D447" t="str">
            <v>DIX - (ETHERNET) PB CP</v>
          </cell>
          <cell r="E447">
            <v>1371</v>
          </cell>
          <cell r="F447">
            <v>136.83000000000001</v>
          </cell>
        </row>
        <row r="448">
          <cell r="A448" t="str">
            <v>NT9X86AB</v>
          </cell>
          <cell r="C448" t="str">
            <v>Switch Hardware</v>
          </cell>
          <cell r="D448" t="str">
            <v>DPMC SNSE60 CP</v>
          </cell>
          <cell r="E448">
            <v>10415</v>
          </cell>
          <cell r="F448">
            <v>447.34</v>
          </cell>
        </row>
        <row r="449">
          <cell r="A449" t="str">
            <v>NT9X9022</v>
          </cell>
          <cell r="B449" t="str">
            <v>B0249931</v>
          </cell>
          <cell r="C449" t="str">
            <v>Switch Hardware</v>
          </cell>
          <cell r="D449" t="str">
            <v>XA-CORE EXTENSION PRODUCT CHAN</v>
          </cell>
          <cell r="E449">
            <v>16391</v>
          </cell>
          <cell r="F449">
            <v>2221.35</v>
          </cell>
        </row>
        <row r="450">
          <cell r="A450" t="str">
            <v>NT9X9023</v>
          </cell>
          <cell r="C450" t="str">
            <v>Switch Hardware</v>
          </cell>
          <cell r="D450" t="str">
            <v>XA-CORE SHELF PRODUCT CHANGE K</v>
          </cell>
          <cell r="E450">
            <v>95832</v>
          </cell>
          <cell r="F450">
            <v>10421.27</v>
          </cell>
        </row>
        <row r="451">
          <cell r="A451" t="str">
            <v>NT9X9024</v>
          </cell>
          <cell r="C451" t="str">
            <v>Switch Hardware</v>
          </cell>
          <cell r="D451" t="str">
            <v>XA-CORE EXTENSION PRODUCT CHAN</v>
          </cell>
          <cell r="E451">
            <v>16391</v>
          </cell>
          <cell r="F451">
            <v>2221</v>
          </cell>
        </row>
        <row r="452">
          <cell r="A452" t="str">
            <v>NT9X91AC</v>
          </cell>
          <cell r="C452" t="str">
            <v>Switch Hardware</v>
          </cell>
          <cell r="D452" t="str">
            <v>NT9X91AC GLOBAL +5/+12V POWER</v>
          </cell>
          <cell r="E452">
            <v>8000</v>
          </cell>
          <cell r="F452">
            <v>351.06</v>
          </cell>
        </row>
        <row r="453">
          <cell r="A453" t="str">
            <v>NT9X9531</v>
          </cell>
          <cell r="C453" t="str">
            <v>Switch Hardware</v>
          </cell>
          <cell r="D453" t="str">
            <v>FILTER POWER KIT</v>
          </cell>
          <cell r="E453">
            <v>2648</v>
          </cell>
          <cell r="F453">
            <v>150.26</v>
          </cell>
        </row>
        <row r="454">
          <cell r="A454" t="str">
            <v>NT9X9532</v>
          </cell>
          <cell r="C454" t="str">
            <v>Switch Hardware</v>
          </cell>
          <cell r="D454" t="str">
            <v>HORIZONTAL POWER KIT</v>
          </cell>
          <cell r="E454">
            <v>1303</v>
          </cell>
          <cell r="F454">
            <v>374.08</v>
          </cell>
        </row>
        <row r="455">
          <cell r="A455" t="str">
            <v>NT9X9551</v>
          </cell>
          <cell r="C455" t="str">
            <v>Switch Hardware</v>
          </cell>
          <cell r="D455" t="str">
            <v>XA-CORE POWER FILTER KIT</v>
          </cell>
          <cell r="E455">
            <v>4872</v>
          </cell>
          <cell r="F455">
            <v>443.09</v>
          </cell>
        </row>
        <row r="456">
          <cell r="A456" t="str">
            <v>NT9X9568</v>
          </cell>
          <cell r="C456" t="str">
            <v>Switch Hardware</v>
          </cell>
          <cell r="D456" t="str">
            <v>C42 DOOR KIT (BROWN)</v>
          </cell>
          <cell r="E456">
            <v>5335</v>
          </cell>
          <cell r="F456">
            <v>456.8</v>
          </cell>
        </row>
        <row r="457">
          <cell r="A457" t="str">
            <v>NT9X9571</v>
          </cell>
          <cell r="C457" t="str">
            <v>Switch Hardware</v>
          </cell>
          <cell r="D457" t="str">
            <v>DOOR KIT(TOP LATCH)-BROWN</v>
          </cell>
          <cell r="E457">
            <v>13025</v>
          </cell>
          <cell r="F457">
            <v>964.22</v>
          </cell>
        </row>
        <row r="458">
          <cell r="A458" t="str">
            <v>NTAR25BG</v>
          </cell>
          <cell r="C458" t="str">
            <v>Services Platforms</v>
          </cell>
          <cell r="D458" t="str">
            <v>BAY STACK 253 24PORT 10/100BT HUB/NMM W/N AMER PWR CORD</v>
          </cell>
          <cell r="E458">
            <v>2399</v>
          </cell>
          <cell r="F458">
            <v>1308.8900000000001</v>
          </cell>
        </row>
        <row r="459">
          <cell r="A459" t="str">
            <v>NTAX74AA</v>
          </cell>
          <cell r="C459" t="str">
            <v>Switch Hardware</v>
          </cell>
          <cell r="D459" t="str">
            <v>MCP - MCS CELLULAR PROCESSOR</v>
          </cell>
          <cell r="E459">
            <v>59600</v>
          </cell>
          <cell r="F459">
            <v>553.35</v>
          </cell>
        </row>
        <row r="460">
          <cell r="A460" t="str">
            <v>NTAX78AA</v>
          </cell>
          <cell r="C460" t="str">
            <v>Switch Hardware</v>
          </cell>
          <cell r="D460" t="str">
            <v>DIGITAL CELLULAR SWITCH (DCTS)</v>
          </cell>
          <cell r="E460">
            <v>8400</v>
          </cell>
          <cell r="F460">
            <v>167.66</v>
          </cell>
        </row>
        <row r="461">
          <cell r="A461" t="str">
            <v>NTAX78AB</v>
          </cell>
          <cell r="C461" t="str">
            <v>Switch Hardware</v>
          </cell>
          <cell r="D461" t="str">
            <v>ENHANCED TIME SWITCH CP</v>
          </cell>
          <cell r="E461">
            <v>8600</v>
          </cell>
          <cell r="F461">
            <v>94.4</v>
          </cell>
        </row>
        <row r="462">
          <cell r="A462" t="str">
            <v>NTAX8656</v>
          </cell>
          <cell r="C462" t="str">
            <v>Switch Hardware</v>
          </cell>
          <cell r="D462" t="str">
            <v>CABLE ASSY-ALARM 3 HEADED</v>
          </cell>
          <cell r="E462">
            <v>100</v>
          </cell>
          <cell r="F462">
            <v>24.16</v>
          </cell>
        </row>
        <row r="463">
          <cell r="A463" t="str">
            <v>NTBW30AA</v>
          </cell>
          <cell r="C463" t="str">
            <v>Cellsite/BTS/RBS Infrastructure</v>
          </cell>
          <cell r="D463" t="str">
            <v>CORE MODULE DUAL VOLTAGE 24V/-48V</v>
          </cell>
          <cell r="E463">
            <v>10000</v>
          </cell>
          <cell r="F463">
            <v>1058.67</v>
          </cell>
        </row>
        <row r="464">
          <cell r="A464" t="str">
            <v>NTBW4033</v>
          </cell>
          <cell r="C464" t="str">
            <v>OEM Equipment</v>
          </cell>
          <cell r="D464" t="str">
            <v>62 PIN M HD D TO FLYING LEADS-2M-TCCM TO DSX</v>
          </cell>
          <cell r="E464">
            <v>170</v>
          </cell>
          <cell r="F464">
            <v>19.93</v>
          </cell>
        </row>
        <row r="465">
          <cell r="A465" t="str">
            <v>NTBW4035</v>
          </cell>
          <cell r="C465" t="str">
            <v>OEM Equipment</v>
          </cell>
          <cell r="D465" t="str">
            <v>26 PIN HDD M TO 25 PIN D-850MM-TIIM TO DOM</v>
          </cell>
          <cell r="E465">
            <v>140</v>
          </cell>
          <cell r="F465">
            <v>16.77</v>
          </cell>
        </row>
        <row r="466">
          <cell r="A466" t="str">
            <v>NTBW40AA</v>
          </cell>
          <cell r="C466" t="str">
            <v>Cellsite/BTS/RBS Infrastructure</v>
          </cell>
          <cell r="D466" t="str">
            <v>CONTROL MODULE DUAL VOLTAGE 24/-48V</v>
          </cell>
          <cell r="E466">
            <v>12000</v>
          </cell>
          <cell r="F466">
            <v>953.04</v>
          </cell>
        </row>
        <row r="467">
          <cell r="A467" t="str">
            <v>NTBW45AA</v>
          </cell>
          <cell r="C467" t="str">
            <v>Cellsite/BTS/RBS Infrastructure</v>
          </cell>
          <cell r="D467" t="str">
            <v>INDOOR MCBTS DR DC ASSEMBLY 24V</v>
          </cell>
          <cell r="E467">
            <v>24000</v>
          </cell>
          <cell r="F467">
            <v>4187.5600000000004</v>
          </cell>
        </row>
        <row r="468">
          <cell r="A468" t="str">
            <v>NTBW50AA</v>
          </cell>
          <cell r="C468" t="str">
            <v>Cellsite/BTS/RBS Infrastructure</v>
          </cell>
          <cell r="D468" t="str">
            <v>GPSTM MODULE DUAL VOLTAGE 24/-48V</v>
          </cell>
          <cell r="E468">
            <v>7000</v>
          </cell>
          <cell r="F468">
            <v>733.5</v>
          </cell>
        </row>
        <row r="469">
          <cell r="A469" t="str">
            <v>NTBW70AA</v>
          </cell>
          <cell r="C469" t="str">
            <v>Radio/PA</v>
          </cell>
          <cell r="D469" t="str">
            <v>CSM5000 CHANNEL ELEMENT MODULE (32CE) DUAL VOLTAGE</v>
          </cell>
          <cell r="E469">
            <v>32000</v>
          </cell>
          <cell r="F469">
            <v>862.62</v>
          </cell>
        </row>
        <row r="470">
          <cell r="A470" t="str">
            <v>NTBW70BA</v>
          </cell>
          <cell r="B470" t="str">
            <v>A0833926</v>
          </cell>
          <cell r="C470" t="str">
            <v>Radio/PA</v>
          </cell>
          <cell r="D470" t="str">
            <v>WR CSM5000 64 CH ELEMENT</v>
          </cell>
          <cell r="E470">
            <v>64000</v>
          </cell>
          <cell r="F470">
            <v>989.5</v>
          </cell>
        </row>
        <row r="471">
          <cell r="A471" t="str">
            <v>NTBW90AA</v>
          </cell>
          <cell r="C471" t="str">
            <v>Controller Hardware</v>
          </cell>
          <cell r="D471" t="str">
            <v>DO-RNC FULLY POPULATED</v>
          </cell>
          <cell r="E471">
            <v>404100</v>
          </cell>
          <cell r="F471">
            <v>54836.41</v>
          </cell>
        </row>
        <row r="472">
          <cell r="A472" t="str">
            <v>NTBW90AA</v>
          </cell>
          <cell r="C472" t="str">
            <v>Controller Hardware</v>
          </cell>
          <cell r="D472" t="str">
            <v>DO-RNC FULLY POPULATED</v>
          </cell>
          <cell r="E472">
            <v>404100</v>
          </cell>
          <cell r="F472">
            <v>54836.41</v>
          </cell>
        </row>
        <row r="473">
          <cell r="A473" t="str">
            <v>NTBW90BA</v>
          </cell>
          <cell r="C473" t="str">
            <v>Controller Hardware</v>
          </cell>
          <cell r="D473" t="str">
            <v>DO-RNC MINIMIUM CONFIGURATION</v>
          </cell>
          <cell r="E473">
            <v>202612</v>
          </cell>
          <cell r="F473">
            <v>29364.959999999999</v>
          </cell>
        </row>
        <row r="474">
          <cell r="A474" t="str">
            <v>NTBW91AA</v>
          </cell>
          <cell r="C474" t="str">
            <v>Controller Hardware</v>
          </cell>
          <cell r="D474" t="str">
            <v>BASE INPUT/OUTPUT (BIO) MODULE FOR DO-RNC</v>
          </cell>
          <cell r="E474">
            <v>24903.8</v>
          </cell>
          <cell r="F474">
            <v>3159.57</v>
          </cell>
        </row>
        <row r="475">
          <cell r="A475" t="str">
            <v>NTBW91BA</v>
          </cell>
          <cell r="C475" t="str">
            <v>Controller Hardware</v>
          </cell>
          <cell r="D475" t="str">
            <v>BIO TRANSITION MODULE FOR DO-RNC</v>
          </cell>
          <cell r="E475">
            <v>1243.6600000000001</v>
          </cell>
          <cell r="F475">
            <v>157.78</v>
          </cell>
        </row>
        <row r="476">
          <cell r="A476" t="str">
            <v>NTBW91CA</v>
          </cell>
          <cell r="C476" t="str">
            <v>Controller Hardware</v>
          </cell>
          <cell r="D476" t="str">
            <v>RADIO NODE SERVER MODULE (RNSM) FOR DO-RNC</v>
          </cell>
          <cell r="E476">
            <v>24903.8</v>
          </cell>
          <cell r="F476">
            <v>3159.57</v>
          </cell>
        </row>
        <row r="477">
          <cell r="A477" t="str">
            <v>NTBW91DA</v>
          </cell>
          <cell r="C477" t="str">
            <v>Controller Hardware</v>
          </cell>
          <cell r="D477" t="str">
            <v>SYSTEM CONTROLLER (SC) MODULE</v>
          </cell>
          <cell r="E477">
            <v>29902.5</v>
          </cell>
          <cell r="F477">
            <v>3793.76</v>
          </cell>
        </row>
        <row r="478">
          <cell r="A478" t="str">
            <v>NTBW91EA</v>
          </cell>
          <cell r="C478" t="str">
            <v>Controller Hardware</v>
          </cell>
          <cell r="D478" t="str">
            <v>SYSTEM CONTROLLER TRANSITION MODULE FOR DO-RNC</v>
          </cell>
          <cell r="E478">
            <v>12243.6</v>
          </cell>
          <cell r="F478">
            <v>1553.35</v>
          </cell>
        </row>
        <row r="479">
          <cell r="A479" t="str">
            <v>NTBW91FA</v>
          </cell>
          <cell r="C479" t="str">
            <v>Controller Hardware</v>
          </cell>
          <cell r="D479" t="str">
            <v>HOT SWAP CONTROLLER &amp;amp; BRIDGE MODULE FOR DO-RNC</v>
          </cell>
          <cell r="E479">
            <v>3489.48</v>
          </cell>
          <cell r="F479">
            <v>447.43</v>
          </cell>
        </row>
        <row r="480">
          <cell r="A480" t="str">
            <v>NTBW98AA</v>
          </cell>
          <cell r="C480" t="str">
            <v>OEM Equipment</v>
          </cell>
          <cell r="D480" t="str">
            <v>DO-Element Management System</v>
          </cell>
          <cell r="E480">
            <v>1065330</v>
          </cell>
          <cell r="F480">
            <v>225841</v>
          </cell>
        </row>
        <row r="481">
          <cell r="A481" t="str">
            <v>NTBW98AA</v>
          </cell>
          <cell r="C481" t="str">
            <v>OEM Equipment</v>
          </cell>
          <cell r="D481" t="str">
            <v>DO-Element Management System</v>
          </cell>
          <cell r="E481">
            <v>1065330</v>
          </cell>
          <cell r="F481">
            <v>225841</v>
          </cell>
        </row>
        <row r="482">
          <cell r="A482" t="str">
            <v>NTBW99AA</v>
          </cell>
          <cell r="C482" t="str">
            <v>Cellsite/BTS/RBS Infrastructure</v>
          </cell>
          <cell r="D482" t="str">
            <v>DO 1 Carrier Indoor Metrocell Kit</v>
          </cell>
          <cell r="E482">
            <v>297500</v>
          </cell>
          <cell r="F482">
            <v>24659.3</v>
          </cell>
        </row>
        <row r="483">
          <cell r="A483" t="str">
            <v>NTBW99AA</v>
          </cell>
          <cell r="C483" t="str">
            <v>Cellsite/BTS/RBS Infrastructure</v>
          </cell>
          <cell r="D483" t="str">
            <v>DO 1 Carrier Indoor Metrocell Kit</v>
          </cell>
          <cell r="E483">
            <v>297500</v>
          </cell>
          <cell r="F483">
            <v>24659.3</v>
          </cell>
        </row>
        <row r="484">
          <cell r="A484" t="str">
            <v>NTBW99DA</v>
          </cell>
          <cell r="C484" t="str">
            <v>Cellsite/BTS/RBS Infrastructure</v>
          </cell>
          <cell r="D484" t="str">
            <v>DO 1 Carrier Outdoor Metrocell Kit</v>
          </cell>
          <cell r="E484">
            <v>298140</v>
          </cell>
          <cell r="F484">
            <v>22366.3</v>
          </cell>
        </row>
        <row r="485">
          <cell r="A485" t="str">
            <v>NTBW99DO</v>
          </cell>
          <cell r="C485" t="str">
            <v>Radio/PA</v>
          </cell>
          <cell r="D485" t="str">
            <v>1XEVDO DATA ONLY MODULE</v>
          </cell>
          <cell r="E485">
            <v>296300</v>
          </cell>
          <cell r="F485">
            <v>17432.03</v>
          </cell>
        </row>
        <row r="486">
          <cell r="A486" t="str">
            <v>NTBX01BA</v>
          </cell>
          <cell r="C486" t="str">
            <v>Switch Hardware</v>
          </cell>
          <cell r="D486" t="str">
            <v>enhanced isdn signalling pre-p</v>
          </cell>
          <cell r="E486">
            <v>7923</v>
          </cell>
          <cell r="F486">
            <v>251.39</v>
          </cell>
        </row>
        <row r="487">
          <cell r="A487" t="str">
            <v>NTBX01CA</v>
          </cell>
          <cell r="C487" t="str">
            <v>Switch Hardware</v>
          </cell>
          <cell r="D487" t="str">
            <v>MESSAGING ISDN SIGNALLING PRE-</v>
          </cell>
          <cell r="E487">
            <v>24000</v>
          </cell>
          <cell r="F487">
            <v>1913.94</v>
          </cell>
        </row>
        <row r="488">
          <cell r="A488" t="str">
            <v>NTDX15AB</v>
          </cell>
          <cell r="C488" t="str">
            <v>Switch Hardware</v>
          </cell>
          <cell r="D488" t="str">
            <v>NTDX15AB GLOBAL POWER CONVERTE</v>
          </cell>
          <cell r="E488">
            <v>2205</v>
          </cell>
          <cell r="F488">
            <v>285.75</v>
          </cell>
        </row>
        <row r="489">
          <cell r="A489" t="str">
            <v>NTEX20AA</v>
          </cell>
          <cell r="C489" t="str">
            <v>Switch Hardware</v>
          </cell>
          <cell r="D489" t="str">
            <v>INTRA F-BUS A TERMINATION PADD</v>
          </cell>
          <cell r="E489">
            <v>400</v>
          </cell>
          <cell r="F489">
            <v>50.15</v>
          </cell>
        </row>
        <row r="490">
          <cell r="A490" t="str">
            <v>NTEX20BA</v>
          </cell>
          <cell r="C490" t="str">
            <v>Switch Hardware</v>
          </cell>
          <cell r="D490" t="str">
            <v>INTRA F-BUS B TERMINATION PADD</v>
          </cell>
          <cell r="E490">
            <v>400</v>
          </cell>
          <cell r="F490">
            <v>65.400000000000006</v>
          </cell>
        </row>
        <row r="491">
          <cell r="A491" t="str">
            <v>NTEX22BB</v>
          </cell>
          <cell r="C491" t="str">
            <v>Switch Hardware</v>
          </cell>
          <cell r="D491" t="str">
            <v>IPF INTEGRATED PROCESSOR &amp;amp; FBUS INTERFACE CP</v>
          </cell>
          <cell r="E491">
            <v>10000</v>
          </cell>
          <cell r="F491">
            <v>292.11</v>
          </cell>
        </row>
        <row r="492">
          <cell r="A492" t="str">
            <v>NTEX22CA</v>
          </cell>
          <cell r="C492" t="str">
            <v>Switch Hardware</v>
          </cell>
          <cell r="D492" t="str">
            <v>32 MB ASU PROCESSOR AND FBUS CONTROLLER</v>
          </cell>
          <cell r="E492">
            <v>12000</v>
          </cell>
          <cell r="F492">
            <v>848.9</v>
          </cell>
        </row>
        <row r="493">
          <cell r="A493" t="str">
            <v>NTEX25AA</v>
          </cell>
          <cell r="C493" t="str">
            <v>Switch Hardware</v>
          </cell>
          <cell r="D493" t="str">
            <v>CHANNEL BUS CONTROLLER CP</v>
          </cell>
          <cell r="E493">
            <v>15000</v>
          </cell>
          <cell r="F493">
            <v>347.73</v>
          </cell>
        </row>
        <row r="494">
          <cell r="A494" t="str">
            <v>NTEX25BA</v>
          </cell>
          <cell r="C494" t="str">
            <v>Switch Hardware</v>
          </cell>
          <cell r="D494" t="str">
            <v>CHANNEL BUS CONTROLLER CP (RIG</v>
          </cell>
          <cell r="E494">
            <v>15000</v>
          </cell>
          <cell r="F494">
            <v>348.4</v>
          </cell>
        </row>
        <row r="495">
          <cell r="A495" t="str">
            <v>NTEX26AA</v>
          </cell>
          <cell r="C495" t="str">
            <v>Switch Hardware</v>
          </cell>
          <cell r="D495" t="str">
            <v>CHANNEL BUS INTERFACE PADDLE B</v>
          </cell>
          <cell r="E495">
            <v>3000</v>
          </cell>
          <cell r="F495">
            <v>75.02</v>
          </cell>
        </row>
        <row r="496">
          <cell r="A496" t="str">
            <v>NTEX28AA</v>
          </cell>
          <cell r="C496" t="str">
            <v>Switch Hardware</v>
          </cell>
          <cell r="D496" t="str">
            <v>LIS DS30 LINK INTERFACE PADDLE</v>
          </cell>
          <cell r="E496">
            <v>7500</v>
          </cell>
          <cell r="F496">
            <v>214.14</v>
          </cell>
        </row>
        <row r="497">
          <cell r="A497" t="str">
            <v>NTEX30AA</v>
          </cell>
          <cell r="C497" t="str">
            <v>Switch Hardware</v>
          </cell>
          <cell r="D497" t="str">
            <v>FRAME RELAY T1 PADDLE BOARD CP</v>
          </cell>
          <cell r="E497">
            <v>1100</v>
          </cell>
          <cell r="F497">
            <v>126.98</v>
          </cell>
        </row>
        <row r="498">
          <cell r="A498" t="str">
            <v>NTEX31BA</v>
          </cell>
          <cell r="C498" t="str">
            <v>Switch Hardware</v>
          </cell>
          <cell r="D498" t="str">
            <v>FRAME RELAY ACCESS PROCESSOR CARD</v>
          </cell>
          <cell r="E498">
            <v>5500</v>
          </cell>
          <cell r="F498">
            <v>270.12</v>
          </cell>
        </row>
        <row r="499">
          <cell r="A499" t="str">
            <v>NTFB20AA</v>
          </cell>
          <cell r="C499" t="str">
            <v>Switch Hardware</v>
          </cell>
          <cell r="D499" t="str">
            <v>SHORTING STUB</v>
          </cell>
          <cell r="E499">
            <v>130</v>
          </cell>
          <cell r="F499">
            <v>35.42</v>
          </cell>
        </row>
        <row r="500">
          <cell r="A500" t="str">
            <v>NTFB40AA</v>
          </cell>
          <cell r="C500" t="str">
            <v>Cellsite/BTS/RBS Infrastructure</v>
          </cell>
          <cell r="D500" t="str">
            <v>FRAME LEVELING KIT</v>
          </cell>
          <cell r="E500">
            <v>150</v>
          </cell>
          <cell r="F500">
            <v>24.52</v>
          </cell>
        </row>
        <row r="501">
          <cell r="A501" t="str">
            <v>NTFB43AA</v>
          </cell>
          <cell r="C501" t="str">
            <v>Cellsite/BTS/RBS Infrastructure</v>
          </cell>
          <cell r="D501" t="str">
            <v>NON-SEISMIC ANCHORING KIT</v>
          </cell>
          <cell r="E501">
            <v>113</v>
          </cell>
          <cell r="F501">
            <v>30.56</v>
          </cell>
        </row>
        <row r="502">
          <cell r="A502" t="str">
            <v>NTFX09AA</v>
          </cell>
          <cell r="C502" t="str">
            <v>Switch Hardware</v>
          </cell>
          <cell r="D502" t="str">
            <v>C-BUS INTERFACE (CIP) PADDLE B</v>
          </cell>
          <cell r="E502">
            <v>2000</v>
          </cell>
          <cell r="F502">
            <v>83.21</v>
          </cell>
        </row>
        <row r="503">
          <cell r="A503" t="str">
            <v>NTFX30AA</v>
          </cell>
          <cell r="C503" t="str">
            <v>Switch Hardware</v>
          </cell>
          <cell r="D503" t="str">
            <v>sbioc rs232c &amp;amp; v.35 comm. port</v>
          </cell>
          <cell r="E503">
            <v>9500</v>
          </cell>
          <cell r="F503">
            <v>799.68</v>
          </cell>
        </row>
        <row r="504">
          <cell r="A504" t="str">
            <v>NTFX31AA</v>
          </cell>
          <cell r="C504" t="str">
            <v>Switch Hardware</v>
          </cell>
          <cell r="D504" t="str">
            <v>IOM PADDLEBOARD CP</v>
          </cell>
          <cell r="E504">
            <v>7500</v>
          </cell>
          <cell r="F504">
            <v>130.16999999999999</v>
          </cell>
        </row>
        <row r="505">
          <cell r="A505" t="str">
            <v>NTFX32AA</v>
          </cell>
          <cell r="C505" t="str">
            <v>Switch Hardware</v>
          </cell>
          <cell r="D505" t="str">
            <v>IOM DIGITAL AUDIO TAPE BOARD C</v>
          </cell>
          <cell r="E505">
            <v>3100</v>
          </cell>
          <cell r="F505">
            <v>462.23</v>
          </cell>
        </row>
        <row r="506">
          <cell r="A506" t="str">
            <v>NTFX32BA</v>
          </cell>
          <cell r="C506" t="str">
            <v>Switch Hardware</v>
          </cell>
          <cell r="D506" t="str">
            <v>DDU PLUG-IN MODULE ASSEMBLY</v>
          </cell>
          <cell r="E506">
            <v>12000</v>
          </cell>
          <cell r="F506">
            <v>452.78</v>
          </cell>
        </row>
        <row r="507">
          <cell r="A507" t="str">
            <v>NTFX32CA</v>
          </cell>
          <cell r="C507" t="str">
            <v>Switch Hardware</v>
          </cell>
          <cell r="D507" t="str">
            <v>DAT PLUG-IN MODULE ASSEMBLY</v>
          </cell>
          <cell r="E507">
            <v>17500</v>
          </cell>
          <cell r="F507">
            <v>580.9</v>
          </cell>
        </row>
        <row r="508">
          <cell r="A508" t="str">
            <v>NTFX34AA</v>
          </cell>
          <cell r="C508" t="str">
            <v>Switch Hardware</v>
          </cell>
          <cell r="D508" t="str">
            <v>IOM RS232 SMART CONNECTOR ASSE</v>
          </cell>
          <cell r="E508">
            <v>450</v>
          </cell>
          <cell r="F508">
            <v>127.24</v>
          </cell>
        </row>
        <row r="509">
          <cell r="A509" t="str">
            <v>NTFX35AA</v>
          </cell>
          <cell r="C509" t="str">
            <v>Switch Hardware</v>
          </cell>
          <cell r="D509" t="str">
            <v>IOM V.35 SMART CONNECTOR ASSEM</v>
          </cell>
          <cell r="E509">
            <v>450</v>
          </cell>
          <cell r="F509">
            <v>155.94999999999999</v>
          </cell>
        </row>
        <row r="510">
          <cell r="A510" t="str">
            <v>NTFX35BA</v>
          </cell>
          <cell r="C510" t="str">
            <v>Switch Hardware</v>
          </cell>
          <cell r="D510" t="str">
            <v>512kb/s LINK INTERFACE S/BOXR</v>
          </cell>
          <cell r="E510">
            <v>1714</v>
          </cell>
          <cell r="F510">
            <v>134.63999999999999</v>
          </cell>
        </row>
        <row r="511">
          <cell r="A511" t="str">
            <v>NTFX36AA</v>
          </cell>
          <cell r="C511" t="str">
            <v>Switch Hardware</v>
          </cell>
          <cell r="D511" t="str">
            <v>IOM PERTEC SMART CONNECTOR ASS</v>
          </cell>
          <cell r="E511">
            <v>700</v>
          </cell>
          <cell r="F511">
            <v>150.66999999999999</v>
          </cell>
        </row>
        <row r="512">
          <cell r="A512" t="str">
            <v>NTFX38AA</v>
          </cell>
          <cell r="C512" t="str">
            <v>Switch Hardware</v>
          </cell>
          <cell r="D512" t="str">
            <v>CURRENT LOOP SMART CONNECTOR A</v>
          </cell>
          <cell r="E512">
            <v>450</v>
          </cell>
          <cell r="F512">
            <v>119.18</v>
          </cell>
        </row>
        <row r="513">
          <cell r="A513" t="str">
            <v>NTFX40UE</v>
          </cell>
          <cell r="C513" t="str">
            <v>Switch Hardware</v>
          </cell>
          <cell r="D513" t="str">
            <v>DB25 MALE/FEMALE RS232 ROLLOVE</v>
          </cell>
          <cell r="E513">
            <v>325</v>
          </cell>
          <cell r="F513">
            <v>18.440000000000001</v>
          </cell>
        </row>
        <row r="514">
          <cell r="A514" t="str">
            <v>NTFX40UF</v>
          </cell>
          <cell r="C514" t="str">
            <v>Switch Hardware</v>
          </cell>
          <cell r="D514" t="str">
            <v>DB25 FEMALE/FEMALE RS232 ROLLO</v>
          </cell>
          <cell r="E514">
            <v>20</v>
          </cell>
          <cell r="F514">
            <v>18.95</v>
          </cell>
        </row>
        <row r="515">
          <cell r="A515" t="str">
            <v>NTFX42AA</v>
          </cell>
          <cell r="C515" t="str">
            <v>Switch Hardware</v>
          </cell>
          <cell r="D515" t="str">
            <v>ISM PROCESSOR CP</v>
          </cell>
          <cell r="E515">
            <v>4675</v>
          </cell>
          <cell r="F515">
            <v>165.86</v>
          </cell>
        </row>
        <row r="516">
          <cell r="A516" t="str">
            <v>NTFX43AA</v>
          </cell>
          <cell r="C516" t="str">
            <v>Switch Hardware</v>
          </cell>
          <cell r="D516" t="str">
            <v>NTFX43AA ISM DC CONVERTER CP,</v>
          </cell>
          <cell r="E516">
            <v>5000</v>
          </cell>
          <cell r="F516">
            <v>172.48</v>
          </cell>
        </row>
        <row r="517">
          <cell r="A517" t="str">
            <v>NTGB0178</v>
          </cell>
          <cell r="C517" t="str">
            <v>Cellsite/BTS/RBS Infrastructure</v>
          </cell>
          <cell r="D517" t="str">
            <v>COAXIAL ASSY,N,STRAIGHT TNC, LMR-400, 50 OHM</v>
          </cell>
          <cell r="E517">
            <v>200</v>
          </cell>
          <cell r="F517">
            <v>78.17</v>
          </cell>
        </row>
        <row r="518">
          <cell r="A518" t="str">
            <v>NTGB01MA</v>
          </cell>
          <cell r="C518" t="str">
            <v>Cellsite/BTS/RBS Infrastructure</v>
          </cell>
          <cell r="D518" t="str">
            <v>GPS ANTENNA KIT</v>
          </cell>
          <cell r="E518">
            <v>300</v>
          </cell>
          <cell r="F518">
            <v>79.59</v>
          </cell>
        </row>
        <row r="519">
          <cell r="A519" t="str">
            <v>NTGB06CA</v>
          </cell>
          <cell r="C519" t="str">
            <v>Controller Hardware</v>
          </cell>
          <cell r="D519" t="str">
            <v>ENHANCED SELECTOR PACK FOR THE SBS</v>
          </cell>
          <cell r="E519">
            <v>19000</v>
          </cell>
          <cell r="F519">
            <v>1124.53</v>
          </cell>
        </row>
        <row r="520">
          <cell r="A520" t="str">
            <v>NTGB07CA</v>
          </cell>
          <cell r="C520" t="str">
            <v>Controller Hardware</v>
          </cell>
          <cell r="D520" t="str">
            <v>SBS CONTROLLER CARD</v>
          </cell>
          <cell r="E520">
            <v>7500</v>
          </cell>
          <cell r="F520">
            <v>565.61</v>
          </cell>
        </row>
        <row r="521">
          <cell r="A521" t="str">
            <v>NTGB08AB</v>
          </cell>
          <cell r="C521" t="str">
            <v>Controller Hardware</v>
          </cell>
          <cell r="D521" t="str">
            <v>SCI CARD</v>
          </cell>
          <cell r="E521">
            <v>7000</v>
          </cell>
          <cell r="F521">
            <v>726.74</v>
          </cell>
        </row>
        <row r="522">
          <cell r="A522" t="str">
            <v>NTGB08FA</v>
          </cell>
          <cell r="C522" t="str">
            <v>Controller Hardware</v>
          </cell>
          <cell r="D522" t="str">
            <v>SELECTOR COMMON INTERFACE SUPREME(SCI-S)</v>
          </cell>
          <cell r="E522">
            <v>20000</v>
          </cell>
          <cell r="F522">
            <v>843.03</v>
          </cell>
        </row>
        <row r="523">
          <cell r="A523" t="str">
            <v>NTGB11YO</v>
          </cell>
          <cell r="C523" t="str">
            <v>Cellsite/BTS/RBS Infrastructure</v>
          </cell>
          <cell r="D523" t="str">
            <v>DANTHERM COOLING ACESORY KIT ( METROCELL EXTRL</v>
          </cell>
          <cell r="E523">
            <v>5850</v>
          </cell>
          <cell r="F523">
            <v>1274.29</v>
          </cell>
        </row>
        <row r="524">
          <cell r="A524" t="str">
            <v>NTGB11YP</v>
          </cell>
          <cell r="C524" t="str">
            <v>Cellsite/BTS/RBS Infrastructure</v>
          </cell>
          <cell r="D524" t="str">
            <v>MCLEAN HVAC ACCESSORY KIT ( METROCELL EXT. BAT</v>
          </cell>
          <cell r="E524">
            <v>6075</v>
          </cell>
          <cell r="F524">
            <v>1320.91</v>
          </cell>
        </row>
        <row r="525">
          <cell r="A525" t="str">
            <v>NTGB11YQ</v>
          </cell>
          <cell r="C525" t="str">
            <v>Cellsite/BTS/RBS Infrastructure</v>
          </cell>
          <cell r="D525" t="str">
            <v>HEATING ACESORY KIT (METROCELL EXTRNL BATTERY</v>
          </cell>
          <cell r="E525">
            <v>3425</v>
          </cell>
          <cell r="F525">
            <v>589.74</v>
          </cell>
        </row>
        <row r="526">
          <cell r="A526" t="str">
            <v>NTGB11YR</v>
          </cell>
          <cell r="C526" t="str">
            <v>Cellsite/BTS/RBS Infrastructure</v>
          </cell>
          <cell r="D526" t="str">
            <v>PCB ASSY 2 OUTPUTS FOR 2 FANS ( METROCELL EXTE</v>
          </cell>
          <cell r="E526">
            <v>210</v>
          </cell>
          <cell r="F526">
            <v>45.02</v>
          </cell>
        </row>
        <row r="527">
          <cell r="A527" t="str">
            <v>NTGB11YS</v>
          </cell>
          <cell r="C527" t="str">
            <v>Cellsite/BTS/RBS Infrastructure</v>
          </cell>
          <cell r="D527" t="str">
            <v>EXTERNAL BATTERY ENCLOSURE NON-EARTHQUAKE MOUNTING KIT</v>
          </cell>
          <cell r="E527">
            <v>400</v>
          </cell>
          <cell r="F527">
            <v>90.52</v>
          </cell>
        </row>
        <row r="528">
          <cell r="A528" t="str">
            <v>NTGB11YT</v>
          </cell>
          <cell r="B528" t="str">
            <v>A0861671</v>
          </cell>
          <cell r="C528" t="str">
            <v>Cellsite/BTS/RBS Infrastructure</v>
          </cell>
          <cell r="D528" t="str">
            <v>EXTERNAL BATTERY ENCLOSURE EARTHQUAKE MOUNTING KIT</v>
          </cell>
          <cell r="E528">
            <v>500</v>
          </cell>
          <cell r="F528">
            <v>98.68</v>
          </cell>
        </row>
        <row r="529">
          <cell r="A529" t="str">
            <v>NTGB11YX</v>
          </cell>
          <cell r="C529" t="str">
            <v>Cellsite/BTS/RBS Infrastructure</v>
          </cell>
          <cell r="D529" t="str">
            <v>EBE- HEAT/COOLING, BATTERY TRAY CAPABLE</v>
          </cell>
          <cell r="E529">
            <v>15000</v>
          </cell>
          <cell r="F529">
            <v>2501.9699999999998</v>
          </cell>
        </row>
        <row r="530">
          <cell r="A530" t="str">
            <v>NTGB11YY</v>
          </cell>
          <cell r="C530" t="str">
            <v>Cellsite/BTS/RBS Infrastructure</v>
          </cell>
          <cell r="D530" t="str">
            <v>EBE-HEAT ONLY, BATTERY TRAY CAPABLE</v>
          </cell>
          <cell r="E530">
            <v>12000</v>
          </cell>
          <cell r="F530">
            <v>1655.03</v>
          </cell>
        </row>
        <row r="531">
          <cell r="A531" t="str">
            <v>NTGB14AA</v>
          </cell>
          <cell r="C531" t="str">
            <v>Controller Hardware</v>
          </cell>
          <cell r="D531" t="str">
            <v>CCA, BCN INTERFACE (8 PORT)</v>
          </cell>
          <cell r="E531">
            <v>11000</v>
          </cell>
          <cell r="F531">
            <v>472.81</v>
          </cell>
        </row>
        <row r="532">
          <cell r="A532" t="str">
            <v>NTGB1811</v>
          </cell>
          <cell r="C532" t="str">
            <v>Controller Hardware</v>
          </cell>
          <cell r="D532" t="str">
            <v>BIU POWER CONVERTER CARD</v>
          </cell>
          <cell r="E532">
            <v>775</v>
          </cell>
          <cell r="F532">
            <v>211.03</v>
          </cell>
        </row>
        <row r="533">
          <cell r="A533" t="str">
            <v>NTGB1812</v>
          </cell>
          <cell r="C533" t="str">
            <v>Controller Hardware</v>
          </cell>
          <cell r="D533" t="str">
            <v>PANEL, BLANK C/DSU FRONT</v>
          </cell>
          <cell r="E533">
            <v>75</v>
          </cell>
          <cell r="F533">
            <v>20.52</v>
          </cell>
        </row>
        <row r="534">
          <cell r="A534" t="str">
            <v>NTGB37AB</v>
          </cell>
          <cell r="C534" t="str">
            <v>Controller Hardware</v>
          </cell>
          <cell r="D534" t="str">
            <v>CCA,UNIVERSAL CONTROLLER 64 (UCC64)</v>
          </cell>
          <cell r="E534">
            <v>10000</v>
          </cell>
          <cell r="F534">
            <v>668.45</v>
          </cell>
        </row>
        <row r="535">
          <cell r="A535" t="str">
            <v>NTGB51TB</v>
          </cell>
          <cell r="C535" t="str">
            <v>Controller Hardware</v>
          </cell>
          <cell r="D535" t="str">
            <v>ACE 200 E1/T1 CARD W/EXTRA FLASH</v>
          </cell>
          <cell r="E535">
            <v>5700</v>
          </cell>
          <cell r="F535">
            <v>1056.31</v>
          </cell>
        </row>
        <row r="536">
          <cell r="A536" t="str">
            <v>NTGB51TC</v>
          </cell>
          <cell r="C536" t="str">
            <v>Controller Hardware</v>
          </cell>
          <cell r="D536" t="str">
            <v>ACE 200 E1/T1 CARD W/EXTRA FLASH (V3.22 OR LATER)</v>
          </cell>
          <cell r="E536">
            <v>5700</v>
          </cell>
          <cell r="F536">
            <v>1017.51</v>
          </cell>
        </row>
        <row r="537">
          <cell r="A537" t="str">
            <v>NTGB52BA</v>
          </cell>
          <cell r="C537" t="str">
            <v>Controller Hardware</v>
          </cell>
          <cell r="D537" t="str">
            <v>CIM CARD</v>
          </cell>
          <cell r="E537">
            <v>1275</v>
          </cell>
          <cell r="F537">
            <v>204.61</v>
          </cell>
        </row>
        <row r="538">
          <cell r="A538" t="str">
            <v>NTGB52KC</v>
          </cell>
          <cell r="C538" t="str">
            <v>Controller Hardware</v>
          </cell>
          <cell r="D538" t="str">
            <v>E1 RJ48 CIM ARD WITH ENHANCED LIGHTENING PROTECTION</v>
          </cell>
          <cell r="E538">
            <v>1275</v>
          </cell>
          <cell r="F538">
            <v>227.93</v>
          </cell>
        </row>
        <row r="539">
          <cell r="A539" t="str">
            <v>NTGE01BA</v>
          </cell>
          <cell r="C539" t="str">
            <v>Controller Hardware</v>
          </cell>
          <cell r="D539" t="str">
            <v>DISCO SHELF PACKFILL, BSS MGR ON ATM</v>
          </cell>
          <cell r="E539">
            <v>21550</v>
          </cell>
          <cell r="F539">
            <v>2842.42</v>
          </cell>
        </row>
        <row r="540">
          <cell r="A540" t="str">
            <v>NTGE02BA</v>
          </cell>
          <cell r="C540" t="str">
            <v>Controller Hardware</v>
          </cell>
          <cell r="D540" t="str">
            <v>TFU SHELF PACKFILL, BSS MGR ON ATM</v>
          </cell>
          <cell r="E540">
            <v>17700</v>
          </cell>
          <cell r="F540">
            <v>1763.12</v>
          </cell>
        </row>
        <row r="541">
          <cell r="A541" t="str">
            <v>NTGE46CA</v>
          </cell>
          <cell r="C541" t="str">
            <v>Controller Hardware</v>
          </cell>
          <cell r="D541" t="str">
            <v>IE-48 INITIAL ENHANCED SBS SHELF PACKFILL</v>
          </cell>
          <cell r="E541">
            <v>52500</v>
          </cell>
          <cell r="F541">
            <v>5413.59</v>
          </cell>
        </row>
        <row r="542">
          <cell r="A542" t="str">
            <v>NTGE47CA</v>
          </cell>
          <cell r="C542" t="str">
            <v>Controller Hardware</v>
          </cell>
          <cell r="D542" t="str">
            <v>ESEL CARD PACKFILL</v>
          </cell>
          <cell r="E542">
            <v>42500</v>
          </cell>
          <cell r="F542">
            <v>3377.87</v>
          </cell>
        </row>
        <row r="543">
          <cell r="A543" t="str">
            <v>NTGE48AA</v>
          </cell>
          <cell r="C543" t="str">
            <v>Controller Hardware</v>
          </cell>
          <cell r="D543" t="str">
            <v>SBS BASE SHELF PACKFILL</v>
          </cell>
          <cell r="E543">
            <v>2960</v>
          </cell>
          <cell r="F543">
            <v>1365.92</v>
          </cell>
        </row>
        <row r="544">
          <cell r="A544" t="str">
            <v>NTGM32AB</v>
          </cell>
          <cell r="C544" t="str">
            <v>OEM Equipment</v>
          </cell>
          <cell r="D544" t="str">
            <v>ADC COMMON COMPONENT MODEL</v>
          </cell>
          <cell r="E544">
            <v>1536</v>
          </cell>
          <cell r="F544">
            <v>1240.3699999999999</v>
          </cell>
        </row>
        <row r="545">
          <cell r="A545" t="str">
            <v>NTGM33AA</v>
          </cell>
          <cell r="C545" t="str">
            <v>OEM Equipment</v>
          </cell>
          <cell r="D545" t="str">
            <v>ADC PUNCH DOWN BAY MODEL</v>
          </cell>
          <cell r="E545">
            <v>729</v>
          </cell>
          <cell r="F545">
            <v>285.92</v>
          </cell>
        </row>
        <row r="546">
          <cell r="A546" t="str">
            <v>NTGM34AA</v>
          </cell>
          <cell r="C546" t="str">
            <v>OEM Equipment</v>
          </cell>
          <cell r="D546" t="str">
            <v>ADC FUSE PANEL MODEL</v>
          </cell>
          <cell r="E546">
            <v>550</v>
          </cell>
          <cell r="F546">
            <v>444.73</v>
          </cell>
        </row>
        <row r="547">
          <cell r="A547" t="str">
            <v>NTGM35AA</v>
          </cell>
          <cell r="B547" t="str">
            <v>A0638505</v>
          </cell>
          <cell r="C547" t="str">
            <v>OEM Equipment</v>
          </cell>
          <cell r="D547" t="str">
            <v>ADC 75 OHM OUTPUT BASE MODEL</v>
          </cell>
          <cell r="E547">
            <v>2035</v>
          </cell>
          <cell r="F547">
            <v>839.36</v>
          </cell>
        </row>
        <row r="548">
          <cell r="A548" t="str">
            <v>NTGM37AA</v>
          </cell>
          <cell r="C548" t="str">
            <v>OEM Equipment</v>
          </cell>
          <cell r="D548" t="str">
            <v>ADC TOOL KIT MODEL</v>
          </cell>
          <cell r="E548">
            <v>206</v>
          </cell>
          <cell r="F548">
            <v>201.83</v>
          </cell>
        </row>
        <row r="549">
          <cell r="A549" t="str">
            <v>NTGM38AA</v>
          </cell>
          <cell r="B549" t="str">
            <v>A0644124</v>
          </cell>
          <cell r="C549" t="str">
            <v>OEM Equipment</v>
          </cell>
          <cell r="D549" t="str">
            <v>ANDREW 7/8 BASE COMPONENT MODEL</v>
          </cell>
          <cell r="E549">
            <v>680</v>
          </cell>
          <cell r="F549">
            <v>278.26</v>
          </cell>
        </row>
        <row r="550">
          <cell r="A550" t="str">
            <v>NTGS0118</v>
          </cell>
          <cell r="C550" t="str">
            <v>Cellsite/BTS/RBS Infrastructure</v>
          </cell>
          <cell r="D550" t="str">
            <v>FIBER OPTIC HARNESS</v>
          </cell>
          <cell r="E550">
            <v>1000</v>
          </cell>
          <cell r="F550">
            <v>155.65</v>
          </cell>
        </row>
        <row r="551">
          <cell r="A551" t="str">
            <v>NTGS0119</v>
          </cell>
          <cell r="C551" t="str">
            <v>Radio/PA</v>
          </cell>
          <cell r="D551" t="str">
            <v>FIBER CBLE, OUTDOOR,EOM TO CORE, LOCAL RE</v>
          </cell>
          <cell r="E551">
            <v>1000</v>
          </cell>
          <cell r="F551">
            <v>107.75</v>
          </cell>
        </row>
        <row r="552">
          <cell r="A552" t="str">
            <v>NTGS0161</v>
          </cell>
          <cell r="C552" t="str">
            <v>Cellsite/BTS/RBS Infrastructure</v>
          </cell>
          <cell r="D552" t="str">
            <v>MAIN SITE GROUND CABLE</v>
          </cell>
          <cell r="E552">
            <v>200</v>
          </cell>
          <cell r="F552">
            <v>20.98</v>
          </cell>
        </row>
        <row r="553">
          <cell r="A553" t="str">
            <v>NTGS0171</v>
          </cell>
          <cell r="C553" t="str">
            <v>Cellsite/BTS/RBS Infrastructure</v>
          </cell>
          <cell r="D553" t="str">
            <v>GPS EXPANSION KIT</v>
          </cell>
          <cell r="E553">
            <v>400</v>
          </cell>
          <cell r="F553">
            <v>107.66</v>
          </cell>
        </row>
        <row r="554">
          <cell r="A554" t="str">
            <v>NTGS0172</v>
          </cell>
          <cell r="C554" t="str">
            <v>Cellsite/BTS/RBS Infrastructure</v>
          </cell>
          <cell r="D554" t="str">
            <v>DC INTERFACE KIT-LOCAL</v>
          </cell>
          <cell r="E554">
            <v>50</v>
          </cell>
          <cell r="F554">
            <v>13.3</v>
          </cell>
        </row>
        <row r="555">
          <cell r="A555" t="str">
            <v>NTGS0173</v>
          </cell>
          <cell r="C555" t="str">
            <v>Cellsite/BTS/RBS Infrastructure</v>
          </cell>
          <cell r="D555" t="str">
            <v>DC INTERFACE KIT-REMOTE</v>
          </cell>
          <cell r="E555">
            <v>250</v>
          </cell>
          <cell r="F555">
            <v>66.91</v>
          </cell>
        </row>
        <row r="556">
          <cell r="A556" t="str">
            <v>NTGS0174</v>
          </cell>
          <cell r="C556" t="str">
            <v>Cellsite/BTS/RBS Infrastructure</v>
          </cell>
          <cell r="D556" t="str">
            <v>OUTDOOR DE-RE GANGING KIT</v>
          </cell>
          <cell r="E556">
            <v>50</v>
          </cell>
          <cell r="F556">
            <v>11.27</v>
          </cell>
        </row>
        <row r="557">
          <cell r="A557" t="str">
            <v>NTGS0175</v>
          </cell>
          <cell r="C557" t="str">
            <v>Cellsite/BTS/RBS Infrastructure</v>
          </cell>
          <cell r="D557" t="str">
            <v>REMOTE ENTRY CABLE KIT</v>
          </cell>
          <cell r="E557">
            <v>800</v>
          </cell>
          <cell r="F557">
            <v>192.49</v>
          </cell>
        </row>
        <row r="558">
          <cell r="A558" t="str">
            <v>NTGS0187</v>
          </cell>
          <cell r="C558" t="str">
            <v>OEM Equipment</v>
          </cell>
          <cell r="D558" t="str">
            <v>E1/T1 PRIMARY SURGE PROTECTOR 170V</v>
          </cell>
          <cell r="E558">
            <v>630</v>
          </cell>
          <cell r="F558">
            <v>75.52</v>
          </cell>
        </row>
        <row r="559">
          <cell r="A559" t="str">
            <v>NTGS01AA</v>
          </cell>
          <cell r="C559" t="str">
            <v>Cellsite/BTS/RBS Infrastructure</v>
          </cell>
          <cell r="D559" t="str">
            <v>METROCELL OUTDOOR DIGITAL ENCLOSURE CABINET</v>
          </cell>
          <cell r="E559">
            <v>42000</v>
          </cell>
          <cell r="F559">
            <v>6954.17</v>
          </cell>
        </row>
        <row r="560">
          <cell r="A560" t="str">
            <v>NTGS0303</v>
          </cell>
          <cell r="C560" t="str">
            <v>Cellsite/BTS/RBS Infrastructure</v>
          </cell>
          <cell r="D560" t="str">
            <v>CUSTOMER ALARMS PROTECTION KIT, RE</v>
          </cell>
          <cell r="E560">
            <v>2400</v>
          </cell>
          <cell r="F560">
            <v>197.59</v>
          </cell>
        </row>
        <row r="561">
          <cell r="A561" t="str">
            <v>NTGS03AA</v>
          </cell>
          <cell r="C561" t="str">
            <v>Cellsite/BTS/RBS Infrastructure</v>
          </cell>
          <cell r="D561" t="str">
            <v>METROCELL OUTDOOR RADIO ENCLOSURE</v>
          </cell>
          <cell r="E561">
            <v>8000</v>
          </cell>
          <cell r="F561">
            <v>2080.34</v>
          </cell>
        </row>
        <row r="562">
          <cell r="A562" t="str">
            <v>NTGS05AA</v>
          </cell>
          <cell r="C562" t="str">
            <v>Cellsite/BTS/RBS Infrastructure</v>
          </cell>
          <cell r="D562" t="str">
            <v>DE FIBER SPLICE ENCLOSURE</v>
          </cell>
          <cell r="E562">
            <v>2600</v>
          </cell>
          <cell r="F562">
            <v>175.76</v>
          </cell>
        </row>
        <row r="563">
          <cell r="A563" t="str">
            <v>NTGS15AA</v>
          </cell>
          <cell r="C563" t="str">
            <v>Cellsite/BTS/RBS Infrastructure</v>
          </cell>
          <cell r="D563" t="str">
            <v>HEAT EXCHANGER INTERNAL LOOP FAN UNIT</v>
          </cell>
          <cell r="E563">
            <v>2000</v>
          </cell>
          <cell r="F563">
            <v>448.22</v>
          </cell>
        </row>
        <row r="564">
          <cell r="A564" t="str">
            <v>NTGS16AA</v>
          </cell>
          <cell r="C564" t="str">
            <v>Cellsite/BTS/RBS Infrastructure</v>
          </cell>
          <cell r="D564" t="str">
            <v>HEAT EXCHANGER EXTERNAL LOOP FAN UNIT</v>
          </cell>
          <cell r="E564">
            <v>2000</v>
          </cell>
          <cell r="F564">
            <v>395.32</v>
          </cell>
        </row>
        <row r="565">
          <cell r="A565" t="str">
            <v>NTGS17AA</v>
          </cell>
          <cell r="C565" t="str">
            <v>Cellsite/BTS/RBS Infrastructure</v>
          </cell>
          <cell r="D565" t="str">
            <v>HEATER ASSY</v>
          </cell>
          <cell r="E565">
            <v>1000</v>
          </cell>
          <cell r="F565">
            <v>138.63</v>
          </cell>
        </row>
        <row r="566">
          <cell r="A566" t="str">
            <v>NTGS18AA</v>
          </cell>
          <cell r="C566" t="str">
            <v>Cellsite/BTS/RBS Infrastructure</v>
          </cell>
          <cell r="D566" t="str">
            <v>COOLING UNIT ASSYS</v>
          </cell>
          <cell r="E566">
            <v>1400</v>
          </cell>
          <cell r="F566">
            <v>344.41</v>
          </cell>
        </row>
        <row r="567">
          <cell r="A567" t="str">
            <v>NTGS18AB</v>
          </cell>
          <cell r="C567" t="str">
            <v>Cellsite/BTS/RBS Infrastructure</v>
          </cell>
          <cell r="D567" t="str">
            <v>COOLING UNIT ASSY</v>
          </cell>
          <cell r="E567">
            <v>1400</v>
          </cell>
          <cell r="F567">
            <v>282.25</v>
          </cell>
        </row>
        <row r="568">
          <cell r="A568" t="str">
            <v>NTGS2006</v>
          </cell>
          <cell r="C568" t="str">
            <v>Cellsite/BTS/RBS Infrastructure</v>
          </cell>
          <cell r="D568" t="str">
            <v>DUMMY FACE PLATE 2&amp;quot;</v>
          </cell>
          <cell r="E568">
            <v>50</v>
          </cell>
          <cell r="F568">
            <v>0.54</v>
          </cell>
        </row>
        <row r="569">
          <cell r="A569" t="str">
            <v>NTGS2007</v>
          </cell>
          <cell r="C569" t="str">
            <v>Cellsite/BTS/RBS Infrastructure</v>
          </cell>
          <cell r="D569" t="str">
            <v>DUMMY FACE PLATE 4&amp;quot;</v>
          </cell>
          <cell r="E569">
            <v>50</v>
          </cell>
          <cell r="F569">
            <v>1.1000000000000001</v>
          </cell>
        </row>
        <row r="570">
          <cell r="A570" t="str">
            <v>NTGS21AA</v>
          </cell>
          <cell r="C570" t="str">
            <v>Cellsite/BTS/RBS Infrastructure</v>
          </cell>
          <cell r="D570" t="str">
            <v>MCBTS DIGITAL EQUIPTMENT SHELF BACKPLANE ASSY</v>
          </cell>
          <cell r="E570">
            <v>5000</v>
          </cell>
          <cell r="F570">
            <v>483.75</v>
          </cell>
        </row>
        <row r="571">
          <cell r="A571" t="str">
            <v>NTGS30AA</v>
          </cell>
          <cell r="C571" t="str">
            <v>Cellsite/BTS/RBS Infrastructure</v>
          </cell>
          <cell r="D571" t="str">
            <v>CORE MODULE</v>
          </cell>
          <cell r="E571">
            <v>10000</v>
          </cell>
          <cell r="F571">
            <v>968.59</v>
          </cell>
        </row>
        <row r="572">
          <cell r="A572" t="str">
            <v>NTGS3517</v>
          </cell>
          <cell r="C572" t="str">
            <v>Cellsite/BTS/RBS Infrastructure</v>
          </cell>
          <cell r="D572" t="str">
            <v>INDOOR T1/E1 DSX CBLE</v>
          </cell>
          <cell r="E572">
            <v>75</v>
          </cell>
          <cell r="F572">
            <v>24.43</v>
          </cell>
        </row>
        <row r="573">
          <cell r="A573" t="str">
            <v>NTGS3518</v>
          </cell>
          <cell r="C573" t="str">
            <v>Cellsite/BTS/RBS Infrastructure</v>
          </cell>
          <cell r="D573" t="str">
            <v>INDOOR ALRAM MDF CABLE</v>
          </cell>
          <cell r="E573">
            <v>300</v>
          </cell>
          <cell r="F573">
            <v>21.16</v>
          </cell>
        </row>
        <row r="574">
          <cell r="A574" t="str">
            <v>NTGS3525</v>
          </cell>
          <cell r="C574" t="str">
            <v>Radio/PA</v>
          </cell>
          <cell r="D574" t="str">
            <v>FIBER CABLE INDOOR EOM TO CABLE 6M</v>
          </cell>
          <cell r="E574">
            <v>800</v>
          </cell>
          <cell r="F574">
            <v>93.4</v>
          </cell>
        </row>
        <row r="575">
          <cell r="A575" t="str">
            <v>NTGS35AA</v>
          </cell>
          <cell r="C575" t="str">
            <v>Cellsite/BTS/RBS Infrastructure</v>
          </cell>
          <cell r="D575" t="str">
            <v>METROCELL INDOOR DIGITAL ENCLOSURE RACK- AC POWER</v>
          </cell>
          <cell r="E575">
            <v>30000</v>
          </cell>
          <cell r="F575">
            <v>3811.25</v>
          </cell>
        </row>
        <row r="576">
          <cell r="A576" t="str">
            <v>NTGS40AA</v>
          </cell>
          <cell r="C576" t="str">
            <v>Cellsite/BTS/RBS Infrastructure</v>
          </cell>
          <cell r="D576" t="str">
            <v>CONTROL MODULE</v>
          </cell>
          <cell r="E576">
            <v>12000</v>
          </cell>
          <cell r="F576">
            <v>925.7</v>
          </cell>
        </row>
        <row r="577">
          <cell r="A577" t="str">
            <v>NTGS4220</v>
          </cell>
          <cell r="C577" t="str">
            <v>Cellsite/BTS/RBS Infrastructure</v>
          </cell>
          <cell r="D577" t="str">
            <v>KIT, LPM LUGS, 6 AWG, 1 CARRIER</v>
          </cell>
          <cell r="E577">
            <v>100</v>
          </cell>
          <cell r="F577">
            <v>35.94</v>
          </cell>
        </row>
        <row r="578">
          <cell r="A578" t="str">
            <v>NTGS4230</v>
          </cell>
          <cell r="C578" t="str">
            <v>Cellsite/BTS/RBS Infrastructure</v>
          </cell>
          <cell r="D578" t="str">
            <v>KIT, LPM LUGS, 8 AWG, 1 CARRIER</v>
          </cell>
          <cell r="E578">
            <v>100</v>
          </cell>
          <cell r="F578">
            <v>33.909999999999997</v>
          </cell>
        </row>
        <row r="579">
          <cell r="A579" t="str">
            <v>NTGS45BA</v>
          </cell>
          <cell r="C579" t="str">
            <v>Cellsite/BTS/RBS Infrastructure</v>
          </cell>
          <cell r="D579" t="str">
            <v>INDOOR METROCELL DC ASSEMBLY - 48V</v>
          </cell>
          <cell r="E579">
            <v>24000</v>
          </cell>
          <cell r="F579">
            <v>3531.36</v>
          </cell>
        </row>
        <row r="580">
          <cell r="A580" t="str">
            <v>NTGS45CA</v>
          </cell>
          <cell r="C580" t="str">
            <v>Cellsite/BTS/RBS Infrastructure</v>
          </cell>
          <cell r="D580" t="str">
            <v>Indoor Metrocell Assembly +24V</v>
          </cell>
          <cell r="E580">
            <v>24000</v>
          </cell>
          <cell r="F580">
            <v>4058.96</v>
          </cell>
        </row>
        <row r="581">
          <cell r="A581" t="str">
            <v>NTGS4751</v>
          </cell>
          <cell r="C581" t="str">
            <v>Cellsite/BTS/RBS Infrastructure</v>
          </cell>
          <cell r="D581" t="str">
            <v>POWER FILTER MODULE INDOO</v>
          </cell>
          <cell r="E581">
            <v>610</v>
          </cell>
          <cell r="F581">
            <v>43.5</v>
          </cell>
        </row>
        <row r="582">
          <cell r="A582" t="str">
            <v>NTGS4950</v>
          </cell>
          <cell r="B582" t="str">
            <v>A0746743</v>
          </cell>
          <cell r="C582" t="str">
            <v>Cellsite/BTS/RBS Infrastructure</v>
          </cell>
          <cell r="D582" t="str">
            <v>LIGHTNING PROTECTION MODULE 800 MHz LOCAL</v>
          </cell>
          <cell r="E582">
            <v>4000</v>
          </cell>
          <cell r="F582">
            <v>819.12</v>
          </cell>
        </row>
        <row r="583">
          <cell r="A583" t="str">
            <v>NTGS4960</v>
          </cell>
          <cell r="C583" t="str">
            <v>Cellsite/BTS/RBS Infrastructure</v>
          </cell>
          <cell r="D583" t="str">
            <v>LPM 1900 MHZ LOCAL</v>
          </cell>
          <cell r="E583">
            <v>6500</v>
          </cell>
          <cell r="F583">
            <v>814.75</v>
          </cell>
        </row>
        <row r="584">
          <cell r="A584" t="str">
            <v>NTGS4960</v>
          </cell>
          <cell r="C584" t="str">
            <v>Cellsite/BTS/RBS Infrastructure</v>
          </cell>
          <cell r="D584" t="str">
            <v>LPM 1900 MHZ LOCAL</v>
          </cell>
          <cell r="E584">
            <v>6500</v>
          </cell>
          <cell r="F584">
            <v>814.75</v>
          </cell>
        </row>
        <row r="585">
          <cell r="A585" t="str">
            <v>NTGS4980</v>
          </cell>
          <cell r="C585" t="str">
            <v>Cellsite/BTS/RBS Infrastructure</v>
          </cell>
          <cell r="D585" t="str">
            <v>GPS EXPANSION KIT</v>
          </cell>
          <cell r="E585">
            <v>400</v>
          </cell>
          <cell r="F585">
            <v>22.97</v>
          </cell>
        </row>
        <row r="586">
          <cell r="A586" t="str">
            <v>NTGS4990</v>
          </cell>
          <cell r="B586" t="str">
            <v>A0771531</v>
          </cell>
          <cell r="C586" t="str">
            <v>Cellsite/BTS/RBS Infrastructure</v>
          </cell>
          <cell r="D586" t="str">
            <v>DSX FOR METROCELL PATCH PANEL KIT</v>
          </cell>
          <cell r="E586">
            <v>2500</v>
          </cell>
          <cell r="F586">
            <v>416.84</v>
          </cell>
        </row>
        <row r="587">
          <cell r="A587" t="str">
            <v>NTGS4991</v>
          </cell>
          <cell r="C587" t="str">
            <v>OEM Equipment</v>
          </cell>
          <cell r="D587" t="str">
            <v>TCCM-T1/E1 CROSS CONNECT MODULE,12T1 DSX PATCH PANEL</v>
          </cell>
          <cell r="E587">
            <v>780</v>
          </cell>
          <cell r="F587">
            <v>75.7</v>
          </cell>
        </row>
        <row r="588">
          <cell r="A588" t="str">
            <v>NTGS49AA</v>
          </cell>
          <cell r="C588" t="str">
            <v>Cellsite/BTS/RBS Infrastructure</v>
          </cell>
          <cell r="D588" t="str">
            <v>INDOOR DR-RR GANGING KIT</v>
          </cell>
          <cell r="E588">
            <v>20</v>
          </cell>
          <cell r="F588">
            <v>12.57</v>
          </cell>
        </row>
        <row r="589">
          <cell r="A589" t="str">
            <v>NTGS5000</v>
          </cell>
          <cell r="C589" t="str">
            <v>Cellsite/BTS/RBS Infrastructure</v>
          </cell>
          <cell r="D589" t="str">
            <v>DUAL BAND LIGHTNING PROTECTION MODULE</v>
          </cell>
          <cell r="E589">
            <v>2000</v>
          </cell>
          <cell r="F589">
            <v>374.77</v>
          </cell>
        </row>
        <row r="590">
          <cell r="A590" t="str">
            <v>NTGS5010</v>
          </cell>
          <cell r="C590" t="str">
            <v>Cellsite/BTS/RBS Infrastructure</v>
          </cell>
          <cell r="D590" t="str">
            <v>LIGHTNING PROTECTION MODULE REMOTE</v>
          </cell>
          <cell r="E590">
            <v>3500</v>
          </cell>
          <cell r="F590">
            <v>705.26</v>
          </cell>
        </row>
        <row r="591">
          <cell r="A591" t="str">
            <v>NTGS50AA</v>
          </cell>
          <cell r="C591" t="str">
            <v>Cellsite/BTS/RBS Infrastructure</v>
          </cell>
          <cell r="D591" t="str">
            <v>GPS MODULE</v>
          </cell>
          <cell r="E591">
            <v>7000</v>
          </cell>
          <cell r="F591">
            <v>733.5</v>
          </cell>
        </row>
        <row r="592">
          <cell r="A592" t="str">
            <v>NTGS5301</v>
          </cell>
          <cell r="C592" t="str">
            <v>Radio/PA</v>
          </cell>
          <cell r="D592" t="str">
            <v>FRMTM LOWER BAND A&amp;amp;D</v>
          </cell>
          <cell r="E592">
            <v>12000</v>
          </cell>
          <cell r="F592">
            <v>836.84</v>
          </cell>
        </row>
        <row r="593">
          <cell r="A593" t="str">
            <v>NTGS5302</v>
          </cell>
          <cell r="C593" t="str">
            <v>Radio/PA</v>
          </cell>
          <cell r="D593" t="str">
            <v>FRMTM UPPER BAND A&amp;amp;D</v>
          </cell>
          <cell r="E593">
            <v>12000</v>
          </cell>
          <cell r="F593">
            <v>777.01</v>
          </cell>
        </row>
        <row r="594">
          <cell r="A594" t="str">
            <v>NTGS5303</v>
          </cell>
          <cell r="C594" t="str">
            <v>Radio/PA</v>
          </cell>
          <cell r="D594" t="str">
            <v>FRMTM LOWER BAND B&amp;amp;E</v>
          </cell>
          <cell r="E594">
            <v>12000</v>
          </cell>
          <cell r="F594">
            <v>777.01</v>
          </cell>
        </row>
        <row r="595">
          <cell r="A595" t="str">
            <v>NTGS5304</v>
          </cell>
          <cell r="C595" t="str">
            <v>Radio/PA</v>
          </cell>
          <cell r="D595" t="str">
            <v>FRMTM UPPER BAND B&amp;amp;E</v>
          </cell>
          <cell r="E595">
            <v>12000</v>
          </cell>
          <cell r="F595">
            <v>777.01</v>
          </cell>
        </row>
        <row r="596">
          <cell r="A596" t="str">
            <v>NTGS5305</v>
          </cell>
          <cell r="C596" t="str">
            <v>Radio/PA</v>
          </cell>
          <cell r="D596" t="str">
            <v>FRMTM LOWER BAND C&amp;amp;F</v>
          </cell>
          <cell r="E596">
            <v>12000</v>
          </cell>
          <cell r="F596">
            <v>882.01</v>
          </cell>
        </row>
        <row r="597">
          <cell r="A597" t="str">
            <v>NTGS5306</v>
          </cell>
          <cell r="C597" t="str">
            <v>Radio/PA</v>
          </cell>
          <cell r="D597" t="str">
            <v>FRMTM UPPER BAND C&amp;amp;F</v>
          </cell>
          <cell r="E597">
            <v>12000</v>
          </cell>
          <cell r="F597">
            <v>882.01</v>
          </cell>
        </row>
        <row r="598">
          <cell r="A598" t="str">
            <v>NTGS5310</v>
          </cell>
          <cell r="C598" t="str">
            <v>Radio/PA</v>
          </cell>
          <cell r="D598" t="str">
            <v>LOWER A BAND TRIPLEXER</v>
          </cell>
          <cell r="E598">
            <v>15000</v>
          </cell>
          <cell r="F598">
            <v>836.84</v>
          </cell>
        </row>
        <row r="599">
          <cell r="A599" t="str">
            <v>NTGS53GA</v>
          </cell>
          <cell r="C599" t="str">
            <v>Radio/PA</v>
          </cell>
          <cell r="D599" t="str">
            <v>FRM 1900MHZ DUPLEXER DPM ASSY, BAND A&amp;amp;D</v>
          </cell>
          <cell r="E599">
            <v>3000</v>
          </cell>
          <cell r="F599">
            <v>523.70000000000005</v>
          </cell>
        </row>
        <row r="600">
          <cell r="A600" t="str">
            <v>NTGS53HA</v>
          </cell>
          <cell r="C600" t="str">
            <v>Radio/PA</v>
          </cell>
          <cell r="D600" t="str">
            <v>FRM 1900MHZ DUPLEXER DPM ASSY, BAND B&amp;amp;E</v>
          </cell>
          <cell r="E600">
            <v>3000</v>
          </cell>
          <cell r="F600">
            <v>523.70000000000005</v>
          </cell>
        </row>
        <row r="601">
          <cell r="A601" t="str">
            <v>NTGS53IA</v>
          </cell>
          <cell r="C601" t="str">
            <v>Radio/PA</v>
          </cell>
          <cell r="D601" t="str">
            <v>FRM 1900 MHZ DUPLEXER DPM ASSY, BAND C&amp;amp;F</v>
          </cell>
          <cell r="E601">
            <v>3000</v>
          </cell>
          <cell r="F601">
            <v>523.70000000000005</v>
          </cell>
        </row>
        <row r="602">
          <cell r="A602" t="str">
            <v>NTGS53JA</v>
          </cell>
          <cell r="C602" t="str">
            <v>Radio/PA</v>
          </cell>
          <cell r="D602" t="str">
            <v>FRM 1900MHZ DUPLEXOR/PRESELECTOR DPM ASSY, BAND A&amp;amp;D</v>
          </cell>
          <cell r="E602">
            <v>4000</v>
          </cell>
          <cell r="F602">
            <v>669.78</v>
          </cell>
        </row>
        <row r="603">
          <cell r="A603" t="str">
            <v>NTGS53KA</v>
          </cell>
          <cell r="C603" t="str">
            <v>Radio/PA</v>
          </cell>
          <cell r="D603" t="str">
            <v>FRM 1900MHZ DUPLEXOR/PRESELECTOR DPM ASSY, BAND B&amp;amp;E</v>
          </cell>
          <cell r="E603">
            <v>4000</v>
          </cell>
          <cell r="F603">
            <v>669.78</v>
          </cell>
        </row>
        <row r="604">
          <cell r="A604" t="str">
            <v>NTGS53LA</v>
          </cell>
          <cell r="C604" t="str">
            <v>Radio/PA</v>
          </cell>
          <cell r="D604" t="str">
            <v>FRM 1900MHZ DUPLEXOR/PRESELECTOR DPM ASSY, BAND C&amp;amp;F</v>
          </cell>
          <cell r="E604">
            <v>4000</v>
          </cell>
          <cell r="F604">
            <v>669.78</v>
          </cell>
        </row>
        <row r="605">
          <cell r="A605" t="str">
            <v>NTGS54CB</v>
          </cell>
          <cell r="C605" t="str">
            <v>Cellsite/BTS/RBS Infrastructure</v>
          </cell>
          <cell r="D605" t="str">
            <v>FRM EOM, NO CABLE</v>
          </cell>
          <cell r="E605">
            <v>1300</v>
          </cell>
          <cell r="F605">
            <v>184.79</v>
          </cell>
        </row>
        <row r="606">
          <cell r="A606" t="str">
            <v>NTGS54KB</v>
          </cell>
          <cell r="B606" t="str">
            <v>A0786512</v>
          </cell>
          <cell r="C606" t="str">
            <v>Radio/PA</v>
          </cell>
          <cell r="D606" t="str">
            <v>FRM EOM ASSY, INDOOR, REMOTE RR, CONN, 6M</v>
          </cell>
          <cell r="E606">
            <v>2100</v>
          </cell>
          <cell r="F606">
            <v>289.73</v>
          </cell>
        </row>
        <row r="607">
          <cell r="A607" t="str">
            <v>NTGS54LB</v>
          </cell>
          <cell r="C607" t="str">
            <v>Radio/PA</v>
          </cell>
          <cell r="D607" t="str">
            <v>FRM EOM ASSY, INDOOR, REMOTE RR, CONN, 12M</v>
          </cell>
          <cell r="E607">
            <v>2300</v>
          </cell>
          <cell r="F607">
            <v>441.37</v>
          </cell>
        </row>
        <row r="608">
          <cell r="A608" t="str">
            <v>NTGS54MB</v>
          </cell>
          <cell r="C608" t="str">
            <v>Radio/PA</v>
          </cell>
          <cell r="D608" t="str">
            <v>FRM EOM ASSY, INDOOR, REMOTE RR, CONN, 18M</v>
          </cell>
          <cell r="E608">
            <v>2500</v>
          </cell>
          <cell r="F608">
            <v>498.82</v>
          </cell>
        </row>
        <row r="609">
          <cell r="A609" t="str">
            <v>NTGS54UB</v>
          </cell>
          <cell r="C609" t="str">
            <v>Radio/PA</v>
          </cell>
          <cell r="D609" t="str">
            <v>FRM EOM ASSY, OUTDOOR, REMOTE RE, CONN, 18M</v>
          </cell>
          <cell r="E609">
            <v>2500</v>
          </cell>
          <cell r="F609">
            <v>374.92</v>
          </cell>
        </row>
        <row r="610">
          <cell r="A610" t="str">
            <v>NTGS54VB</v>
          </cell>
          <cell r="C610" t="str">
            <v>Radio/PA</v>
          </cell>
          <cell r="D610" t="str">
            <v>FRM EOM ASSY, OUTDOOR, REMOTE RE, CONN, 12M</v>
          </cell>
          <cell r="E610">
            <v>2300</v>
          </cell>
          <cell r="F610">
            <v>363.63</v>
          </cell>
        </row>
        <row r="611">
          <cell r="A611" t="str">
            <v>NTGS54WB</v>
          </cell>
          <cell r="C611" t="str">
            <v>Cellsite/BTS/RBS Infrastructure</v>
          </cell>
          <cell r="D611" t="str">
            <v>FRM EOM ASSY, OUTDOOR, REMOTE RE, CONN, 6M</v>
          </cell>
          <cell r="E611">
            <v>2100</v>
          </cell>
          <cell r="F611">
            <v>331.84</v>
          </cell>
        </row>
        <row r="612">
          <cell r="A612" t="str">
            <v>NTGS54XB</v>
          </cell>
          <cell r="C612" t="str">
            <v>Radio/PA</v>
          </cell>
          <cell r="D612" t="str">
            <v>FRM EOM ASSY, OUTDOOR, REMOTE RE, SPLICE, 200M</v>
          </cell>
          <cell r="E612">
            <v>4500</v>
          </cell>
          <cell r="F612">
            <v>732.11</v>
          </cell>
        </row>
        <row r="613">
          <cell r="A613" t="str">
            <v>NTGS54YB</v>
          </cell>
          <cell r="C613" t="str">
            <v>Radio/PA</v>
          </cell>
          <cell r="D613" t="str">
            <v>FRM EOM ASSY, OUTDOOR, REMOTE RE, SPLICE, 100M</v>
          </cell>
          <cell r="E613">
            <v>4000</v>
          </cell>
          <cell r="F613">
            <v>400.74</v>
          </cell>
        </row>
        <row r="614">
          <cell r="A614" t="str">
            <v>NTGS54ZB</v>
          </cell>
          <cell r="C614" t="str">
            <v>Radio/PA</v>
          </cell>
          <cell r="D614" t="str">
            <v>FRM EOM ASSY, OUTDOOR, LOCAL RE, CONN</v>
          </cell>
          <cell r="E614">
            <v>1900</v>
          </cell>
          <cell r="F614">
            <v>305.22000000000003</v>
          </cell>
        </row>
        <row r="615">
          <cell r="A615" t="str">
            <v>NTGS57AA</v>
          </cell>
          <cell r="C615" t="str">
            <v>Radio/PA</v>
          </cell>
          <cell r="D615" t="str">
            <v>1900MHZ FRM POWER AMP MODULE</v>
          </cell>
          <cell r="E615">
            <v>20000</v>
          </cell>
          <cell r="F615">
            <v>1541.59</v>
          </cell>
        </row>
        <row r="616">
          <cell r="A616" t="str">
            <v>NTGS58CA</v>
          </cell>
          <cell r="C616" t="str">
            <v>Radio/PA</v>
          </cell>
          <cell r="D616" t="str">
            <v>1900 FRM TRANSMIT/RECEIVE</v>
          </cell>
          <cell r="E616">
            <v>17500</v>
          </cell>
          <cell r="F616">
            <v>877.47</v>
          </cell>
        </row>
        <row r="617">
          <cell r="A617" t="str">
            <v>NTGS60AA</v>
          </cell>
          <cell r="C617" t="str">
            <v>Radio/PA</v>
          </cell>
          <cell r="D617" t="str">
            <v>CHANNEL ELEMENT MODULE 24</v>
          </cell>
          <cell r="E617">
            <v>22000</v>
          </cell>
          <cell r="F617">
            <v>1193.01</v>
          </cell>
        </row>
        <row r="618">
          <cell r="A618" t="str">
            <v>NTGS60BA</v>
          </cell>
          <cell r="C618" t="str">
            <v>Radio/PA</v>
          </cell>
          <cell r="D618" t="str">
            <v>CHANNEL ELEMENT MODULE 48</v>
          </cell>
          <cell r="E618">
            <v>42000</v>
          </cell>
          <cell r="F618">
            <v>2252.11</v>
          </cell>
        </row>
        <row r="619">
          <cell r="A619" t="str">
            <v>NTGS60BB</v>
          </cell>
          <cell r="C619" t="str">
            <v>Cellsite/BTS/RBS Infrastructure</v>
          </cell>
          <cell r="D619" t="str">
            <v>BATTERY STRING KIT</v>
          </cell>
          <cell r="E619">
            <v>2000</v>
          </cell>
          <cell r="F619">
            <v>603.74</v>
          </cell>
        </row>
        <row r="620">
          <cell r="A620" t="str">
            <v>NTGS60BC</v>
          </cell>
          <cell r="B620" t="str">
            <v>A0863359</v>
          </cell>
          <cell r="C620" t="str">
            <v>Cellsite/BTS/RBS Infrastructure</v>
          </cell>
          <cell r="D620" t="str">
            <v>KIT, BATTERY WITHOUT HOLD DOWN STRAPS,</v>
          </cell>
          <cell r="E620">
            <v>3000</v>
          </cell>
          <cell r="F620">
            <v>594.41</v>
          </cell>
        </row>
        <row r="621">
          <cell r="A621" t="str">
            <v>NTGS63AA</v>
          </cell>
          <cell r="C621" t="str">
            <v>Radio/PA</v>
          </cell>
          <cell r="D621" t="str">
            <v>CSM5000 32 CHANNEL MODULE</v>
          </cell>
          <cell r="E621">
            <v>32000</v>
          </cell>
          <cell r="F621">
            <v>790.09</v>
          </cell>
        </row>
        <row r="622">
          <cell r="A622" t="str">
            <v>NTGS63BA</v>
          </cell>
          <cell r="C622" t="str">
            <v>Radio/PA</v>
          </cell>
          <cell r="D622" t="str">
            <v>CSM5000 64 CHANNEL MODULE</v>
          </cell>
          <cell r="E622">
            <v>64000</v>
          </cell>
          <cell r="F622">
            <v>951.46</v>
          </cell>
        </row>
        <row r="623">
          <cell r="A623" t="str">
            <v>NTGS6464</v>
          </cell>
          <cell r="C623" t="str">
            <v>Cellsite/BTS/RBS Infrastructure</v>
          </cell>
          <cell r="D623" t="str">
            <v>EOM MODULE 1000M</v>
          </cell>
          <cell r="E623">
            <v>8750</v>
          </cell>
          <cell r="F623">
            <v>235.4</v>
          </cell>
        </row>
        <row r="624">
          <cell r="A624" t="str">
            <v>NTGS6560</v>
          </cell>
          <cell r="C624" t="str">
            <v>Radio/PA</v>
          </cell>
          <cell r="D624" t="str">
            <v>SLOT MOUNTING KIT</v>
          </cell>
          <cell r="E624">
            <v>400</v>
          </cell>
          <cell r="F624">
            <v>48.33</v>
          </cell>
        </row>
        <row r="625">
          <cell r="A625" t="str">
            <v>NTGS6570</v>
          </cell>
          <cell r="C625" t="str">
            <v>Radio/PA</v>
          </cell>
          <cell r="D625" t="str">
            <v>INDOOR FRM MOUNTING KIT</v>
          </cell>
          <cell r="E625">
            <v>500</v>
          </cell>
          <cell r="F625">
            <v>68.62</v>
          </cell>
        </row>
        <row r="626">
          <cell r="A626" t="str">
            <v>NTGS65AA</v>
          </cell>
          <cell r="C626" t="str">
            <v>Cellsite/BTS/RBS Infrastructure</v>
          </cell>
          <cell r="D626" t="str">
            <v>METROCELL INDOOR RADIO RACK</v>
          </cell>
          <cell r="E626">
            <v>3000</v>
          </cell>
          <cell r="F626">
            <v>685.1</v>
          </cell>
        </row>
        <row r="627">
          <cell r="A627" t="str">
            <v>NTGS6950</v>
          </cell>
          <cell r="C627" t="str">
            <v>Cellsite/BTS/RBS Infrastructure</v>
          </cell>
          <cell r="D627" t="str">
            <v>Top Fiber Trough Kit</v>
          </cell>
          <cell r="E627">
            <v>200</v>
          </cell>
          <cell r="F627">
            <v>78.16</v>
          </cell>
        </row>
        <row r="628">
          <cell r="A628" t="str">
            <v>NTGS7034</v>
          </cell>
          <cell r="C628" t="str">
            <v>Cellsite/BTS/RBS Infrastructure</v>
          </cell>
          <cell r="D628" t="str">
            <v>SITE GROUND CBLE</v>
          </cell>
          <cell r="E628">
            <v>50</v>
          </cell>
          <cell r="F628">
            <v>34.950000000000003</v>
          </cell>
        </row>
        <row r="629">
          <cell r="A629" t="str">
            <v>NTGS8010</v>
          </cell>
          <cell r="B629" t="str">
            <v>A0783561</v>
          </cell>
          <cell r="C629" t="str">
            <v>Cellsite/BTS/RBS Infrastructure</v>
          </cell>
          <cell r="D629" t="str">
            <v>30 CM INDOOR RF CABLE</v>
          </cell>
          <cell r="E629">
            <v>65</v>
          </cell>
          <cell r="F629">
            <v>9.83</v>
          </cell>
        </row>
        <row r="630">
          <cell r="A630" t="str">
            <v>NTGS8011</v>
          </cell>
          <cell r="C630" t="str">
            <v>Cellsite/BTS/RBS Infrastructure</v>
          </cell>
          <cell r="D630" t="str">
            <v>INDOOR R.F. 40CM</v>
          </cell>
          <cell r="E630">
            <v>68</v>
          </cell>
          <cell r="F630">
            <v>10.19</v>
          </cell>
        </row>
        <row r="631">
          <cell r="A631" t="str">
            <v>NTGS8030</v>
          </cell>
          <cell r="C631" t="str">
            <v>Radio/PA</v>
          </cell>
          <cell r="D631" t="str">
            <v>INDOOR FRM POWER, SIDE BY SIDE</v>
          </cell>
          <cell r="E631">
            <v>950</v>
          </cell>
          <cell r="F631">
            <v>52.4</v>
          </cell>
        </row>
        <row r="632">
          <cell r="A632" t="str">
            <v>NTGS8031</v>
          </cell>
          <cell r="C632" t="str">
            <v>Radio/PA</v>
          </cell>
          <cell r="D632" t="str">
            <v>SPLITTER DUAL 1-2 ASSEMBLY</v>
          </cell>
          <cell r="E632">
            <v>240</v>
          </cell>
          <cell r="F632">
            <v>136.35</v>
          </cell>
        </row>
        <row r="633">
          <cell r="A633" t="str">
            <v>NTGS8032</v>
          </cell>
          <cell r="B633" t="str">
            <v>A0783640</v>
          </cell>
          <cell r="C633" t="str">
            <v>Cellsite/BTS/RBS Infrastructure</v>
          </cell>
          <cell r="D633" t="str">
            <v>CABLE,-48V INDOOR MFRM/FRM PWR,DR ONLY,3.5M</v>
          </cell>
          <cell r="E633">
            <v>380</v>
          </cell>
          <cell r="F633">
            <v>49.05</v>
          </cell>
        </row>
        <row r="634">
          <cell r="A634" t="str">
            <v>NTGS8032</v>
          </cell>
          <cell r="C634" t="str">
            <v>Cellsite/BTS/RBS Infrastructure</v>
          </cell>
          <cell r="D634" t="str">
            <v>CABLE,-48V INDOOR MFRM/FRM PWR,DR ONLY,3.5M</v>
          </cell>
          <cell r="E634">
            <v>380</v>
          </cell>
          <cell r="F634">
            <v>49.05</v>
          </cell>
        </row>
        <row r="635">
          <cell r="A635" t="str">
            <v>NTGS8043</v>
          </cell>
          <cell r="C635" t="str">
            <v>Cellsite/BTS/RBS Infrastructure</v>
          </cell>
          <cell r="D635" t="str">
            <v>CABLE, FRM POWER, REMOTE 4M</v>
          </cell>
          <cell r="E635">
            <v>450</v>
          </cell>
          <cell r="F635">
            <v>119.08</v>
          </cell>
        </row>
        <row r="636">
          <cell r="A636" t="str">
            <v>NTGS8046</v>
          </cell>
          <cell r="C636" t="str">
            <v>Radio/PA</v>
          </cell>
          <cell r="D636" t="str">
            <v>CABLE, FT4, FRM POWER, REMOTE LONG</v>
          </cell>
          <cell r="E636">
            <v>7000</v>
          </cell>
          <cell r="F636">
            <v>1653.32</v>
          </cell>
        </row>
        <row r="637">
          <cell r="A637" t="str">
            <v>NTGS8047</v>
          </cell>
          <cell r="C637" t="str">
            <v>Cellsite/BTS/RBS Infrastructure</v>
          </cell>
          <cell r="D637" t="str">
            <v>CABLE, FRM POWER</v>
          </cell>
          <cell r="E637">
            <v>400</v>
          </cell>
          <cell r="F637">
            <v>94.92</v>
          </cell>
        </row>
        <row r="638">
          <cell r="A638" t="str">
            <v>NTGS8060</v>
          </cell>
          <cell r="C638" t="str">
            <v>Cellsite/BTS/RBS Infrastructure</v>
          </cell>
          <cell r="D638" t="str">
            <v>CBLE- MAIN ANTENNA RF CBLE</v>
          </cell>
          <cell r="E638">
            <v>150</v>
          </cell>
          <cell r="F638">
            <v>14.2</v>
          </cell>
        </row>
        <row r="639">
          <cell r="A639" t="str">
            <v>NTGS8061</v>
          </cell>
          <cell r="C639" t="str">
            <v>Cellsite/BTS/RBS Infrastructure</v>
          </cell>
          <cell r="D639" t="str">
            <v>DIV ANTENNA CBLE</v>
          </cell>
          <cell r="E639">
            <v>200</v>
          </cell>
          <cell r="F639">
            <v>15</v>
          </cell>
        </row>
        <row r="640">
          <cell r="A640" t="str">
            <v>NTGS8073</v>
          </cell>
          <cell r="C640" t="str">
            <v>Radio/PA</v>
          </cell>
          <cell r="D640" t="str">
            <v>DE/RE FRM POWER CBLE-LOCAL</v>
          </cell>
          <cell r="E640">
            <v>400</v>
          </cell>
          <cell r="F640">
            <v>54.97</v>
          </cell>
        </row>
        <row r="641">
          <cell r="A641" t="str">
            <v>NTGS8074</v>
          </cell>
          <cell r="C641" t="str">
            <v>Radio/PA</v>
          </cell>
          <cell r="D641" t="str">
            <v>FRM POWER CBLE REMOTE SHORT (20M)</v>
          </cell>
          <cell r="E641">
            <v>900</v>
          </cell>
          <cell r="F641">
            <v>113.05</v>
          </cell>
        </row>
        <row r="642">
          <cell r="A642" t="str">
            <v>NTGS8075</v>
          </cell>
          <cell r="C642" t="str">
            <v>Radio/PA</v>
          </cell>
          <cell r="D642" t="str">
            <v>DE/RE FRM POWER CBLE REMOTE RE - MED. 100M</v>
          </cell>
          <cell r="E642">
            <v>1800</v>
          </cell>
          <cell r="F642">
            <v>365.19</v>
          </cell>
        </row>
        <row r="643">
          <cell r="A643" t="str">
            <v>NTGS8076</v>
          </cell>
          <cell r="C643" t="str">
            <v>Radio/PA</v>
          </cell>
          <cell r="D643" t="str">
            <v>DE/FRM POWER CBLE- REMOTE LONG (200M)</v>
          </cell>
          <cell r="E643">
            <v>6500</v>
          </cell>
          <cell r="F643">
            <v>1425.81</v>
          </cell>
        </row>
        <row r="644">
          <cell r="A644" t="str">
            <v>NTGS8082</v>
          </cell>
          <cell r="C644" t="str">
            <v>Radio/PA</v>
          </cell>
          <cell r="D644" t="str">
            <v>FRM POWER CBLE - LOCAL (10M)</v>
          </cell>
          <cell r="E644">
            <v>400</v>
          </cell>
          <cell r="F644">
            <v>86.52</v>
          </cell>
        </row>
        <row r="645">
          <cell r="A645" t="str">
            <v>NTGS8086</v>
          </cell>
          <cell r="B645" t="str">
            <v>A0759253</v>
          </cell>
          <cell r="C645" t="str">
            <v>Cellsite/BTS/RBS Infrastructure</v>
          </cell>
          <cell r="D645" t="str">
            <v>IMF TX OUT CABLE</v>
          </cell>
          <cell r="E645">
            <v>200</v>
          </cell>
          <cell r="F645">
            <v>21.68</v>
          </cell>
        </row>
        <row r="646">
          <cell r="A646" t="str">
            <v>NTGS8090</v>
          </cell>
          <cell r="C646" t="str">
            <v>Radio/PA</v>
          </cell>
          <cell r="D646" t="str">
            <v>COMBINER SHELF ASSEMBLY</v>
          </cell>
          <cell r="E646">
            <v>400</v>
          </cell>
          <cell r="F646">
            <v>46.21</v>
          </cell>
        </row>
        <row r="647">
          <cell r="A647" t="str">
            <v>NTGS8091</v>
          </cell>
          <cell r="C647" t="str">
            <v>Cellsite/BTS/RBS Infrastructure</v>
          </cell>
          <cell r="D647" t="str">
            <v>SPLITTER 1-6 ASSY.</v>
          </cell>
          <cell r="E647">
            <v>400</v>
          </cell>
          <cell r="F647">
            <v>121.12</v>
          </cell>
        </row>
        <row r="648">
          <cell r="A648" t="str">
            <v>NTGS8092</v>
          </cell>
          <cell r="C648" t="str">
            <v>Cellsite/BTS/RBS Infrastructure</v>
          </cell>
          <cell r="D648" t="str">
            <v>SPLITTER 1-4 ASSY.</v>
          </cell>
          <cell r="E648">
            <v>350</v>
          </cell>
          <cell r="F648">
            <v>95.93</v>
          </cell>
        </row>
        <row r="649">
          <cell r="A649" t="str">
            <v>NTGS89DB</v>
          </cell>
          <cell r="C649" t="str">
            <v>Radio/PA</v>
          </cell>
          <cell r="D649" t="str">
            <v>FRM 800MHZ DUPLEXOR/PRESELECTOR DPM ASSY</v>
          </cell>
          <cell r="E649">
            <v>4000</v>
          </cell>
          <cell r="F649">
            <v>766.91</v>
          </cell>
        </row>
        <row r="650">
          <cell r="A650" t="str">
            <v>NTGS89DC</v>
          </cell>
          <cell r="C650" t="str">
            <v>Radio/PA</v>
          </cell>
          <cell r="D650" t="str">
            <v>FRM 800MHZ DUPLEXOR DPM ASSY</v>
          </cell>
          <cell r="E650">
            <v>3000</v>
          </cell>
          <cell r="F650">
            <v>568.77</v>
          </cell>
        </row>
        <row r="651">
          <cell r="A651" t="str">
            <v>NTGS8A00</v>
          </cell>
          <cell r="C651" t="str">
            <v>Radio/PA</v>
          </cell>
          <cell r="D651" t="str">
            <v>NARROWBAND COMBINER CHANNELS 283</v>
          </cell>
          <cell r="E651">
            <v>4500</v>
          </cell>
          <cell r="F651">
            <v>738.52</v>
          </cell>
        </row>
        <row r="652">
          <cell r="A652" t="str">
            <v>NTGS8A01</v>
          </cell>
          <cell r="C652" t="str">
            <v>Radio/PA</v>
          </cell>
          <cell r="D652" t="str">
            <v>NARROWBAND COMBINER CHANNELS 241 &amp;amp; 157</v>
          </cell>
          <cell r="E652">
            <v>4500</v>
          </cell>
          <cell r="F652">
            <v>738.52</v>
          </cell>
        </row>
        <row r="653">
          <cell r="A653" t="str">
            <v>NTGS8A04</v>
          </cell>
          <cell r="C653" t="str">
            <v>Radio/PA</v>
          </cell>
          <cell r="D653" t="str">
            <v>NARROWBAND COMBINER CHANNELS 384 &amp;amp; 468</v>
          </cell>
          <cell r="E653">
            <v>4500</v>
          </cell>
          <cell r="F653">
            <v>738.52</v>
          </cell>
        </row>
        <row r="654">
          <cell r="A654" t="str">
            <v>NTGS8A05</v>
          </cell>
          <cell r="C654" t="str">
            <v>Radio/PA</v>
          </cell>
          <cell r="D654" t="str">
            <v>NARROWBAND COMBINER CHANNELS 326 &amp;amp; 510</v>
          </cell>
          <cell r="E654">
            <v>4500</v>
          </cell>
          <cell r="F654">
            <v>738.52</v>
          </cell>
        </row>
        <row r="655">
          <cell r="A655" t="str">
            <v>NTGS8EAD</v>
          </cell>
          <cell r="C655" t="str">
            <v>Cellsite/BTS/RBS Infrastructure</v>
          </cell>
          <cell r="D655" t="str">
            <v>INTEGRATED MITIGATION FILTER (875.97)</v>
          </cell>
          <cell r="E655">
            <v>3200</v>
          </cell>
          <cell r="F655">
            <v>713.68</v>
          </cell>
        </row>
        <row r="656">
          <cell r="A656" t="str">
            <v>NTGS8EAE</v>
          </cell>
          <cell r="C656" t="str">
            <v>Cellsite/BTS/RBS Infrastructure</v>
          </cell>
          <cell r="D656" t="str">
            <v>INTEGRATED MITIGATION FILTER (877.23)</v>
          </cell>
          <cell r="E656">
            <v>3200</v>
          </cell>
          <cell r="F656">
            <v>713.68</v>
          </cell>
        </row>
        <row r="657">
          <cell r="A657" t="str">
            <v>NTGS8EAF</v>
          </cell>
          <cell r="C657" t="str">
            <v>Cellsite/BTS/RBS Infrastructure</v>
          </cell>
          <cell r="D657" t="str">
            <v>INTEGRATED INTERFENCE MITIGATION FILTER  (882.78)</v>
          </cell>
          <cell r="E657">
            <v>3200</v>
          </cell>
          <cell r="F657">
            <v>713.68</v>
          </cell>
        </row>
        <row r="658">
          <cell r="A658" t="str">
            <v>NTGS8EAG</v>
          </cell>
          <cell r="C658" t="str">
            <v>Cellsite/BTS/RBS Infrastructure</v>
          </cell>
          <cell r="D658" t="str">
            <v>INTEGRATED INTERFERENCE MITIGATION (884.04)</v>
          </cell>
          <cell r="E658">
            <v>3200</v>
          </cell>
          <cell r="F658">
            <v>713.68</v>
          </cell>
        </row>
        <row r="659">
          <cell r="A659" t="str">
            <v>NTGS8EBF</v>
          </cell>
          <cell r="C659" t="str">
            <v>Cellsite/BTS/RBS Infrastructure</v>
          </cell>
          <cell r="D659" t="str">
            <v>INTERFERENCE MITIGATION FILTER VARIANT 2</v>
          </cell>
          <cell r="E659">
            <v>3200</v>
          </cell>
          <cell r="F659">
            <v>713.68</v>
          </cell>
        </row>
        <row r="660">
          <cell r="A660" t="str">
            <v>NTGS8EBG</v>
          </cell>
          <cell r="C660" t="str">
            <v>Cellsite/BTS/RBS Infrastructure</v>
          </cell>
          <cell r="D660" t="str">
            <v>INTEGRATED INTERFERENCE MITIGATION FILTER VARIANT 2 (884.04)</v>
          </cell>
          <cell r="E660">
            <v>3200</v>
          </cell>
          <cell r="F660">
            <v>600.20000000000005</v>
          </cell>
        </row>
        <row r="661">
          <cell r="A661" t="str">
            <v>NTGS90KR</v>
          </cell>
          <cell r="C661" t="str">
            <v>Cellsite/BTS/RBS Infrastructure</v>
          </cell>
          <cell r="D661" t="str">
            <v>BIM TO BIM CABLE 5 FT</v>
          </cell>
          <cell r="E661">
            <v>80</v>
          </cell>
          <cell r="F661">
            <v>23.03</v>
          </cell>
        </row>
        <row r="662">
          <cell r="A662" t="str">
            <v>NTGS90KS</v>
          </cell>
          <cell r="B662" t="str">
            <v>A0808930</v>
          </cell>
          <cell r="C662" t="str">
            <v>Cellsite/BTS/RBS Infrastructure</v>
          </cell>
          <cell r="D662" t="str">
            <v>BIM TO BIM CABLE 15 FT</v>
          </cell>
          <cell r="E662">
            <v>80</v>
          </cell>
          <cell r="F662">
            <v>22.97</v>
          </cell>
        </row>
        <row r="663">
          <cell r="A663" t="str">
            <v>NTGS90KT</v>
          </cell>
          <cell r="C663" t="str">
            <v>Cellsite/BTS/RBS Infrastructure</v>
          </cell>
          <cell r="D663" t="str">
            <v>ECM TO BIM CABLE 15 FT</v>
          </cell>
          <cell r="E663">
            <v>57</v>
          </cell>
          <cell r="F663">
            <v>23.73</v>
          </cell>
        </row>
        <row r="664">
          <cell r="A664" t="str">
            <v>NTGS90KU</v>
          </cell>
          <cell r="C664" t="str">
            <v>Cellsite/BTS/RBS Infrastructure</v>
          </cell>
          <cell r="D664" t="str">
            <v>ECM TO BIM EXT CABLE 15 FT</v>
          </cell>
          <cell r="E664">
            <v>100</v>
          </cell>
          <cell r="F664">
            <v>23.14</v>
          </cell>
        </row>
        <row r="665">
          <cell r="A665" t="str">
            <v>NTGS90KV</v>
          </cell>
          <cell r="C665" t="str">
            <v>Cellsite/BTS/RBS Infrastructure</v>
          </cell>
          <cell r="D665" t="str">
            <v>ECM TO BIM EXT CABLE 30 FT</v>
          </cell>
          <cell r="E665">
            <v>120</v>
          </cell>
          <cell r="F665">
            <v>28.53</v>
          </cell>
        </row>
        <row r="666">
          <cell r="A666" t="str">
            <v>NTGS91AA</v>
          </cell>
          <cell r="C666" t="str">
            <v>Cellsite/BTS/RBS Infrastructure</v>
          </cell>
          <cell r="D666" t="str">
            <v>EARTHQUAKE MOUNTING KIT DE</v>
          </cell>
          <cell r="E666">
            <v>500</v>
          </cell>
          <cell r="F666">
            <v>60.46</v>
          </cell>
        </row>
        <row r="667">
          <cell r="A667" t="str">
            <v>NTGS91BA</v>
          </cell>
          <cell r="C667" t="str">
            <v>Cellsite/BTS/RBS Infrastructure</v>
          </cell>
          <cell r="D667" t="str">
            <v>EARTHQUAKE MOUNTING KIT RE</v>
          </cell>
          <cell r="E667">
            <v>500</v>
          </cell>
          <cell r="F667">
            <v>71.62</v>
          </cell>
        </row>
        <row r="668">
          <cell r="A668" t="str">
            <v>NTGS91CA</v>
          </cell>
          <cell r="C668" t="str">
            <v>Cellsite/BTS/RBS Infrastructure</v>
          </cell>
          <cell r="D668" t="str">
            <v>NON-EARTHQUAKE MOUNTING KIT (DE)</v>
          </cell>
          <cell r="E668">
            <v>400</v>
          </cell>
          <cell r="F668">
            <v>45.72</v>
          </cell>
        </row>
        <row r="669">
          <cell r="A669" t="str">
            <v>NTGS91DA</v>
          </cell>
          <cell r="C669" t="str">
            <v>Cellsite/BTS/RBS Infrastructure</v>
          </cell>
          <cell r="D669" t="str">
            <v>NON-EARTHQUAKE MOUNTING KIT (RE)</v>
          </cell>
          <cell r="E669">
            <v>400</v>
          </cell>
          <cell r="F669">
            <v>50.04</v>
          </cell>
        </row>
        <row r="670">
          <cell r="A670" t="str">
            <v>NTGS91EA</v>
          </cell>
          <cell r="C670" t="str">
            <v>Cellsite/BTS/RBS Infrastructure</v>
          </cell>
          <cell r="D670" t="str">
            <v>EARTHQUAKE MOUNTING KIT FOR NTGS01BA-DE/DEI</v>
          </cell>
          <cell r="E670">
            <v>500</v>
          </cell>
          <cell r="F670">
            <v>40.409999999999997</v>
          </cell>
        </row>
        <row r="671">
          <cell r="A671" t="str">
            <v>NTGS92AE</v>
          </cell>
          <cell r="C671" t="str">
            <v>Radio/PA</v>
          </cell>
          <cell r="D671" t="str">
            <v>800 1-2  Carrier Expansion Kit -Indoor</v>
          </cell>
          <cell r="E671">
            <v>41000</v>
          </cell>
          <cell r="F671">
            <v>2848.53</v>
          </cell>
        </row>
        <row r="672">
          <cell r="A672" t="str">
            <v>NTGS92AF</v>
          </cell>
          <cell r="C672" t="str">
            <v>Radio/PA</v>
          </cell>
          <cell r="D672" t="str">
            <v>800 2-3 Carrier Expansion Kit -Indoor</v>
          </cell>
          <cell r="E672">
            <v>41000</v>
          </cell>
          <cell r="F672">
            <v>2844.34</v>
          </cell>
        </row>
        <row r="673">
          <cell r="A673" t="str">
            <v>NTGS92AG</v>
          </cell>
          <cell r="C673" t="str">
            <v>Radio/PA</v>
          </cell>
          <cell r="D673" t="str">
            <v>800 3-4 CARRIER INDOOR EXPANSION KIT</v>
          </cell>
          <cell r="E673">
            <v>41000</v>
          </cell>
          <cell r="F673">
            <v>2894.45</v>
          </cell>
        </row>
        <row r="674">
          <cell r="A674" t="str">
            <v>NTGS92AL</v>
          </cell>
          <cell r="C674" t="str">
            <v>Radio/PA</v>
          </cell>
          <cell r="D674" t="str">
            <v>1.9 1-2 CARRIER INDOOR EXPANSION KIT</v>
          </cell>
          <cell r="E674">
            <v>41000</v>
          </cell>
          <cell r="F674">
            <v>2783.3</v>
          </cell>
        </row>
        <row r="675">
          <cell r="A675" t="str">
            <v>NTGS92AM</v>
          </cell>
          <cell r="C675" t="str">
            <v>Radio/PA</v>
          </cell>
          <cell r="D675" t="str">
            <v>1900 2-3 Carrier Expansion Kit - Indoor</v>
          </cell>
          <cell r="E675">
            <v>41000</v>
          </cell>
          <cell r="F675">
            <v>2770.83</v>
          </cell>
        </row>
        <row r="676">
          <cell r="A676" t="str">
            <v>NTGS92AN</v>
          </cell>
          <cell r="C676" t="str">
            <v>Radio/PA</v>
          </cell>
          <cell r="D676" t="str">
            <v>1900 3-4 Carrier Expansion Kit - Indoor</v>
          </cell>
          <cell r="E676">
            <v>41000</v>
          </cell>
          <cell r="F676">
            <v>2764.66</v>
          </cell>
        </row>
        <row r="677">
          <cell r="A677" t="str">
            <v>NTGS92AO</v>
          </cell>
          <cell r="C677" t="str">
            <v>Radio/PA</v>
          </cell>
          <cell r="D677" t="str">
            <v>800 4 Carrier Indoor Cable Kit-Greenfield</v>
          </cell>
          <cell r="E677">
            <v>2200</v>
          </cell>
          <cell r="F677">
            <v>413.36</v>
          </cell>
        </row>
        <row r="678">
          <cell r="A678" t="str">
            <v>NTGS92AP</v>
          </cell>
          <cell r="C678" t="str">
            <v>Radio/PA</v>
          </cell>
          <cell r="D678" t="str">
            <v>1900 2 CARRIER SPLIT INDOOR GREENFIELD CABLE KIT</v>
          </cell>
          <cell r="E678">
            <v>1200</v>
          </cell>
          <cell r="F678">
            <v>161.04</v>
          </cell>
        </row>
        <row r="679">
          <cell r="A679" t="str">
            <v>NTGS92AQ</v>
          </cell>
          <cell r="C679" t="str">
            <v>Radio/PA</v>
          </cell>
          <cell r="D679" t="str">
            <v>1900 3 CARRIER SPLIT INDOOR GREENFIELD CABLE KIT</v>
          </cell>
          <cell r="E679">
            <v>1700</v>
          </cell>
          <cell r="F679">
            <v>238.7</v>
          </cell>
        </row>
        <row r="680">
          <cell r="A680" t="str">
            <v>NTGS92AR</v>
          </cell>
          <cell r="C680" t="str">
            <v>Radio/PA</v>
          </cell>
          <cell r="D680" t="str">
            <v>1900 4 Carrier Indoor Cable Kit-Greenfield</v>
          </cell>
          <cell r="E680">
            <v>2200</v>
          </cell>
          <cell r="F680">
            <v>474.06</v>
          </cell>
        </row>
        <row r="681">
          <cell r="A681" t="str">
            <v>NTGS92AS</v>
          </cell>
          <cell r="C681" t="str">
            <v>Radio/PA</v>
          </cell>
          <cell r="D681" t="str">
            <v>800 3-4 Indoor DR Expansion</v>
          </cell>
          <cell r="E681">
            <v>41000</v>
          </cell>
          <cell r="F681">
            <v>2908.21</v>
          </cell>
        </row>
        <row r="682">
          <cell r="A682" t="str">
            <v>NTGS92AT</v>
          </cell>
          <cell r="C682" t="str">
            <v>Radio/PA</v>
          </cell>
          <cell r="D682" t="str">
            <v>1900 2-3 Indoor DR Expansion</v>
          </cell>
          <cell r="E682">
            <v>41000</v>
          </cell>
          <cell r="F682">
            <v>2749.2</v>
          </cell>
        </row>
        <row r="683">
          <cell r="A683" t="str">
            <v>NTGS92AU</v>
          </cell>
          <cell r="C683" t="str">
            <v>Radio/PA</v>
          </cell>
          <cell r="D683" t="str">
            <v>1900 3-4 Indoor DR Expansion</v>
          </cell>
          <cell r="E683">
            <v>41000</v>
          </cell>
          <cell r="F683">
            <v>2990.13</v>
          </cell>
        </row>
        <row r="684">
          <cell r="A684" t="str">
            <v>NTGS92AV</v>
          </cell>
          <cell r="C684" t="str">
            <v>Radio/PA</v>
          </cell>
          <cell r="D684" t="str">
            <v>1900 1-2 Indoor DR Expansion</v>
          </cell>
          <cell r="E684">
            <v>41000</v>
          </cell>
          <cell r="F684">
            <v>2781.88</v>
          </cell>
        </row>
        <row r="685">
          <cell r="A685" t="str">
            <v>NTGS92BA</v>
          </cell>
          <cell r="C685" t="str">
            <v>Radio/PA</v>
          </cell>
          <cell r="D685" t="str">
            <v>800 FRM BASE KIT</v>
          </cell>
          <cell r="E685">
            <v>37900</v>
          </cell>
          <cell r="F685">
            <v>2645.11</v>
          </cell>
        </row>
        <row r="686">
          <cell r="A686" t="str">
            <v>NTGS92BB</v>
          </cell>
          <cell r="C686" t="str">
            <v>Radio/PA</v>
          </cell>
          <cell r="D686" t="str">
            <v>1900 FRM BASE KIT</v>
          </cell>
          <cell r="E686">
            <v>37900</v>
          </cell>
          <cell r="F686">
            <v>2625.92</v>
          </cell>
        </row>
        <row r="687">
          <cell r="A687" t="str">
            <v>NTGS92BB</v>
          </cell>
          <cell r="B687" t="str">
            <v>A0776630</v>
          </cell>
          <cell r="C687" t="str">
            <v>Radio/PA</v>
          </cell>
          <cell r="D687" t="str">
            <v>1900 FRM BASE KIT</v>
          </cell>
          <cell r="E687">
            <v>37900</v>
          </cell>
          <cell r="F687">
            <v>2625.92</v>
          </cell>
        </row>
        <row r="688">
          <cell r="A688" t="str">
            <v>NTGS92BC</v>
          </cell>
          <cell r="C688" t="str">
            <v>Radio/PA</v>
          </cell>
          <cell r="D688" t="str">
            <v>OUTDOOR BASE FRM CABLE KIT</v>
          </cell>
          <cell r="E688">
            <v>950</v>
          </cell>
          <cell r="F688">
            <v>93.25</v>
          </cell>
        </row>
        <row r="689">
          <cell r="A689" t="str">
            <v>NTGS92BD</v>
          </cell>
          <cell r="C689" t="str">
            <v>Radio/PA</v>
          </cell>
          <cell r="D689" t="str">
            <v>INDOOR BASE FRM CABLE KIT</v>
          </cell>
          <cell r="E689">
            <v>680</v>
          </cell>
          <cell r="F689">
            <v>80.180000000000007</v>
          </cell>
        </row>
        <row r="690">
          <cell r="A690" t="str">
            <v>NTGS92BD</v>
          </cell>
          <cell r="B690" t="str">
            <v>A0787528</v>
          </cell>
          <cell r="C690" t="str">
            <v>Radio/PA</v>
          </cell>
          <cell r="D690" t="str">
            <v>INDOOR BASE FRM CABLE KIT</v>
          </cell>
          <cell r="E690">
            <v>680</v>
          </cell>
          <cell r="F690">
            <v>80.180000000000007</v>
          </cell>
        </row>
        <row r="691">
          <cell r="A691" t="str">
            <v>NTGS92CA</v>
          </cell>
          <cell r="C691" t="str">
            <v>Radio/PA</v>
          </cell>
          <cell r="D691" t="str">
            <v>800 1 CARRIER GREENFIELD CABLE KIT-OUTDOOR</v>
          </cell>
          <cell r="E691">
            <v>1000</v>
          </cell>
          <cell r="F691">
            <v>132.66999999999999</v>
          </cell>
        </row>
        <row r="692">
          <cell r="A692" t="str">
            <v>NTGS92CB</v>
          </cell>
          <cell r="C692" t="str">
            <v>Radio/PA</v>
          </cell>
          <cell r="D692" t="str">
            <v>800 2 CARRIER GREENFIELD CABLE KIT-OUTDOOR</v>
          </cell>
          <cell r="E692">
            <v>1500</v>
          </cell>
          <cell r="F692">
            <v>289.64</v>
          </cell>
        </row>
        <row r="693">
          <cell r="A693" t="str">
            <v>NTGS92CC</v>
          </cell>
          <cell r="C693" t="str">
            <v>Radio/PA</v>
          </cell>
          <cell r="D693" t="str">
            <v>800 3 CARRIER GREENFIELD CABLE KIT-OUTDOOR</v>
          </cell>
          <cell r="E693">
            <v>2000</v>
          </cell>
          <cell r="F693">
            <v>433.59</v>
          </cell>
        </row>
        <row r="694">
          <cell r="A694" t="str">
            <v>NTGS92CD</v>
          </cell>
          <cell r="C694" t="str">
            <v>Radio/PA</v>
          </cell>
          <cell r="D694" t="str">
            <v>800 4 CARRIER GREENFIELD CABLE KIT-OUTDOOR</v>
          </cell>
          <cell r="E694">
            <v>2500</v>
          </cell>
          <cell r="F694">
            <v>321.91000000000003</v>
          </cell>
        </row>
        <row r="695">
          <cell r="A695" t="str">
            <v>NTGS92CE</v>
          </cell>
          <cell r="C695" t="str">
            <v>Radio/PA</v>
          </cell>
          <cell r="D695" t="str">
            <v>800 1-2  Carrier Expansion Kit -Outdoor</v>
          </cell>
          <cell r="E695">
            <v>41000</v>
          </cell>
          <cell r="F695">
            <v>2916.53</v>
          </cell>
        </row>
        <row r="696">
          <cell r="A696" t="str">
            <v>NTGS92CF</v>
          </cell>
          <cell r="C696" t="str">
            <v>Radio/PA</v>
          </cell>
          <cell r="D696" t="str">
            <v>800 2-3 Carrier Expansion Kit -Outdoor</v>
          </cell>
          <cell r="E696">
            <v>41000</v>
          </cell>
          <cell r="F696">
            <v>3016</v>
          </cell>
        </row>
        <row r="697">
          <cell r="A697" t="str">
            <v>NTGS92CG</v>
          </cell>
          <cell r="C697" t="str">
            <v>Radio/PA</v>
          </cell>
          <cell r="D697" t="str">
            <v>800 3-4 Carrier Expansion Kit -Outdoor</v>
          </cell>
          <cell r="E697">
            <v>41000</v>
          </cell>
          <cell r="F697">
            <v>3102.21</v>
          </cell>
        </row>
        <row r="698">
          <cell r="A698" t="str">
            <v>NTGS92CH</v>
          </cell>
          <cell r="C698" t="str">
            <v>Radio/PA</v>
          </cell>
          <cell r="D698" t="str">
            <v>1900 1 CARRIER GREENFIELD CABLE KIT-OUTDOOR</v>
          </cell>
          <cell r="E698">
            <v>1000</v>
          </cell>
          <cell r="F698">
            <v>147.88999999999999</v>
          </cell>
        </row>
        <row r="699">
          <cell r="A699" t="str">
            <v>NTGS92CI</v>
          </cell>
          <cell r="C699" t="str">
            <v>Radio/PA</v>
          </cell>
          <cell r="D699" t="str">
            <v>1900 2 CARRIER GREENFIELD CABLE KIT-OUTDOOR</v>
          </cell>
          <cell r="E699">
            <v>1500</v>
          </cell>
          <cell r="F699">
            <v>250.28</v>
          </cell>
        </row>
        <row r="700">
          <cell r="A700" t="str">
            <v>NTGS92CJ</v>
          </cell>
          <cell r="C700" t="str">
            <v>Radio/PA</v>
          </cell>
          <cell r="D700" t="str">
            <v>1900 3 CARRIER GREENFIELD CABLE KIT-OUTDOOR</v>
          </cell>
          <cell r="E700">
            <v>2000</v>
          </cell>
          <cell r="F700">
            <v>362.03</v>
          </cell>
        </row>
        <row r="701">
          <cell r="A701" t="str">
            <v>NTGS92CK</v>
          </cell>
          <cell r="C701" t="str">
            <v>Radio/PA</v>
          </cell>
          <cell r="D701" t="str">
            <v>1900 4 CARRIER GREENFIELD CABLE KIT-OUTDOOR</v>
          </cell>
          <cell r="E701">
            <v>2500</v>
          </cell>
          <cell r="F701">
            <v>360.51</v>
          </cell>
        </row>
        <row r="702">
          <cell r="A702" t="str">
            <v>NTGS92CL</v>
          </cell>
          <cell r="C702" t="str">
            <v>Radio/PA</v>
          </cell>
          <cell r="D702" t="str">
            <v>1.9 1-2 CARRIER OUTDOOR EXPANSION KIT</v>
          </cell>
          <cell r="E702">
            <v>41000</v>
          </cell>
          <cell r="F702">
            <v>2829.55</v>
          </cell>
        </row>
        <row r="703">
          <cell r="A703" t="str">
            <v>NTGS92CM</v>
          </cell>
          <cell r="C703" t="str">
            <v>Radio/PA</v>
          </cell>
          <cell r="D703" t="str">
            <v>1.9 2-3 CARRIER OUTDOOR EXPANSION KIT</v>
          </cell>
          <cell r="E703">
            <v>41000</v>
          </cell>
          <cell r="F703">
            <v>2829.17</v>
          </cell>
        </row>
        <row r="704">
          <cell r="A704" t="str">
            <v>NTGS92CN</v>
          </cell>
          <cell r="C704" t="str">
            <v>Radio/PA</v>
          </cell>
          <cell r="D704" t="str">
            <v>1.9 3-4 CARRIER OUTDOOR EXPANSION KIT</v>
          </cell>
          <cell r="E704">
            <v>41000</v>
          </cell>
          <cell r="F704">
            <v>2860.73</v>
          </cell>
        </row>
        <row r="705">
          <cell r="A705" t="str">
            <v>NTGS92DA</v>
          </cell>
          <cell r="C705" t="str">
            <v>Radio/PA</v>
          </cell>
          <cell r="D705" t="str">
            <v>800 1 CARRIER GREENFIELD CABLE KIT-INDOOR</v>
          </cell>
          <cell r="E705">
            <v>700</v>
          </cell>
          <cell r="F705">
            <v>79.98</v>
          </cell>
        </row>
        <row r="706">
          <cell r="A706" t="str">
            <v>NTGS92DB</v>
          </cell>
          <cell r="C706" t="str">
            <v>Radio/PA</v>
          </cell>
          <cell r="D706" t="str">
            <v>800 2 CARRIER GREENFIELD CABLE KIT-INDOOR</v>
          </cell>
          <cell r="E706">
            <v>1200</v>
          </cell>
          <cell r="F706">
            <v>171.85</v>
          </cell>
        </row>
        <row r="707">
          <cell r="A707" t="str">
            <v>NTGS92DC</v>
          </cell>
          <cell r="C707" t="str">
            <v>Radio/PA</v>
          </cell>
          <cell r="D707" t="str">
            <v>800 3 CARRIER GREENFIELD CABLE KIT-INDOOR</v>
          </cell>
          <cell r="E707">
            <v>1700</v>
          </cell>
          <cell r="F707">
            <v>332.3</v>
          </cell>
        </row>
        <row r="708">
          <cell r="A708" t="str">
            <v>NTGS92DD</v>
          </cell>
          <cell r="C708" t="str">
            <v>Radio/PA</v>
          </cell>
          <cell r="D708" t="str">
            <v>800 4 CARRIER GREENFIELD CABLE KIT-INDOOR</v>
          </cell>
          <cell r="E708">
            <v>2200</v>
          </cell>
          <cell r="F708">
            <v>447.57</v>
          </cell>
        </row>
        <row r="709">
          <cell r="A709" t="str">
            <v>NTGS92DH</v>
          </cell>
          <cell r="C709" t="str">
            <v>Radio/PA</v>
          </cell>
          <cell r="D709" t="str">
            <v>1900 1 CARRIER GREENFIELD CABLE KIT-INDOOR</v>
          </cell>
          <cell r="E709">
            <v>700</v>
          </cell>
          <cell r="F709">
            <v>85.04</v>
          </cell>
        </row>
        <row r="710">
          <cell r="A710" t="str">
            <v>NTGS92DH</v>
          </cell>
          <cell r="B710" t="str">
            <v>A0782256</v>
          </cell>
          <cell r="C710" t="str">
            <v>Radio/PA</v>
          </cell>
          <cell r="D710" t="str">
            <v>1900 1 CARRIER GREENFIELD CABLE KIT-INDOOR</v>
          </cell>
          <cell r="E710">
            <v>700</v>
          </cell>
          <cell r="F710">
            <v>85.04</v>
          </cell>
        </row>
        <row r="711">
          <cell r="A711" t="str">
            <v>NTGS92DI</v>
          </cell>
          <cell r="C711" t="str">
            <v>Radio/PA</v>
          </cell>
          <cell r="D711" t="str">
            <v>1900 2 CARRIER GREENFIELD CABLE KIT-INDOOR</v>
          </cell>
          <cell r="E711">
            <v>1200</v>
          </cell>
          <cell r="F711">
            <v>162.37</v>
          </cell>
        </row>
        <row r="712">
          <cell r="A712" t="str">
            <v>NTGS92DJ</v>
          </cell>
          <cell r="C712" t="str">
            <v>Radio/PA</v>
          </cell>
          <cell r="D712" t="str">
            <v>1900 3 CARRIER GREENFIELD CABLE KIT-INDOOR</v>
          </cell>
          <cell r="E712">
            <v>1700</v>
          </cell>
          <cell r="F712">
            <v>240.11</v>
          </cell>
        </row>
        <row r="713">
          <cell r="A713" t="str">
            <v>NTGS92DK</v>
          </cell>
          <cell r="C713" t="str">
            <v>Radio/PA</v>
          </cell>
          <cell r="D713" t="str">
            <v>1900 4 CARRIER GREENFIELD CABLE KIT-INDOOR</v>
          </cell>
          <cell r="E713">
            <v>2200</v>
          </cell>
          <cell r="F713">
            <v>340.29</v>
          </cell>
        </row>
        <row r="714">
          <cell r="A714" t="str">
            <v>NTGS93AA</v>
          </cell>
          <cell r="C714" t="str">
            <v>Cellsite/BTS/RBS Infrastructure</v>
          </cell>
          <cell r="D714" t="str">
            <v>DC POWER EXPANSION KIT</v>
          </cell>
          <cell r="E714">
            <v>6000</v>
          </cell>
          <cell r="F714">
            <v>1263.1199999999999</v>
          </cell>
        </row>
        <row r="715">
          <cell r="A715" t="str">
            <v>NTGS94AA</v>
          </cell>
          <cell r="C715" t="str">
            <v>Cellsite/BTS/RBS Infrastructure</v>
          </cell>
          <cell r="D715" t="str">
            <v>RECTIFIER EXPANSION SHELF</v>
          </cell>
          <cell r="E715">
            <v>6000</v>
          </cell>
          <cell r="F715">
            <v>1284.31</v>
          </cell>
        </row>
        <row r="716">
          <cell r="A716" t="str">
            <v>NTGS95AA</v>
          </cell>
          <cell r="C716" t="str">
            <v>Cellsite/BTS/RBS Infrastructure</v>
          </cell>
          <cell r="D716" t="str">
            <v>BATTERY STRING KIT</v>
          </cell>
          <cell r="E716">
            <v>800</v>
          </cell>
          <cell r="F716">
            <v>164.35</v>
          </cell>
        </row>
        <row r="717">
          <cell r="A717" t="str">
            <v>NTGS9619</v>
          </cell>
          <cell r="C717" t="str">
            <v>Cellsite/BTS/RBS Infrastructure</v>
          </cell>
          <cell r="D717" t="str">
            <v>SEISMIC ANCHORING KIT (12mm)</v>
          </cell>
          <cell r="E717">
            <v>150</v>
          </cell>
          <cell r="F717">
            <v>26.14</v>
          </cell>
        </row>
        <row r="718">
          <cell r="A718" t="str">
            <v>NTGS96AA</v>
          </cell>
          <cell r="C718" t="str">
            <v>Cellsite/BTS/RBS Infrastructure</v>
          </cell>
          <cell r="D718" t="str">
            <v>DC-DC CONVERTER</v>
          </cell>
          <cell r="E718">
            <v>2600</v>
          </cell>
          <cell r="F718">
            <v>662.01</v>
          </cell>
        </row>
        <row r="719">
          <cell r="A719" t="str">
            <v>NTGT01BA</v>
          </cell>
          <cell r="C719" t="str">
            <v>Cellsite/BTS/RBS Infrastructure</v>
          </cell>
          <cell r="D719" t="str">
            <v>CDMA MINICELL DIGITAL ENCLOSURE CABINET W/OUTDOOR HARDENING</v>
          </cell>
          <cell r="E719">
            <v>25000</v>
          </cell>
          <cell r="F719">
            <v>7800.06</v>
          </cell>
        </row>
        <row r="720">
          <cell r="A720" t="str">
            <v>NTGT12AA</v>
          </cell>
          <cell r="C720" t="str">
            <v>Cellsite/BTS/RBS Infrastructure</v>
          </cell>
          <cell r="D720" t="str">
            <v>MINICELL PFM FILTER KIT</v>
          </cell>
          <cell r="E720">
            <v>400</v>
          </cell>
          <cell r="F720">
            <v>113.28</v>
          </cell>
        </row>
        <row r="721">
          <cell r="A721" t="str">
            <v>NTGT30CA</v>
          </cell>
          <cell r="C721" t="str">
            <v>Cellsite/BTS/RBS Infrastructure</v>
          </cell>
          <cell r="D721" t="str">
            <v>MINI MRE INDOOR / OUTDOOR</v>
          </cell>
          <cell r="E721">
            <v>6800</v>
          </cell>
          <cell r="F721">
            <v>1137.92</v>
          </cell>
        </row>
        <row r="722">
          <cell r="A722" t="str">
            <v>NTGT31AB</v>
          </cell>
          <cell r="C722" t="str">
            <v>Cellsite/BTS/RBS Infrastructure</v>
          </cell>
          <cell r="D722" t="str">
            <v>1900 MHZ MULTICARRIER CABLE KIT</v>
          </cell>
          <cell r="E722">
            <v>500</v>
          </cell>
          <cell r="F722">
            <v>54.61</v>
          </cell>
        </row>
        <row r="723">
          <cell r="A723" t="str">
            <v>NTGT3403</v>
          </cell>
          <cell r="C723" t="str">
            <v>Radio/PA</v>
          </cell>
          <cell r="D723" t="str">
            <v>1900MHZ MINI RE OVERLAY CABLE KIT</v>
          </cell>
          <cell r="E723">
            <v>450</v>
          </cell>
          <cell r="F723">
            <v>71.88</v>
          </cell>
        </row>
        <row r="724">
          <cell r="A724" t="str">
            <v>NTGT34AA</v>
          </cell>
          <cell r="C724" t="str">
            <v>Cellsite/BTS/RBS Infrastructure</v>
          </cell>
          <cell r="D724" t="str">
            <v>MINI800MHZ COMMON FRM KIT</v>
          </cell>
          <cell r="E724">
            <v>37900</v>
          </cell>
          <cell r="F724">
            <v>2847.37</v>
          </cell>
        </row>
        <row r="725">
          <cell r="A725" t="str">
            <v>NTGT34BA</v>
          </cell>
          <cell r="C725" t="str">
            <v>Radio/PA</v>
          </cell>
          <cell r="D725" t="str">
            <v>MINI 1900 MHZ COMMON FRM KIT</v>
          </cell>
          <cell r="E725">
            <v>37900</v>
          </cell>
          <cell r="F725">
            <v>2825.36</v>
          </cell>
        </row>
        <row r="726">
          <cell r="A726" t="str">
            <v>NTGT3701</v>
          </cell>
          <cell r="C726" t="str">
            <v>Radio/PA</v>
          </cell>
          <cell r="D726" t="str">
            <v>FRM EOM ASSY, 20M</v>
          </cell>
          <cell r="E726">
            <v>2700</v>
          </cell>
          <cell r="F726">
            <v>484.83</v>
          </cell>
        </row>
        <row r="727">
          <cell r="A727" t="str">
            <v>NTGT3703</v>
          </cell>
          <cell r="C727" t="str">
            <v>Radio/PA</v>
          </cell>
          <cell r="D727" t="str">
            <v>FRM EOM ASSY, 40M</v>
          </cell>
          <cell r="E727">
            <v>2900</v>
          </cell>
          <cell r="F727">
            <v>516.79999999999995</v>
          </cell>
        </row>
        <row r="728">
          <cell r="A728" t="str">
            <v>NTGT3705</v>
          </cell>
          <cell r="C728" t="str">
            <v>Radio/PA</v>
          </cell>
          <cell r="D728" t="str">
            <v>FRM EOM ASSY, 60M</v>
          </cell>
          <cell r="E728">
            <v>3100</v>
          </cell>
          <cell r="F728">
            <v>633.76</v>
          </cell>
        </row>
        <row r="729">
          <cell r="A729" t="str">
            <v>NTGT3707</v>
          </cell>
          <cell r="C729" t="str">
            <v>Radio/PA</v>
          </cell>
          <cell r="D729" t="str">
            <v>FRM EOM ASSY, 80M</v>
          </cell>
          <cell r="E729">
            <v>3300</v>
          </cell>
          <cell r="F729">
            <v>552.9</v>
          </cell>
        </row>
        <row r="730">
          <cell r="A730" t="str">
            <v>NTGT3709</v>
          </cell>
          <cell r="C730" t="str">
            <v>Radio/PA</v>
          </cell>
          <cell r="D730" t="str">
            <v>FRM EOM ASSY, 100M</v>
          </cell>
          <cell r="E730">
            <v>3500</v>
          </cell>
          <cell r="F730">
            <v>552.45000000000005</v>
          </cell>
        </row>
        <row r="731">
          <cell r="A731" t="str">
            <v>NTGT3711</v>
          </cell>
          <cell r="C731" t="str">
            <v>Radio/PA</v>
          </cell>
          <cell r="D731" t="str">
            <v>FRM EOM ASSY, 120M</v>
          </cell>
          <cell r="E731">
            <v>3700</v>
          </cell>
          <cell r="F731">
            <v>760.7</v>
          </cell>
        </row>
        <row r="732">
          <cell r="A732" t="str">
            <v>NTGT3713</v>
          </cell>
          <cell r="C732" t="str">
            <v>Radio/PA</v>
          </cell>
          <cell r="D732" t="str">
            <v>FRM EOM ASSY, 140M</v>
          </cell>
          <cell r="E732">
            <v>3900</v>
          </cell>
          <cell r="F732">
            <v>643.29</v>
          </cell>
        </row>
        <row r="733">
          <cell r="A733" t="str">
            <v>NTGT3715</v>
          </cell>
          <cell r="C733" t="str">
            <v>Radio/PA</v>
          </cell>
          <cell r="D733" t="str">
            <v>FRM EOM ASSY, 160M</v>
          </cell>
          <cell r="E733">
            <v>4100</v>
          </cell>
          <cell r="F733">
            <v>809.19</v>
          </cell>
        </row>
        <row r="734">
          <cell r="A734" t="str">
            <v>NTGT3717</v>
          </cell>
          <cell r="C734" t="str">
            <v>Radio/PA</v>
          </cell>
          <cell r="D734" t="str">
            <v>FRM EOM ASSY, 180M</v>
          </cell>
          <cell r="E734">
            <v>4300</v>
          </cell>
          <cell r="F734">
            <v>691.77</v>
          </cell>
        </row>
        <row r="735">
          <cell r="A735" t="str">
            <v>NTGT3719</v>
          </cell>
          <cell r="C735" t="str">
            <v>Radio/PA</v>
          </cell>
          <cell r="D735" t="str">
            <v>FRM EOM ASSY, 200M</v>
          </cell>
          <cell r="E735">
            <v>4500</v>
          </cell>
          <cell r="F735">
            <v>672.63</v>
          </cell>
        </row>
        <row r="736">
          <cell r="A736" t="str">
            <v>NTGT6050</v>
          </cell>
          <cell r="C736" t="str">
            <v>Cellsite/BTS/RBS Infrastructure</v>
          </cell>
          <cell r="D736" t="str">
            <v>BATTERY/BIM &amp;amp; HARDWARE KIT FOR MINICELL EXTERNAL</v>
          </cell>
          <cell r="E736">
            <v>1800</v>
          </cell>
          <cell r="F736">
            <v>645.70000000000005</v>
          </cell>
        </row>
        <row r="737">
          <cell r="A737" t="str">
            <v>NTGT60AB</v>
          </cell>
          <cell r="C737" t="str">
            <v>Cellsite/BTS/RBS Infrastructure</v>
          </cell>
          <cell r="D737" t="str">
            <v>MINI EXTERNAL BATTERY CABINET W/ HEATING</v>
          </cell>
          <cell r="E737">
            <v>8000</v>
          </cell>
          <cell r="F737">
            <v>2672.92</v>
          </cell>
        </row>
        <row r="738">
          <cell r="A738" t="str">
            <v>NTGT82AA</v>
          </cell>
          <cell r="C738" t="str">
            <v>Cellsite/BTS/RBS Infrastructure</v>
          </cell>
          <cell r="D738" t="str">
            <v>MINICELL FLOOR MOUNTING KIT DE WITH PINTH</v>
          </cell>
          <cell r="E738">
            <v>500</v>
          </cell>
          <cell r="F738">
            <v>83.78</v>
          </cell>
        </row>
        <row r="739">
          <cell r="A739" t="str">
            <v>NTGT83AA</v>
          </cell>
          <cell r="C739" t="str">
            <v>Cellsite/BTS/RBS Infrastructure</v>
          </cell>
          <cell r="D739" t="str">
            <v>MINICELL FLOOR MOUNTING KIT W/O PLINTH</v>
          </cell>
          <cell r="E739">
            <v>250</v>
          </cell>
          <cell r="F739">
            <v>33.659999999999997</v>
          </cell>
        </row>
        <row r="740">
          <cell r="A740" t="str">
            <v>NTGT84AA</v>
          </cell>
          <cell r="C740" t="str">
            <v>Cellsite/BTS/RBS Infrastructure</v>
          </cell>
          <cell r="D740" t="str">
            <v>MINICELL WALL MOUNTING KIT DE W/O PINTH</v>
          </cell>
          <cell r="E740">
            <v>500</v>
          </cell>
          <cell r="F740">
            <v>137.19</v>
          </cell>
        </row>
        <row r="741">
          <cell r="A741" t="str">
            <v>NTGT85AA</v>
          </cell>
          <cell r="C741" t="str">
            <v>Cellsite/BTS/RBS Infrastructure</v>
          </cell>
          <cell r="D741" t="str">
            <v>OUTDOOR DE GRATED PLATFORM MOUNTING KIT</v>
          </cell>
          <cell r="E741">
            <v>200</v>
          </cell>
          <cell r="F741">
            <v>23.3</v>
          </cell>
        </row>
        <row r="742">
          <cell r="A742" t="str">
            <v>NTGT86AA</v>
          </cell>
          <cell r="C742" t="str">
            <v>Cellsite/BTS/RBS Infrastructure</v>
          </cell>
          <cell r="D742" t="str">
            <v>INDOOR DE GRATED PLATFORM MOUNTING  KIT</v>
          </cell>
          <cell r="E742">
            <v>151</v>
          </cell>
          <cell r="F742">
            <v>21.74</v>
          </cell>
        </row>
        <row r="743">
          <cell r="A743" t="str">
            <v>NTGY1001</v>
          </cell>
          <cell r="C743" t="str">
            <v>Radio/PA</v>
          </cell>
          <cell r="D743" t="str">
            <v>FIBER TRAY ASSEMBLY</v>
          </cell>
          <cell r="E743">
            <v>150</v>
          </cell>
          <cell r="F743">
            <v>17.21</v>
          </cell>
        </row>
        <row r="744">
          <cell r="A744" t="str">
            <v>NTGY10AA</v>
          </cell>
          <cell r="C744" t="str">
            <v>Radio/PA</v>
          </cell>
          <cell r="D744" t="str">
            <v>MTRM1 1900 -48V</v>
          </cell>
          <cell r="E744">
            <v>20800</v>
          </cell>
          <cell r="F744">
            <v>1574.5</v>
          </cell>
        </row>
        <row r="745">
          <cell r="A745" t="str">
            <v>NTGY1110</v>
          </cell>
          <cell r="C745" t="str">
            <v>Radio/PA</v>
          </cell>
          <cell r="D745" t="str">
            <v>1900 RECEIVE BAND SPLITTER ASSEMBLY</v>
          </cell>
          <cell r="E745">
            <v>725</v>
          </cell>
          <cell r="F745">
            <v>48.25</v>
          </cell>
        </row>
        <row r="746">
          <cell r="A746" t="str">
            <v>NTGY5505</v>
          </cell>
          <cell r="C746" t="str">
            <v>Radio/PA</v>
          </cell>
          <cell r="D746" t="str">
            <v>CABLE ASSEMBLY,EXTERNAL, COAXIAL</v>
          </cell>
          <cell r="E746">
            <v>230</v>
          </cell>
          <cell r="F746">
            <v>13.71</v>
          </cell>
        </row>
        <row r="747">
          <cell r="A747" t="str">
            <v>NTGY5513</v>
          </cell>
          <cell r="C747" t="str">
            <v>Radio/PA</v>
          </cell>
          <cell r="D747" t="str">
            <v>1900 MHZ, MTRMI, IS/1-3C, OTDR GRNFLD CONFI</v>
          </cell>
          <cell r="E747">
            <v>2400</v>
          </cell>
          <cell r="F747">
            <v>249.66</v>
          </cell>
        </row>
        <row r="748">
          <cell r="A748" t="str">
            <v>NTGY5516</v>
          </cell>
          <cell r="C748" t="str">
            <v>Radio/PA</v>
          </cell>
          <cell r="D748" t="str">
            <v>CABLE ASSY, EXT, +24V DC POWER, CO-LOCATED 4.9M</v>
          </cell>
          <cell r="E748">
            <v>770</v>
          </cell>
          <cell r="F748">
            <v>75.459999999999994</v>
          </cell>
        </row>
        <row r="749">
          <cell r="A749" t="str">
            <v>NTGY5520</v>
          </cell>
          <cell r="C749" t="str">
            <v>Radio/PA</v>
          </cell>
          <cell r="D749" t="str">
            <v>FIBER ASSY, EXT, INDOOR, 6M (NO TRAY)</v>
          </cell>
          <cell r="E749">
            <v>650</v>
          </cell>
          <cell r="F749">
            <v>99.62</v>
          </cell>
        </row>
        <row r="750">
          <cell r="A750" t="str">
            <v>NTGY5528</v>
          </cell>
          <cell r="C750" t="str">
            <v>Radio/PA</v>
          </cell>
          <cell r="D750" t="str">
            <v>1 MFRM 1900 GREENFIELD INDOOR CABLE KIT</v>
          </cell>
          <cell r="E750">
            <v>2775</v>
          </cell>
          <cell r="F750">
            <v>215.99</v>
          </cell>
        </row>
        <row r="751">
          <cell r="A751" t="str">
            <v>NTGY55KT</v>
          </cell>
          <cell r="C751" t="str">
            <v>Radio/PA</v>
          </cell>
          <cell r="D751" t="str">
            <v>1.9 BASE MFRM KIT</v>
          </cell>
          <cell r="E751">
            <v>53500</v>
          </cell>
          <cell r="F751">
            <v>5218.5</v>
          </cell>
        </row>
        <row r="752">
          <cell r="A752" t="str">
            <v>NTGY60AF</v>
          </cell>
          <cell r="C752" t="str">
            <v>Cellsite/BTS/RBS Infrastructure</v>
          </cell>
          <cell r="D752" t="str">
            <v>SPARE KIT, COOLING ASSEMBLY</v>
          </cell>
          <cell r="E752">
            <v>1000</v>
          </cell>
          <cell r="F752">
            <v>175.68</v>
          </cell>
        </row>
        <row r="753">
          <cell r="A753" t="str">
            <v>NTGY7511</v>
          </cell>
          <cell r="C753" t="str">
            <v>Radio/PA</v>
          </cell>
          <cell r="D753" t="str">
            <v>MFRM1 - 1MFRM GRNFLD CABLE KIT 800 MHZ -48V DC</v>
          </cell>
          <cell r="E753">
            <v>2300</v>
          </cell>
          <cell r="F753">
            <v>210.5</v>
          </cell>
        </row>
        <row r="754">
          <cell r="A754" t="str">
            <v>NTGY7512</v>
          </cell>
          <cell r="C754" t="str">
            <v>Radio/PA</v>
          </cell>
          <cell r="D754" t="str">
            <v>MFRM1 -2MFRM GRNFLD CABLE KIT 800 MHZ -48V DC</v>
          </cell>
          <cell r="E754">
            <v>5200</v>
          </cell>
          <cell r="F754">
            <v>427.97</v>
          </cell>
        </row>
        <row r="755">
          <cell r="A755" t="str">
            <v>NTGY7513</v>
          </cell>
          <cell r="C755" t="str">
            <v>Radio/PA</v>
          </cell>
          <cell r="D755" t="str">
            <v>MFRM1 -2ND MFRM EXP CABLE KIT 800 MHZ -48V D</v>
          </cell>
          <cell r="E755">
            <v>3125</v>
          </cell>
          <cell r="F755">
            <v>249.63</v>
          </cell>
        </row>
        <row r="756">
          <cell r="A756" t="str">
            <v>NTGY7521</v>
          </cell>
          <cell r="C756" t="str">
            <v>Radio/PA</v>
          </cell>
          <cell r="D756" t="str">
            <v>MFRM1-1MFRM GREENFIELD CABLE KIT 800MHZ -48V DC OUTDOOR</v>
          </cell>
          <cell r="E756">
            <v>2775</v>
          </cell>
          <cell r="F756">
            <v>250.43</v>
          </cell>
        </row>
        <row r="757">
          <cell r="A757" t="str">
            <v>NTGY7522</v>
          </cell>
          <cell r="C757" t="str">
            <v>Radio/PA</v>
          </cell>
          <cell r="D757" t="str">
            <v>MFRM1-2MFRM GREENFIELD CABLE KIT 800MHZ -48V DC OUTDOOR</v>
          </cell>
          <cell r="E757">
            <v>5600</v>
          </cell>
          <cell r="F757">
            <v>521.95000000000005</v>
          </cell>
        </row>
        <row r="758">
          <cell r="A758" t="str">
            <v>NTGY7523</v>
          </cell>
          <cell r="C758" t="str">
            <v>Radio/PA</v>
          </cell>
          <cell r="D758" t="str">
            <v>MFRM1-2ND MFRM EXPANSION CABLE KIT 800MHZ -48V DC OUTDOOR</v>
          </cell>
          <cell r="E758">
            <v>2950</v>
          </cell>
          <cell r="F758">
            <v>267.29000000000002</v>
          </cell>
        </row>
        <row r="759">
          <cell r="A759" t="str">
            <v>NTGY75AA</v>
          </cell>
          <cell r="C759" t="str">
            <v>Radio/PA</v>
          </cell>
          <cell r="D759" t="str">
            <v>MFRM 1 800 MHZ -48V DC COMMON KIT</v>
          </cell>
          <cell r="E759">
            <v>53500</v>
          </cell>
          <cell r="F759">
            <v>4914.12</v>
          </cell>
        </row>
        <row r="760">
          <cell r="A760" t="str">
            <v>NTGY76AA</v>
          </cell>
          <cell r="C760" t="str">
            <v>Radio/PA</v>
          </cell>
          <cell r="D760" t="str">
            <v>MFRM 1 800 MHZ  24V DC COMMON KIT</v>
          </cell>
          <cell r="E760">
            <v>53500</v>
          </cell>
          <cell r="F760">
            <v>5137.18</v>
          </cell>
        </row>
        <row r="761">
          <cell r="A761" t="str">
            <v>NTGY77AA</v>
          </cell>
          <cell r="C761" t="str">
            <v>Radio/PA</v>
          </cell>
          <cell r="D761" t="str">
            <v>MFRM 1 1900 MHZ +24V DC COMMON KIT</v>
          </cell>
          <cell r="E761">
            <v>53500</v>
          </cell>
          <cell r="F761">
            <v>5410.82</v>
          </cell>
        </row>
        <row r="762">
          <cell r="A762" t="str">
            <v>NTGY80AB</v>
          </cell>
          <cell r="C762" t="str">
            <v>Cellsite/BTS/RBS Infrastructure</v>
          </cell>
          <cell r="D762" t="str">
            <v>1900 MULTICARRIER PWR AMP MOD -48VDC W/SOFTFAIL</v>
          </cell>
          <cell r="E762">
            <v>33200</v>
          </cell>
          <cell r="F762">
            <v>3442.07</v>
          </cell>
        </row>
        <row r="763">
          <cell r="A763" t="str">
            <v>NTHR06CA</v>
          </cell>
          <cell r="C763" t="str">
            <v>Services Platforms</v>
          </cell>
          <cell r="D763" t="str">
            <v>CONTROL PROC. (CP) MOD (I960, DS1 BITS)</v>
          </cell>
          <cell r="E763">
            <v>20000</v>
          </cell>
          <cell r="F763">
            <v>2977.52</v>
          </cell>
        </row>
        <row r="764">
          <cell r="A764" t="str">
            <v>NTHR11BA</v>
          </cell>
          <cell r="C764" t="str">
            <v>Services Platforms</v>
          </cell>
          <cell r="D764" t="str">
            <v>MAC ADDRESS MODULE</v>
          </cell>
          <cell r="E764">
            <v>450</v>
          </cell>
          <cell r="F764">
            <v>162.69</v>
          </cell>
        </row>
        <row r="765">
          <cell r="A765" t="str">
            <v>NTHR12AA</v>
          </cell>
          <cell r="C765" t="str">
            <v>Services Platforms</v>
          </cell>
          <cell r="D765" t="str">
            <v>ALARM/BITS DS1 MODULE</v>
          </cell>
          <cell r="E765">
            <v>1200</v>
          </cell>
          <cell r="F765">
            <v>206.56</v>
          </cell>
        </row>
        <row r="766">
          <cell r="A766" t="str">
            <v>NTHR13AA</v>
          </cell>
          <cell r="C766" t="str">
            <v>Services Platforms</v>
          </cell>
          <cell r="D766" t="str">
            <v>ALARM/BITS E1 BALANCED MODULE</v>
          </cell>
          <cell r="E766">
            <v>1200</v>
          </cell>
          <cell r="F766">
            <v>169.82</v>
          </cell>
        </row>
        <row r="767">
          <cell r="A767" t="str">
            <v>NTHR14AA</v>
          </cell>
          <cell r="C767" t="str">
            <v>Services Platforms</v>
          </cell>
          <cell r="D767" t="str">
            <v>ALARM/BITS UNBALANCED E1 MODULE</v>
          </cell>
          <cell r="E767">
            <v>1200</v>
          </cell>
          <cell r="F767">
            <v>219.04</v>
          </cell>
        </row>
        <row r="768">
          <cell r="A768" t="str">
            <v>NTHR16CA</v>
          </cell>
          <cell r="C768" t="str">
            <v>Services Platforms</v>
          </cell>
          <cell r="D768" t="str">
            <v>56G FABRIC MODULE</v>
          </cell>
          <cell r="E768">
            <v>40000</v>
          </cell>
          <cell r="F768">
            <v>3399.92</v>
          </cell>
        </row>
        <row r="769">
          <cell r="A769" t="str">
            <v>NTHR16CB</v>
          </cell>
          <cell r="C769" t="str">
            <v>Services Platforms</v>
          </cell>
          <cell r="D769" t="str">
            <v>56G FABRIC MODULE</v>
          </cell>
          <cell r="E769">
            <v>40000</v>
          </cell>
          <cell r="F769">
            <v>3199.32</v>
          </cell>
        </row>
        <row r="770">
          <cell r="A770" t="str">
            <v>NTHR17DA</v>
          </cell>
          <cell r="C770" t="str">
            <v>Services Platforms</v>
          </cell>
          <cell r="D770" t="str">
            <v>4 PORT OC-3C MM TAF FUNCTIONAL PROCESSOR</v>
          </cell>
          <cell r="E770">
            <v>28000</v>
          </cell>
          <cell r="F770">
            <v>4045.32</v>
          </cell>
        </row>
        <row r="771">
          <cell r="A771" t="str">
            <v>NTHR21DA</v>
          </cell>
          <cell r="C771" t="str">
            <v>Services Platforms</v>
          </cell>
          <cell r="D771" t="str">
            <v>4 PORT OC-3C SMIR TAF FUNCTIONAL PROCESSOR</v>
          </cell>
          <cell r="E771">
            <v>32000</v>
          </cell>
          <cell r="F771">
            <v>4720.38</v>
          </cell>
        </row>
        <row r="772">
          <cell r="A772" t="str">
            <v>NTHR35CA</v>
          </cell>
          <cell r="C772" t="str">
            <v>Services Platforms</v>
          </cell>
          <cell r="D772" t="str">
            <v>TURBO CP MODULE (E1 BITS, DIE-CAST ENCL.)</v>
          </cell>
          <cell r="E772">
            <v>20000</v>
          </cell>
          <cell r="F772">
            <v>2481.2399999999998</v>
          </cell>
        </row>
        <row r="773">
          <cell r="A773" t="str">
            <v>NTHR64BA</v>
          </cell>
          <cell r="C773" t="str">
            <v>Services Platforms</v>
          </cell>
          <cell r="D773" t="str">
            <v>FP/CP Filler modules.</v>
          </cell>
          <cell r="E773">
            <v>200</v>
          </cell>
          <cell r="F773">
            <v>56.24</v>
          </cell>
        </row>
        <row r="774">
          <cell r="A774" t="str">
            <v>NTJ100GA</v>
          </cell>
          <cell r="C774" t="str">
            <v>Services Platforms</v>
          </cell>
          <cell r="D774" t="str">
            <v>PP15000 NETWORK ELEMENT FEE</v>
          </cell>
          <cell r="E774">
            <v>1500</v>
          </cell>
          <cell r="F774">
            <v>0</v>
          </cell>
        </row>
        <row r="775">
          <cell r="A775" t="str">
            <v>NTJ101HA</v>
          </cell>
          <cell r="C775" t="str">
            <v>Services Platforms</v>
          </cell>
          <cell r="D775" t="str">
            <v>NMS ADVANCED R12 PKG</v>
          </cell>
          <cell r="E775">
            <v>20000</v>
          </cell>
          <cell r="F775">
            <v>60.67</v>
          </cell>
        </row>
        <row r="776">
          <cell r="A776" t="str">
            <v>NTJ102FC</v>
          </cell>
          <cell r="C776" t="str">
            <v>Controller Software</v>
          </cell>
          <cell r="D776" t="str">
            <v>CDMA ATM BSC MDM 12.5 PCR BOM</v>
          </cell>
          <cell r="E776">
            <v>61000</v>
          </cell>
          <cell r="F776">
            <v>98.14</v>
          </cell>
        </row>
        <row r="777">
          <cell r="A777" t="str">
            <v>NTJ102FD</v>
          </cell>
          <cell r="B777" t="str">
            <v>B0262883</v>
          </cell>
          <cell r="C777" t="str">
            <v>Controller Software</v>
          </cell>
          <cell r="D777" t="str">
            <v>CDMA ATM BSC MDM 13.2 BOM</v>
          </cell>
          <cell r="E777">
            <v>61000</v>
          </cell>
          <cell r="F777">
            <v>117.37</v>
          </cell>
        </row>
        <row r="778">
          <cell r="A778" t="str">
            <v>NTJ103HA</v>
          </cell>
          <cell r="C778" t="str">
            <v>Services Platforms</v>
          </cell>
          <cell r="D778" t="str">
            <v>MDP R12 APPL</v>
          </cell>
          <cell r="E778">
            <v>25000</v>
          </cell>
          <cell r="F778">
            <v>0</v>
          </cell>
        </row>
        <row r="779">
          <cell r="A779" t="str">
            <v>NTJT10AA</v>
          </cell>
          <cell r="C779" t="str">
            <v>Services Platforms</v>
          </cell>
          <cell r="D779" t="str">
            <v>BSN Chassis</v>
          </cell>
          <cell r="E779">
            <v>8995</v>
          </cell>
          <cell r="F779">
            <v>2728.12</v>
          </cell>
        </row>
        <row r="780">
          <cell r="A780" t="str">
            <v>NTJT15AA</v>
          </cell>
          <cell r="C780" t="str">
            <v>Services Platforms</v>
          </cell>
          <cell r="D780" t="str">
            <v>Spare Fan Tray</v>
          </cell>
          <cell r="E780">
            <v>1195</v>
          </cell>
          <cell r="F780">
            <v>576.30999999999995</v>
          </cell>
        </row>
        <row r="781">
          <cell r="A781" t="str">
            <v>NTJT15BA</v>
          </cell>
          <cell r="C781" t="str">
            <v>Services Platforms</v>
          </cell>
          <cell r="D781" t="str">
            <v>23&amp;quot; Rack Mount Kit</v>
          </cell>
          <cell r="E781">
            <v>100</v>
          </cell>
          <cell r="F781">
            <v>29.19</v>
          </cell>
        </row>
        <row r="782">
          <cell r="A782" t="str">
            <v>NTJT15CA</v>
          </cell>
          <cell r="C782" t="str">
            <v>Services Platforms</v>
          </cell>
          <cell r="D782" t="str">
            <v>19&amp;quot; Rack Mount Kit</v>
          </cell>
          <cell r="E782">
            <v>100</v>
          </cell>
          <cell r="F782">
            <v>72.53</v>
          </cell>
        </row>
        <row r="783">
          <cell r="A783" t="str">
            <v>NTJT16AA</v>
          </cell>
          <cell r="C783" t="str">
            <v>Services Platforms</v>
          </cell>
          <cell r="D783" t="str">
            <v>Slot Cover</v>
          </cell>
          <cell r="E783">
            <v>50</v>
          </cell>
          <cell r="F783">
            <v>37.17</v>
          </cell>
        </row>
        <row r="784">
          <cell r="A784" t="str">
            <v>NTJT19AA</v>
          </cell>
          <cell r="C784" t="str">
            <v>Services Platforms</v>
          </cell>
          <cell r="D784" t="str">
            <v>Spare Bezel Cable</v>
          </cell>
          <cell r="E784">
            <v>750</v>
          </cell>
          <cell r="F784">
            <v>3.32</v>
          </cell>
        </row>
        <row r="785">
          <cell r="A785" t="str">
            <v>NTJT20CA</v>
          </cell>
          <cell r="C785" t="str">
            <v>Services Platforms</v>
          </cell>
          <cell r="D785" t="str">
            <v>10 Gbps Switch Fabric Card (SFC).</v>
          </cell>
          <cell r="E785">
            <v>29995</v>
          </cell>
          <cell r="F785">
            <v>6439.43</v>
          </cell>
        </row>
        <row r="786">
          <cell r="A786" t="str">
            <v>NTJT22DA</v>
          </cell>
          <cell r="C786" t="str">
            <v>Services Platforms</v>
          </cell>
          <cell r="D786" t="str">
            <v>Control &amp;amp; Management Card - 1Gig.</v>
          </cell>
          <cell r="E786">
            <v>17995</v>
          </cell>
          <cell r="F786">
            <v>4714.42</v>
          </cell>
        </row>
        <row r="787">
          <cell r="A787" t="str">
            <v>NTJT29BB</v>
          </cell>
          <cell r="C787" t="str">
            <v>Services Platforms</v>
          </cell>
          <cell r="D787" t="str">
            <v>Subscriber Svc Card II w/ 4 SSM II - 3DES encryption.</v>
          </cell>
          <cell r="E787">
            <v>69995</v>
          </cell>
          <cell r="F787">
            <v>10131.200000000001</v>
          </cell>
        </row>
        <row r="788">
          <cell r="A788" t="str">
            <v>NTJT29CB</v>
          </cell>
          <cell r="C788" t="str">
            <v>Services Platforms</v>
          </cell>
          <cell r="D788" t="str">
            <v>Subscriber Svc Card II w/ 4 SSM II - no encryption.</v>
          </cell>
          <cell r="E788">
            <v>49995</v>
          </cell>
          <cell r="F788">
            <v>8155.62</v>
          </cell>
        </row>
        <row r="789">
          <cell r="A789" t="str">
            <v>NTJT30AA</v>
          </cell>
          <cell r="C789" t="str">
            <v>Services Platforms</v>
          </cell>
          <cell r="D789" t="str">
            <v>4xOC3 SM Access/Trunk Linecard.</v>
          </cell>
          <cell r="E789">
            <v>23995</v>
          </cell>
          <cell r="F789">
            <v>4093.88</v>
          </cell>
        </row>
        <row r="790">
          <cell r="A790" t="str">
            <v>NTJT30BA</v>
          </cell>
          <cell r="C790" t="str">
            <v>Services Platforms</v>
          </cell>
          <cell r="D790" t="str">
            <v>4xOC3 MM Access/Trunk Linecard.</v>
          </cell>
          <cell r="E790">
            <v>17995</v>
          </cell>
          <cell r="F790">
            <v>1929.73</v>
          </cell>
        </row>
        <row r="791">
          <cell r="A791" t="str">
            <v>NTJT36CA</v>
          </cell>
          <cell r="C791" t="str">
            <v>Services Platforms</v>
          </cell>
          <cell r="D791" t="str">
            <v>8xFE (UTP5).</v>
          </cell>
          <cell r="E791">
            <v>14995</v>
          </cell>
          <cell r="F791">
            <v>1922.01</v>
          </cell>
        </row>
        <row r="792">
          <cell r="A792" t="str">
            <v>NTJT60CA</v>
          </cell>
          <cell r="C792" t="str">
            <v>Services Platforms</v>
          </cell>
          <cell r="D792" t="str">
            <v>SW -  isos Release 2.5 (per BSN) - Aggregation, ISP Cntxt, L2TP Tunnel, Multicast, BGP-4</v>
          </cell>
          <cell r="E792">
            <v>0</v>
          </cell>
          <cell r="F792">
            <v>0.01</v>
          </cell>
        </row>
        <row r="793">
          <cell r="A793" t="str">
            <v>NTJT61AB</v>
          </cell>
          <cell r="C793" t="str">
            <v>Services Platforms</v>
          </cell>
          <cell r="D793" t="str">
            <v>SW - Wholesale Pack - ISP Context, PPP, Policing - Lic for 1000 subs (per BSN).</v>
          </cell>
          <cell r="E793">
            <v>2000</v>
          </cell>
          <cell r="F793">
            <v>6.7</v>
          </cell>
        </row>
        <row r="794">
          <cell r="A794" t="str">
            <v>NTJT63AA</v>
          </cell>
          <cell r="C794" t="str">
            <v>Services Platforms</v>
          </cell>
          <cell r="D794" t="str">
            <v>SW &amp;#8211; Aggregation &amp;#8211; 1000 Subscribers (per BSN).</v>
          </cell>
          <cell r="E794">
            <v>2000</v>
          </cell>
          <cell r="F794">
            <v>0.01</v>
          </cell>
        </row>
        <row r="795">
          <cell r="A795" t="str">
            <v>NTJT64AB</v>
          </cell>
          <cell r="C795" t="str">
            <v>Services Platforms</v>
          </cell>
          <cell r="D795" t="str">
            <v>SW -  Residential Firewall &amp;#8211; License for 1000 subs (per BSN).</v>
          </cell>
          <cell r="E795">
            <v>5000</v>
          </cell>
          <cell r="F795">
            <v>0.01</v>
          </cell>
        </row>
        <row r="796">
          <cell r="A796" t="str">
            <v>NTJT64AC</v>
          </cell>
          <cell r="C796" t="str">
            <v>Services Platforms</v>
          </cell>
          <cell r="D796" t="str">
            <v>SW - Basic Firewall &amp;#8211; License for 1000 subs (per BSN).</v>
          </cell>
          <cell r="E796">
            <v>40000</v>
          </cell>
          <cell r="F796">
            <v>0.01</v>
          </cell>
        </row>
        <row r="797">
          <cell r="A797" t="str">
            <v>NTJT65AB</v>
          </cell>
          <cell r="C797" t="str">
            <v>Services Platforms</v>
          </cell>
          <cell r="D797" t="str">
            <v>SW - Advanced Firewall &amp;#8211; License for 100 subs (per BSN).</v>
          </cell>
          <cell r="E797">
            <v>21000</v>
          </cell>
          <cell r="F797">
            <v>0.01</v>
          </cell>
        </row>
        <row r="798">
          <cell r="A798" t="str">
            <v>NTJT80AA</v>
          </cell>
          <cell r="C798" t="str">
            <v>Services Platforms</v>
          </cell>
          <cell r="D798" t="str">
            <v>SW- SPM - ENTRY - 4000 SUBSCRIBERS</v>
          </cell>
          <cell r="E798">
            <v>5000</v>
          </cell>
          <cell r="F798">
            <v>0.01</v>
          </cell>
        </row>
        <row r="799">
          <cell r="A799" t="str">
            <v>NTJT81AA</v>
          </cell>
          <cell r="C799" t="str">
            <v>Services Platforms</v>
          </cell>
          <cell r="D799" t="str">
            <v>SW -SCS- Aggregation - 1000 subs (per SCS).</v>
          </cell>
          <cell r="E799">
            <v>2000</v>
          </cell>
          <cell r="F799">
            <v>0.01</v>
          </cell>
        </row>
        <row r="800">
          <cell r="A800" t="str">
            <v>NTJT87BA</v>
          </cell>
          <cell r="C800" t="str">
            <v>Services Platforms</v>
          </cell>
          <cell r="D800" t="str">
            <v>SW - SCS Server License for isos 2.1 and above - Domain Tier  (per SCS).</v>
          </cell>
          <cell r="E800">
            <v>0</v>
          </cell>
          <cell r="F800">
            <v>0.01</v>
          </cell>
        </row>
        <row r="801">
          <cell r="A801" t="str">
            <v>NTJT87DA</v>
          </cell>
          <cell r="C801" t="str">
            <v>Services Platforms</v>
          </cell>
          <cell r="D801" t="str">
            <v>SW - SCS Server License for isos 2.5 and above - Domain Tier  (per SCS).</v>
          </cell>
          <cell r="E801">
            <v>0</v>
          </cell>
          <cell r="F801">
            <v>0.01</v>
          </cell>
        </row>
        <row r="802">
          <cell r="A802" t="str">
            <v>NTJT87EA</v>
          </cell>
          <cell r="C802" t="str">
            <v>Services Platforms</v>
          </cell>
          <cell r="D802" t="str">
            <v>SW - SCS Server License for isos 2.5 and above - Regional Tier  (per SCS).</v>
          </cell>
          <cell r="E802">
            <v>0</v>
          </cell>
          <cell r="F802">
            <v>0.01</v>
          </cell>
        </row>
        <row r="803">
          <cell r="A803" t="str">
            <v>NTJT89CA</v>
          </cell>
          <cell r="C803" t="str">
            <v>Services Platforms</v>
          </cell>
          <cell r="D803" t="str">
            <v>SW - Personaliz Pack - PCP, Websteer, Policy Rout Lic for 1000 subs (per BSN).</v>
          </cell>
          <cell r="E803">
            <v>10000</v>
          </cell>
          <cell r="F803">
            <v>0.01</v>
          </cell>
        </row>
        <row r="804">
          <cell r="A804" t="str">
            <v>NTJT90BA</v>
          </cell>
          <cell r="C804" t="str">
            <v>Services Platforms</v>
          </cell>
          <cell r="D804" t="str">
            <v>PERFORMANCE PACK #2</v>
          </cell>
          <cell r="E804">
            <v>8037</v>
          </cell>
          <cell r="F804">
            <v>0.01</v>
          </cell>
        </row>
        <row r="805">
          <cell r="A805" t="str">
            <v>NTL375AA</v>
          </cell>
          <cell r="B805" t="str">
            <v>A0888988</v>
          </cell>
          <cell r="C805" t="str">
            <v>Cellsite/BTS/RBS Infrastructure</v>
          </cell>
          <cell r="D805" t="str">
            <v>Metro Out, AC, Adj. 1C-3S, MFRM, DE Frame Model</v>
          </cell>
          <cell r="E805">
            <v>83340</v>
          </cell>
          <cell r="F805">
            <v>11370.86</v>
          </cell>
        </row>
        <row r="806">
          <cell r="A806" t="str">
            <v>NTL376AA</v>
          </cell>
          <cell r="C806" t="str">
            <v>Cellsite/BTS/RBS Infrastructure</v>
          </cell>
          <cell r="D806" t="str">
            <v>1900 MO, AC, Adj, 1C-1S, MFRM, RE Frame Model</v>
          </cell>
          <cell r="E806">
            <v>66400</v>
          </cell>
          <cell r="F806">
            <v>7767.85</v>
          </cell>
        </row>
        <row r="807">
          <cell r="A807" t="str">
            <v>NTL376BA</v>
          </cell>
          <cell r="C807" t="str">
            <v>Cellsite/BTS/RBS Infrastructure</v>
          </cell>
          <cell r="D807" t="str">
            <v>1900 MO,AC, Adj, 1C-2S, MFRM, RE Frame Model</v>
          </cell>
          <cell r="E807">
            <v>124100</v>
          </cell>
          <cell r="F807">
            <v>13421.67</v>
          </cell>
        </row>
        <row r="808">
          <cell r="A808" t="str">
            <v>NTL376CA</v>
          </cell>
          <cell r="C808" t="str">
            <v>Cellsite/BTS/RBS Infrastructure</v>
          </cell>
          <cell r="D808" t="str">
            <v>1900 MO,AC, Adj, 1C-3S, MFRM, RE Frame Model</v>
          </cell>
          <cell r="E808">
            <v>181800</v>
          </cell>
          <cell r="F808">
            <v>19075.5</v>
          </cell>
        </row>
        <row r="809">
          <cell r="A809" t="str">
            <v>NTL376GA</v>
          </cell>
          <cell r="B809" t="str">
            <v>A0889037</v>
          </cell>
          <cell r="C809" t="str">
            <v>Cellsite/BTS/RBS Infrastructure</v>
          </cell>
          <cell r="D809" t="str">
            <v>800 MO,AC, Adj, 1C-3S, MFRM, RE Frame Model</v>
          </cell>
          <cell r="E809">
            <v>182925</v>
          </cell>
          <cell r="F809">
            <v>18169</v>
          </cell>
        </row>
        <row r="810">
          <cell r="A810" t="str">
            <v>NTL377BA</v>
          </cell>
          <cell r="C810" t="str">
            <v>Cellsite/BTS/RBS Infrastructure</v>
          </cell>
          <cell r="D810" t="str">
            <v>1900 MI,AC, Local, 1C-3S, MFRM, DR Frame Model</v>
          </cell>
          <cell r="E810">
            <v>239405</v>
          </cell>
          <cell r="F810">
            <v>24550.57</v>
          </cell>
        </row>
        <row r="811">
          <cell r="A811" t="str">
            <v>NTL377CA</v>
          </cell>
          <cell r="C811" t="str">
            <v>Cellsite/BTS/RBS Infrastructure</v>
          </cell>
          <cell r="D811" t="str">
            <v>800 MI,  24v, Local, 1C-1S, MFRM, DR Frame Model</v>
          </cell>
          <cell r="E811">
            <v>111430</v>
          </cell>
          <cell r="F811">
            <v>12566.08</v>
          </cell>
        </row>
        <row r="812">
          <cell r="A812" t="str">
            <v>NTL377DA</v>
          </cell>
          <cell r="C812" t="str">
            <v>Cellsite/BTS/RBS Infrastructure</v>
          </cell>
          <cell r="D812" t="str">
            <v>800 MI,  24v, Local, 1C-2S, MFRM, DR Frame Model</v>
          </cell>
          <cell r="E812">
            <v>168760</v>
          </cell>
          <cell r="F812">
            <v>18130.41</v>
          </cell>
        </row>
        <row r="813">
          <cell r="A813" t="str">
            <v>NTL377EA</v>
          </cell>
          <cell r="B813" t="str">
            <v>A0889062</v>
          </cell>
          <cell r="C813" t="str">
            <v>Cellsite/BTS/RBS Infrastructure</v>
          </cell>
          <cell r="D813" t="str">
            <v>800 MI,  24v, Local, 1C-3S, MFRM, DR Frame Model</v>
          </cell>
          <cell r="E813">
            <v>226090</v>
          </cell>
          <cell r="F813">
            <v>23694.75</v>
          </cell>
        </row>
        <row r="814">
          <cell r="A814" t="str">
            <v>NTL377FA</v>
          </cell>
          <cell r="C814" t="str">
            <v>Cellsite/BTS/RBS Infrastructure</v>
          </cell>
          <cell r="D814" t="str">
            <v>1900 MI,  24V, Local, 1C-1S, MFRM, DR Frame Model</v>
          </cell>
          <cell r="E814">
            <v>112595</v>
          </cell>
          <cell r="F814">
            <v>12843.84</v>
          </cell>
        </row>
        <row r="815">
          <cell r="A815" t="str">
            <v>NTL377GA</v>
          </cell>
          <cell r="C815" t="str">
            <v>Cellsite/BTS/RBS Infrastructure</v>
          </cell>
          <cell r="D815" t="str">
            <v>1900 MI, _24V, Local, 1C-2S, MFRM, DR Frame Model</v>
          </cell>
          <cell r="E815">
            <v>169710</v>
          </cell>
          <cell r="F815">
            <v>18660.57</v>
          </cell>
        </row>
        <row r="816">
          <cell r="A816" t="str">
            <v>NTL377HA</v>
          </cell>
          <cell r="C816" t="str">
            <v>Cellsite/BTS/RBS Infrastructure</v>
          </cell>
          <cell r="D816" t="str">
            <v>1900 MI,  24v, Local, 1C-3S, MFRM, DR Frame Model</v>
          </cell>
          <cell r="E816">
            <v>227515</v>
          </cell>
          <cell r="F816">
            <v>24528.13</v>
          </cell>
        </row>
        <row r="817">
          <cell r="A817" t="str">
            <v>NTL377KA</v>
          </cell>
          <cell r="C817" t="str">
            <v>Cellsite/BTS/RBS Infrastructure</v>
          </cell>
          <cell r="D817" t="str">
            <v>1900 MI, -48v, Local, 1C-3S, MFRM, DR Frame Model</v>
          </cell>
          <cell r="E817">
            <v>227355</v>
          </cell>
          <cell r="F817">
            <v>23089.82</v>
          </cell>
        </row>
        <row r="818">
          <cell r="A818" t="str">
            <v>NTL377SA</v>
          </cell>
          <cell r="C818" t="str">
            <v>Cellsite/BTS/RBS Infrastructure</v>
          </cell>
          <cell r="D818" t="str">
            <v>1900 MI, -48v, Local, 1C-1S, FRM, DR Frame Model</v>
          </cell>
          <cell r="E818">
            <v>97070</v>
          </cell>
          <cell r="F818">
            <v>9392.86</v>
          </cell>
        </row>
        <row r="819">
          <cell r="A819" t="str">
            <v>NTL377TA</v>
          </cell>
          <cell r="C819" t="str">
            <v>Cellsite/BTS/RBS Infrastructure</v>
          </cell>
          <cell r="D819" t="str">
            <v>1900 MI, -48v, Local, 1C-2S, FRM, DR Frame Model</v>
          </cell>
          <cell r="E819">
            <v>138460</v>
          </cell>
          <cell r="F819">
            <v>12579.29</v>
          </cell>
        </row>
        <row r="820">
          <cell r="A820" t="str">
            <v>NTL377UA</v>
          </cell>
          <cell r="C820" t="str">
            <v>Cellsite/BTS/RBS Infrastructure</v>
          </cell>
          <cell r="D820" t="str">
            <v>1900 MI, -48v, Local, 1C-3S, FRM, DR Frame Model</v>
          </cell>
          <cell r="E820">
            <v>180720</v>
          </cell>
          <cell r="F820">
            <v>15765.65</v>
          </cell>
        </row>
        <row r="821">
          <cell r="A821" t="str">
            <v>NTL379AA</v>
          </cell>
          <cell r="B821" t="str">
            <v>A0889048</v>
          </cell>
          <cell r="C821" t="str">
            <v>Cellsite/BTS/RBS Infrastructure</v>
          </cell>
          <cell r="D821" t="str">
            <v>1-375 FT GPS Kit</v>
          </cell>
          <cell r="E821">
            <v>1433</v>
          </cell>
          <cell r="F821">
            <v>238.24</v>
          </cell>
        </row>
        <row r="822">
          <cell r="A822" t="str">
            <v>NTL382EW</v>
          </cell>
          <cell r="B822" t="str">
            <v>A0717225</v>
          </cell>
          <cell r="C822" t="str">
            <v>Labor Services</v>
          </cell>
          <cell r="D822" t="str">
            <v>ePerformance Advisor</v>
          </cell>
          <cell r="E822">
            <v>50000</v>
          </cell>
          <cell r="F822">
            <v>13000</v>
          </cell>
        </row>
        <row r="823">
          <cell r="A823" t="str">
            <v>NTLX0104</v>
          </cell>
          <cell r="B823" t="str">
            <v>B0247352</v>
          </cell>
          <cell r="C823" t="str">
            <v>Switch Hardware</v>
          </cell>
          <cell r="D823" t="str">
            <v>FILTER BULKHEAD LEFT</v>
          </cell>
          <cell r="E823">
            <v>761</v>
          </cell>
          <cell r="F823">
            <v>41.78</v>
          </cell>
        </row>
        <row r="824">
          <cell r="A824" t="str">
            <v>NTLX0105</v>
          </cell>
          <cell r="B824" t="str">
            <v>B0247353</v>
          </cell>
          <cell r="C824" t="str">
            <v>Switch Hardware</v>
          </cell>
          <cell r="D824" t="str">
            <v>FILTER BULKHEAD RIGHT</v>
          </cell>
          <cell r="E824">
            <v>761</v>
          </cell>
          <cell r="F824">
            <v>38.65</v>
          </cell>
        </row>
        <row r="825">
          <cell r="A825" t="str">
            <v>NTLX0108</v>
          </cell>
          <cell r="C825" t="str">
            <v>Switch Hardware</v>
          </cell>
          <cell r="D825" t="str">
            <v>SPARE SHELF ASSEMBLY</v>
          </cell>
          <cell r="E825">
            <v>1750</v>
          </cell>
          <cell r="F825">
            <v>422.02</v>
          </cell>
        </row>
        <row r="826">
          <cell r="A826" t="str">
            <v>NTLX01CA</v>
          </cell>
          <cell r="C826" t="str">
            <v>Switch Hardware</v>
          </cell>
          <cell r="D826" t="str">
            <v>DMS SUPERNODE EXTENSION CABINE</v>
          </cell>
          <cell r="E826">
            <v>98500</v>
          </cell>
          <cell r="F826">
            <v>13742.21</v>
          </cell>
        </row>
        <row r="827">
          <cell r="A827" t="str">
            <v>NTLX02CA</v>
          </cell>
          <cell r="C827" t="str">
            <v>Switch Hardware</v>
          </cell>
          <cell r="D827" t="str">
            <v>PROCESSOR ELEMENT PPC604 256MB</v>
          </cell>
          <cell r="E827">
            <v>225000</v>
          </cell>
          <cell r="F827">
            <v>3163.94</v>
          </cell>
        </row>
        <row r="828">
          <cell r="A828" t="str">
            <v>NTLX02DA</v>
          </cell>
          <cell r="C828" t="str">
            <v>Switch Hardware</v>
          </cell>
          <cell r="D828" t="str">
            <v>PROCESSOR ELEMENT MPC7410 512M</v>
          </cell>
          <cell r="E828">
            <v>371250</v>
          </cell>
          <cell r="F828">
            <v>3061.6</v>
          </cell>
        </row>
        <row r="829">
          <cell r="A829" t="str">
            <v>NTLX03AB</v>
          </cell>
          <cell r="C829" t="str">
            <v>Switch Hardware</v>
          </cell>
          <cell r="D829" t="str">
            <v>XA-CORE SINGLE WIDTH IOP</v>
          </cell>
          <cell r="E829">
            <v>31050</v>
          </cell>
          <cell r="F829">
            <v>1748.62</v>
          </cell>
        </row>
        <row r="830">
          <cell r="A830" t="str">
            <v>NTLX03BB</v>
          </cell>
          <cell r="C830" t="str">
            <v>Switch Hardware</v>
          </cell>
          <cell r="D830" t="str">
            <v>XA-CORE DOUBLE WIDTH IOP</v>
          </cell>
          <cell r="E830">
            <v>31050</v>
          </cell>
          <cell r="F830">
            <v>1760.72</v>
          </cell>
        </row>
        <row r="831">
          <cell r="A831" t="str">
            <v>NTLX05AB</v>
          </cell>
          <cell r="C831" t="str">
            <v>Switch Hardware</v>
          </cell>
          <cell r="D831" t="str">
            <v>OC-3 2 PORT I/F PCP</v>
          </cell>
          <cell r="E831">
            <v>9975</v>
          </cell>
          <cell r="F831">
            <v>1162.6400000000001</v>
          </cell>
        </row>
        <row r="832">
          <cell r="A832" t="str">
            <v>NTLX06AB</v>
          </cell>
          <cell r="C832" t="str">
            <v>Switch Hardware</v>
          </cell>
          <cell r="D832" t="str">
            <v>DISK DRIVE 8.4GB PACKLET PCP</v>
          </cell>
          <cell r="E832">
            <v>9975</v>
          </cell>
          <cell r="F832">
            <v>535.52</v>
          </cell>
        </row>
        <row r="833">
          <cell r="A833" t="str">
            <v>NTLX07AA</v>
          </cell>
          <cell r="C833" t="str">
            <v>Switch Hardware</v>
          </cell>
          <cell r="D833" t="str">
            <v>DAT TAPE DRIVE PACKLET PCP</v>
          </cell>
          <cell r="E833">
            <v>9975</v>
          </cell>
          <cell r="F833">
            <v>753.53</v>
          </cell>
        </row>
        <row r="834">
          <cell r="A834" t="str">
            <v>NTLX08AB</v>
          </cell>
          <cell r="B834" t="str">
            <v>B0254901</v>
          </cell>
          <cell r="C834" t="str">
            <v>Switch Hardware</v>
          </cell>
          <cell r="D834" t="str">
            <v>RTIF PACKLET PCP</v>
          </cell>
          <cell r="E834">
            <v>7224</v>
          </cell>
          <cell r="F834">
            <v>293.11</v>
          </cell>
        </row>
        <row r="835">
          <cell r="A835" t="str">
            <v>NTLX11AA</v>
          </cell>
          <cell r="C835" t="str">
            <v>Switch Hardware</v>
          </cell>
          <cell r="D835" t="str">
            <v>FAN DRAWER</v>
          </cell>
          <cell r="E835">
            <v>2089</v>
          </cell>
          <cell r="F835">
            <v>627.37</v>
          </cell>
        </row>
        <row r="836">
          <cell r="A836" t="str">
            <v>NTLX12AA</v>
          </cell>
          <cell r="C836" t="str">
            <v>Switch Hardware</v>
          </cell>
          <cell r="D836" t="str">
            <v>SHELF INTERFACE MODULE (SIM)</v>
          </cell>
          <cell r="E836">
            <v>541</v>
          </cell>
          <cell r="F836">
            <v>331.81</v>
          </cell>
        </row>
        <row r="837">
          <cell r="A837" t="str">
            <v>NTLX14CA</v>
          </cell>
          <cell r="C837" t="str">
            <v>Switch Hardware</v>
          </cell>
          <cell r="D837" t="str">
            <v>SHARED MEMORY 384MB PCP</v>
          </cell>
          <cell r="E837">
            <v>196030</v>
          </cell>
          <cell r="F837">
            <v>2760.95</v>
          </cell>
        </row>
        <row r="838">
          <cell r="A838" t="str">
            <v>NTLX20AA</v>
          </cell>
          <cell r="C838" t="str">
            <v>Switch Hardware</v>
          </cell>
          <cell r="D838" t="str">
            <v>CARD FILLER FACEPLATE SINGLE S</v>
          </cell>
          <cell r="E838">
            <v>119</v>
          </cell>
          <cell r="F838">
            <v>100.5</v>
          </cell>
        </row>
        <row r="839">
          <cell r="A839" t="str">
            <v>NTLX20BA</v>
          </cell>
          <cell r="C839" t="str">
            <v>Switch Hardware</v>
          </cell>
          <cell r="D839" t="str">
            <v>FILLER CARD FOR XA-CORE</v>
          </cell>
          <cell r="E839">
            <v>1500</v>
          </cell>
          <cell r="F839">
            <v>145.74</v>
          </cell>
        </row>
        <row r="840">
          <cell r="A840" t="str">
            <v>NTLX21AA</v>
          </cell>
          <cell r="C840" t="str">
            <v>Switch Hardware</v>
          </cell>
          <cell r="D840" t="str">
            <v>PACKLET FILLER FACEPLACE SINGL</v>
          </cell>
          <cell r="E840">
            <v>1500</v>
          </cell>
          <cell r="F840">
            <v>43.43</v>
          </cell>
        </row>
        <row r="841">
          <cell r="A841" t="str">
            <v>NTMX48AC</v>
          </cell>
          <cell r="C841" t="str">
            <v>Switch Hardware</v>
          </cell>
          <cell r="D841" t="str">
            <v>CABLE SUPPORT KIT 14 INCH</v>
          </cell>
          <cell r="E841">
            <v>183.75</v>
          </cell>
          <cell r="F841">
            <v>39.35</v>
          </cell>
        </row>
        <row r="842">
          <cell r="A842" t="str">
            <v>NTMX71AA</v>
          </cell>
          <cell r="C842" t="str">
            <v>Switch Hardware</v>
          </cell>
          <cell r="D842" t="str">
            <v>XPM PLUS TERM. PADDLE BOARD</v>
          </cell>
          <cell r="E842">
            <v>2500</v>
          </cell>
          <cell r="F842">
            <v>24.21</v>
          </cell>
        </row>
        <row r="843">
          <cell r="A843" t="str">
            <v>NTMX77AA</v>
          </cell>
          <cell r="C843" t="str">
            <v>Switch Hardware</v>
          </cell>
          <cell r="D843" t="str">
            <v>UNIFIED PROCESSOR PCP</v>
          </cell>
          <cell r="E843">
            <v>39700</v>
          </cell>
          <cell r="F843">
            <v>334.2</v>
          </cell>
        </row>
        <row r="844">
          <cell r="A844" t="str">
            <v>NTNX2203</v>
          </cell>
          <cell r="C844" t="str">
            <v>Switch Hardware</v>
          </cell>
          <cell r="D844" t="str">
            <v>SPARES STORAGE SHELF</v>
          </cell>
          <cell r="E844">
            <v>1433</v>
          </cell>
          <cell r="F844">
            <v>177.28</v>
          </cell>
        </row>
        <row r="845">
          <cell r="A845" t="str">
            <v>NTNX2540</v>
          </cell>
          <cell r="C845" t="str">
            <v>Switch Hardware</v>
          </cell>
          <cell r="D845" t="str">
            <v>CONCRETE FLOOR M12 ANCHOR PACK</v>
          </cell>
          <cell r="E845">
            <v>1571</v>
          </cell>
          <cell r="F845">
            <v>226.74</v>
          </cell>
        </row>
        <row r="846">
          <cell r="A846" t="str">
            <v>NTNX2544</v>
          </cell>
          <cell r="B846" t="str">
            <v>B0227598</v>
          </cell>
          <cell r="C846" t="str">
            <v>Switch Hardware</v>
          </cell>
          <cell r="D846" t="str">
            <v>CABINET ATTACHMENT KIT</v>
          </cell>
          <cell r="E846">
            <v>40</v>
          </cell>
          <cell r="F846">
            <v>0.64</v>
          </cell>
        </row>
        <row r="847">
          <cell r="A847" t="str">
            <v>NTNX2568</v>
          </cell>
          <cell r="C847" t="str">
            <v>Switch Hardware</v>
          </cell>
          <cell r="D847" t="str">
            <v>EARTHQUAKE ANCHORING KIT (C42)</v>
          </cell>
          <cell r="E847">
            <v>745</v>
          </cell>
          <cell r="F847">
            <v>188.5</v>
          </cell>
        </row>
        <row r="848">
          <cell r="A848" t="str">
            <v>NTNX36PU</v>
          </cell>
          <cell r="C848" t="str">
            <v>OEM Equipment</v>
          </cell>
          <cell r="D848" t="str">
            <v>LPP-MAU CABLE ASSEMBLY</v>
          </cell>
          <cell r="E848">
            <v>164</v>
          </cell>
          <cell r="F848">
            <v>28.04</v>
          </cell>
        </row>
        <row r="849">
          <cell r="A849" t="str">
            <v>NTNX36RF</v>
          </cell>
          <cell r="C849" t="str">
            <v>Switch Hardware</v>
          </cell>
          <cell r="D849" t="str">
            <v>V.35 CABLE ASSEMBLY</v>
          </cell>
          <cell r="E849">
            <v>298</v>
          </cell>
          <cell r="F849">
            <v>35.590000000000003</v>
          </cell>
        </row>
        <row r="850">
          <cell r="A850" t="str">
            <v>NTPB09AA</v>
          </cell>
          <cell r="C850" t="str">
            <v>Controller Hardware</v>
          </cell>
          <cell r="D850" t="str">
            <v>EBSC PP15K UPGRADE KIT</v>
          </cell>
          <cell r="E850">
            <v>62850</v>
          </cell>
          <cell r="F850">
            <v>11385.41</v>
          </cell>
        </row>
        <row r="851">
          <cell r="A851" t="str">
            <v>NTPB10AA</v>
          </cell>
          <cell r="C851" t="str">
            <v>Controller Hardware</v>
          </cell>
          <cell r="D851" t="str">
            <v>11-PORT MULTISERVICE WIRELESS FUNCTIONAL PROCESSOR</v>
          </cell>
          <cell r="E851">
            <v>120000</v>
          </cell>
          <cell r="F851">
            <v>9329.44</v>
          </cell>
        </row>
        <row r="852">
          <cell r="A852" t="str">
            <v>NTPB11AA</v>
          </cell>
          <cell r="C852" t="str">
            <v>Controller Hardware</v>
          </cell>
          <cell r="D852" t="str">
            <v>24-PORT BCN WIRELESS FUNCTIONAL PROCESSOR</v>
          </cell>
          <cell r="E852">
            <v>90000</v>
          </cell>
          <cell r="F852">
            <v>5368.69</v>
          </cell>
        </row>
        <row r="853">
          <cell r="A853" t="str">
            <v>NTPB16AA</v>
          </cell>
          <cell r="C853" t="str">
            <v>Controller Hardware</v>
          </cell>
          <cell r="D853" t="str">
            <v>CSP BCN CIRCUIT PACK</v>
          </cell>
          <cell r="E853">
            <v>3000</v>
          </cell>
          <cell r="F853">
            <v>865.75</v>
          </cell>
        </row>
        <row r="854">
          <cell r="A854" t="str">
            <v>NTPB17AA</v>
          </cell>
          <cell r="C854" t="str">
            <v>Controller Hardware</v>
          </cell>
          <cell r="D854" t="str">
            <v>CSP T1 CIRCUIT PACK</v>
          </cell>
          <cell r="E854">
            <v>3000</v>
          </cell>
          <cell r="F854">
            <v>589.46</v>
          </cell>
        </row>
        <row r="855">
          <cell r="A855" t="str">
            <v>NTPB41AA</v>
          </cell>
          <cell r="C855" t="str">
            <v>Controller Hardware</v>
          </cell>
          <cell r="D855" t="str">
            <v>CABLE ASSY, BCN FROM SBS TO CCMC</v>
          </cell>
          <cell r="E855">
            <v>750</v>
          </cell>
          <cell r="F855">
            <v>130.51</v>
          </cell>
        </row>
        <row r="856">
          <cell r="A856" t="str">
            <v>NTPB41AB</v>
          </cell>
          <cell r="C856" t="str">
            <v>Controller Hardware</v>
          </cell>
          <cell r="D856" t="str">
            <v>CABLE ASSY, BCN FROM SBS TO CCMC, 75 FT</v>
          </cell>
          <cell r="E856">
            <v>825</v>
          </cell>
          <cell r="F856">
            <v>113.3</v>
          </cell>
        </row>
        <row r="857">
          <cell r="A857" t="str">
            <v>NTPB42AB</v>
          </cell>
          <cell r="C857" t="str">
            <v>Controller Hardware</v>
          </cell>
          <cell r="D857" t="str">
            <v>CABLE ASSY, T1 FOR SLOTS 2,3</v>
          </cell>
          <cell r="E857">
            <v>450</v>
          </cell>
          <cell r="F857">
            <v>110.5</v>
          </cell>
        </row>
        <row r="858">
          <cell r="A858" t="str">
            <v>NTPB42AC</v>
          </cell>
          <cell r="C858" t="str">
            <v>Controller Hardware</v>
          </cell>
          <cell r="D858" t="str">
            <v>CABLE ASSY, T1 FOR SLOTS 8,9</v>
          </cell>
          <cell r="E858">
            <v>450</v>
          </cell>
          <cell r="F858">
            <v>112.39</v>
          </cell>
        </row>
        <row r="859">
          <cell r="A859" t="str">
            <v>NTPB42AD</v>
          </cell>
          <cell r="C859" t="str">
            <v>Controller Hardware</v>
          </cell>
          <cell r="D859" t="str">
            <v>CABLE ASSY, T1 FOR SLOTS 10,11</v>
          </cell>
          <cell r="E859">
            <v>450</v>
          </cell>
          <cell r="F859">
            <v>112.58</v>
          </cell>
        </row>
        <row r="860">
          <cell r="A860" t="str">
            <v>NTPB42BC</v>
          </cell>
          <cell r="C860" t="str">
            <v>Controller Hardware</v>
          </cell>
          <cell r="D860" t="str">
            <v>EXTERNAL T1 CABLE 200 FT</v>
          </cell>
          <cell r="E860">
            <v>525</v>
          </cell>
          <cell r="F860">
            <v>89.84</v>
          </cell>
        </row>
        <row r="861">
          <cell r="A861" t="str">
            <v>NTPB43BA</v>
          </cell>
          <cell r="C861" t="str">
            <v>Controller Hardware</v>
          </cell>
          <cell r="D861" t="str">
            <v>CABLE ASSY, BCN/GPSTM FROM CCMC TO LOWER 24 PMSW</v>
          </cell>
          <cell r="E861">
            <v>550</v>
          </cell>
          <cell r="F861">
            <v>87.17</v>
          </cell>
        </row>
        <row r="862">
          <cell r="A862" t="str">
            <v>NTPB51AA</v>
          </cell>
          <cell r="C862" t="str">
            <v>Controller Hardware</v>
          </cell>
          <cell r="D862" t="str">
            <v>KIT, SBS CONSOLIDATION PANEL</v>
          </cell>
          <cell r="E862">
            <v>3500</v>
          </cell>
          <cell r="F862">
            <v>375.43</v>
          </cell>
        </row>
        <row r="863">
          <cell r="A863" t="str">
            <v>NTPB60BA</v>
          </cell>
          <cell r="C863" t="str">
            <v>Controller Hardware</v>
          </cell>
          <cell r="D863" t="str">
            <v>eBSC - CBRS E1 Model, Sgl Frame</v>
          </cell>
          <cell r="E863">
            <v>168560</v>
          </cell>
          <cell r="F863">
            <v>38437.129999999997</v>
          </cell>
        </row>
        <row r="864">
          <cell r="A864" t="str">
            <v>NTPB60BA</v>
          </cell>
          <cell r="C864" t="str">
            <v>Controller Hardware</v>
          </cell>
          <cell r="D864" t="str">
            <v>eBSC - CBRS E1 Model, Sgl Frame</v>
          </cell>
          <cell r="E864">
            <v>168560</v>
          </cell>
          <cell r="F864">
            <v>38437.129999999997</v>
          </cell>
        </row>
        <row r="865">
          <cell r="A865" t="str">
            <v>NTPX0108</v>
          </cell>
          <cell r="C865" t="str">
            <v>Controller Hardware</v>
          </cell>
          <cell r="D865" t="str">
            <v>ALARM CABLE</v>
          </cell>
          <cell r="E865">
            <v>35</v>
          </cell>
          <cell r="F865">
            <v>11.52</v>
          </cell>
        </row>
        <row r="866">
          <cell r="A866" t="str">
            <v>NTPX0109</v>
          </cell>
          <cell r="C866" t="str">
            <v>Controller Hardware</v>
          </cell>
          <cell r="D866" t="str">
            <v>INTER CABINET ALARM CABLE</v>
          </cell>
          <cell r="E866">
            <v>35</v>
          </cell>
          <cell r="F866">
            <v>10.94</v>
          </cell>
        </row>
        <row r="867">
          <cell r="A867" t="str">
            <v>NTPX0111</v>
          </cell>
          <cell r="C867" t="str">
            <v>Controller Hardware</v>
          </cell>
          <cell r="D867" t="str">
            <v>33 FT. INTERCABINET AISLE ALARM CABLE</v>
          </cell>
          <cell r="E867">
            <v>35</v>
          </cell>
          <cell r="F867">
            <v>13.51</v>
          </cell>
        </row>
        <row r="868">
          <cell r="A868" t="str">
            <v>NTPX0112</v>
          </cell>
          <cell r="C868" t="str">
            <v>Controller Hardware</v>
          </cell>
          <cell r="D868" t="str">
            <v>INTERCABINET ALARM CABLE</v>
          </cell>
          <cell r="E868">
            <v>35</v>
          </cell>
          <cell r="F868">
            <v>11.94</v>
          </cell>
        </row>
        <row r="869">
          <cell r="A869" t="str">
            <v>NTPX0113</v>
          </cell>
          <cell r="C869" t="str">
            <v>Controller Hardware</v>
          </cell>
          <cell r="D869" t="str">
            <v>INTERCABINET ALARM CABLE</v>
          </cell>
          <cell r="E869">
            <v>35</v>
          </cell>
          <cell r="F869">
            <v>11.48</v>
          </cell>
        </row>
        <row r="870">
          <cell r="A870" t="str">
            <v>NTPX0114</v>
          </cell>
          <cell r="C870" t="str">
            <v>Controller Hardware</v>
          </cell>
          <cell r="D870" t="str">
            <v>INTERCABINET ABS CABLE ASSY 33 FT</v>
          </cell>
          <cell r="E870">
            <v>35</v>
          </cell>
          <cell r="F870">
            <v>18.55</v>
          </cell>
        </row>
        <row r="871">
          <cell r="A871" t="str">
            <v>NTPX0117</v>
          </cell>
          <cell r="C871" t="str">
            <v>Controller Hardware</v>
          </cell>
          <cell r="D871" t="str">
            <v>AISLE ALARM CRME TO BSM</v>
          </cell>
          <cell r="E871">
            <v>40</v>
          </cell>
          <cell r="F871">
            <v>9.91</v>
          </cell>
        </row>
        <row r="872">
          <cell r="A872" t="str">
            <v>NTPX0118</v>
          </cell>
          <cell r="C872" t="str">
            <v>Controller Hardware</v>
          </cell>
          <cell r="D872" t="str">
            <v>ABS CBLE CRME TO BSM</v>
          </cell>
          <cell r="E872">
            <v>40</v>
          </cell>
          <cell r="F872">
            <v>11.72</v>
          </cell>
        </row>
        <row r="873">
          <cell r="A873" t="str">
            <v>NTPX0122</v>
          </cell>
          <cell r="C873" t="str">
            <v>Controller Hardware</v>
          </cell>
          <cell r="D873" t="str">
            <v>30 FT BCN</v>
          </cell>
          <cell r="E873">
            <v>90</v>
          </cell>
          <cell r="F873">
            <v>26.21</v>
          </cell>
        </row>
        <row r="874">
          <cell r="A874" t="str">
            <v>NTPX0133</v>
          </cell>
          <cell r="C874" t="str">
            <v>Controller Hardware</v>
          </cell>
          <cell r="D874" t="str">
            <v>CABLE, AISLE ALARM</v>
          </cell>
          <cell r="E874">
            <v>40</v>
          </cell>
          <cell r="F874">
            <v>8.0399999999999991</v>
          </cell>
        </row>
        <row r="875">
          <cell r="A875" t="str">
            <v>NTPX0134</v>
          </cell>
          <cell r="C875" t="str">
            <v>Controller Hardware</v>
          </cell>
          <cell r="D875" t="str">
            <v>CBLE ABS(ALARM BATTERY SUPPLY) (10.8FT)</v>
          </cell>
          <cell r="E875">
            <v>40</v>
          </cell>
          <cell r="F875">
            <v>10.44</v>
          </cell>
        </row>
        <row r="876">
          <cell r="A876" t="str">
            <v>NTPX0136</v>
          </cell>
          <cell r="C876" t="str">
            <v>Cellsite/BTS/RBS Infrastructure</v>
          </cell>
          <cell r="D876" t="str">
            <v>CABLE ASSY, ABS, CBLE LOOP, 150 FEET</v>
          </cell>
          <cell r="E876">
            <v>170</v>
          </cell>
          <cell r="F876">
            <v>46.77</v>
          </cell>
        </row>
        <row r="877">
          <cell r="A877" t="str">
            <v>NTPX0137</v>
          </cell>
          <cell r="C877" t="str">
            <v>Cellsite/BTS/RBS Infrastructure</v>
          </cell>
          <cell r="D877" t="str">
            <v>CBLE ASSY, ABS, INTERCAB, 150 FEET</v>
          </cell>
          <cell r="E877">
            <v>170</v>
          </cell>
          <cell r="F877">
            <v>49.29</v>
          </cell>
        </row>
        <row r="878">
          <cell r="A878" t="str">
            <v>NTPX0138</v>
          </cell>
          <cell r="C878" t="str">
            <v>Cellsite/BTS/RBS Infrastructure</v>
          </cell>
          <cell r="D878" t="str">
            <v>CBLE ASSY, AISLE ALARM,  INTERCAB, 150 FEET</v>
          </cell>
          <cell r="E878">
            <v>130</v>
          </cell>
          <cell r="F878">
            <v>22.51</v>
          </cell>
        </row>
        <row r="879">
          <cell r="A879" t="str">
            <v>NTPX0139</v>
          </cell>
          <cell r="C879" t="str">
            <v>Controller Hardware</v>
          </cell>
          <cell r="D879" t="str">
            <v>CABLE ASSEMBLY, BCN, 60 FT</v>
          </cell>
          <cell r="E879">
            <v>130</v>
          </cell>
          <cell r="F879">
            <v>28.96</v>
          </cell>
        </row>
        <row r="880">
          <cell r="A880" t="str">
            <v>NTPX0140</v>
          </cell>
          <cell r="C880" t="str">
            <v>Controller Hardware</v>
          </cell>
          <cell r="D880" t="str">
            <v>CABLE ASSEMBLY, BCN, 150 FEET</v>
          </cell>
          <cell r="E880">
            <v>230</v>
          </cell>
          <cell r="F880">
            <v>59.64</v>
          </cell>
        </row>
        <row r="881">
          <cell r="A881" t="str">
            <v>NTPX01AA</v>
          </cell>
          <cell r="C881" t="str">
            <v>Controller Hardware</v>
          </cell>
          <cell r="D881" t="str">
            <v>SELECTOR BANK SUBSYSTEM  CAB. ASSY</v>
          </cell>
          <cell r="E881">
            <v>50000</v>
          </cell>
          <cell r="F881">
            <v>10813.23</v>
          </cell>
        </row>
        <row r="882">
          <cell r="A882" t="str">
            <v>NTPX01CD</v>
          </cell>
          <cell r="C882" t="str">
            <v>Controller Hardware</v>
          </cell>
          <cell r="D882" t="str">
            <v>T1 DSI Cable 75 FT</v>
          </cell>
          <cell r="E882">
            <v>275</v>
          </cell>
          <cell r="F882">
            <v>17.309999999999999</v>
          </cell>
        </row>
        <row r="883">
          <cell r="A883" t="str">
            <v>NTPX01CE</v>
          </cell>
          <cell r="C883" t="str">
            <v>Controller Hardware</v>
          </cell>
          <cell r="D883" t="str">
            <v>T1 DSI Cable 150 FT</v>
          </cell>
          <cell r="E883">
            <v>350</v>
          </cell>
          <cell r="F883">
            <v>29.95</v>
          </cell>
        </row>
        <row r="884">
          <cell r="A884" t="str">
            <v>NTPX01CF</v>
          </cell>
          <cell r="C884" t="str">
            <v>Controller Hardware</v>
          </cell>
          <cell r="D884" t="str">
            <v>T1 DSI Cable 200 FT</v>
          </cell>
          <cell r="E884">
            <v>400</v>
          </cell>
          <cell r="F884">
            <v>38.5</v>
          </cell>
        </row>
        <row r="885">
          <cell r="A885" t="str">
            <v>NTPX01KV</v>
          </cell>
          <cell r="C885" t="str">
            <v>Controller Hardware</v>
          </cell>
          <cell r="D885" t="str">
            <v>SBS, HIGH CAPACITY &amp;amp; DATA READINESS CABLE KIT</v>
          </cell>
          <cell r="E885">
            <v>1200</v>
          </cell>
          <cell r="F885">
            <v>123.77</v>
          </cell>
        </row>
        <row r="886">
          <cell r="A886" t="str">
            <v>NTPX01KY</v>
          </cell>
          <cell r="C886" t="str">
            <v>Controller Hardware</v>
          </cell>
          <cell r="D886" t="str">
            <v>SBS, T1/E1 MOBILITY KIT</v>
          </cell>
          <cell r="E886">
            <v>1200</v>
          </cell>
          <cell r="F886">
            <v>230.63</v>
          </cell>
        </row>
        <row r="887">
          <cell r="A887" t="str">
            <v>NTPX0201</v>
          </cell>
          <cell r="C887" t="str">
            <v>Controller Hardware</v>
          </cell>
          <cell r="D887" t="str">
            <v>FILLER FACE PLATE</v>
          </cell>
          <cell r="E887">
            <v>20</v>
          </cell>
          <cell r="F887">
            <v>6.91</v>
          </cell>
        </row>
        <row r="888">
          <cell r="A888" t="str">
            <v>NTPX0521</v>
          </cell>
          <cell r="C888" t="str">
            <v>Controller Hardware</v>
          </cell>
          <cell r="D888" t="str">
            <v>TFU SITE ALARM CABLE</v>
          </cell>
          <cell r="E888">
            <v>60</v>
          </cell>
          <cell r="F888">
            <v>24.18</v>
          </cell>
        </row>
        <row r="889">
          <cell r="A889" t="str">
            <v>NTPX0523</v>
          </cell>
          <cell r="C889" t="str">
            <v>Controller Hardware</v>
          </cell>
          <cell r="D889" t="str">
            <v>BCN CBLE (OPTION 2)</v>
          </cell>
          <cell r="E889">
            <v>800</v>
          </cell>
          <cell r="F889">
            <v>78.8</v>
          </cell>
        </row>
        <row r="890">
          <cell r="A890" t="str">
            <v>NTPX0525</v>
          </cell>
          <cell r="C890" t="str">
            <v>Controller Hardware</v>
          </cell>
          <cell r="D890" t="str">
            <v>BCN CBLE (OPTION X)</v>
          </cell>
          <cell r="E890">
            <v>1000</v>
          </cell>
          <cell r="F890">
            <v>225.95</v>
          </cell>
        </row>
        <row r="891">
          <cell r="A891" t="str">
            <v>NTPX0536</v>
          </cell>
          <cell r="C891" t="str">
            <v>Controller Hardware</v>
          </cell>
          <cell r="D891" t="str">
            <v>DISCO 01/02 TO BIU2 CDSU 03 CABLE</v>
          </cell>
          <cell r="E891">
            <v>2200</v>
          </cell>
          <cell r="F891">
            <v>447.51</v>
          </cell>
        </row>
        <row r="892">
          <cell r="A892" t="str">
            <v>NTPX0537</v>
          </cell>
          <cell r="C892" t="str">
            <v>Controller Hardware</v>
          </cell>
          <cell r="D892" t="str">
            <v>DISCO 01/02 TO BIU2 CDSU 04</v>
          </cell>
          <cell r="E892">
            <v>880</v>
          </cell>
          <cell r="F892">
            <v>162.68</v>
          </cell>
        </row>
        <row r="893">
          <cell r="A893" t="str">
            <v>NTPX0542</v>
          </cell>
          <cell r="C893" t="str">
            <v>Controller Hardware</v>
          </cell>
          <cell r="D893" t="str">
            <v>EXTERNAL FIBER OPTIC CABLE ASSY, CIS/VECTOR</v>
          </cell>
          <cell r="E893">
            <v>750</v>
          </cell>
          <cell r="F893">
            <v>84.78</v>
          </cell>
        </row>
        <row r="894">
          <cell r="A894" t="str">
            <v>NTPX0543</v>
          </cell>
          <cell r="C894" t="str">
            <v>OEM Equipment</v>
          </cell>
          <cell r="D894" t="str">
            <v>EXTERNAL FIBER OPTIC CABLE ASS</v>
          </cell>
          <cell r="E894">
            <v>750</v>
          </cell>
          <cell r="F894">
            <v>112.7</v>
          </cell>
        </row>
        <row r="895">
          <cell r="A895" t="str">
            <v>NTPX0546</v>
          </cell>
          <cell r="C895" t="str">
            <v>Controller Hardware</v>
          </cell>
          <cell r="D895" t="str">
            <v>SITE ALARM CBLE (TFU),200'</v>
          </cell>
          <cell r="E895">
            <v>250</v>
          </cell>
          <cell r="F895">
            <v>37.74</v>
          </cell>
        </row>
        <row r="896">
          <cell r="A896" t="str">
            <v>NTPX05KF</v>
          </cell>
          <cell r="C896" t="str">
            <v>Controller Hardware</v>
          </cell>
          <cell r="D896" t="str">
            <v>BULKHEAD FIBER UPGRADE KIT, CIS</v>
          </cell>
          <cell r="E896">
            <v>900</v>
          </cell>
          <cell r="F896">
            <v>221.59</v>
          </cell>
        </row>
        <row r="897">
          <cell r="A897" t="str">
            <v>NTPX0835</v>
          </cell>
          <cell r="C897" t="str">
            <v>Controller Hardware</v>
          </cell>
          <cell r="D897" t="str">
            <v>E1 EXTERNAL CABLE ASSY. 8 PAIR</v>
          </cell>
          <cell r="E897">
            <v>50</v>
          </cell>
          <cell r="F897">
            <v>20.309999999999999</v>
          </cell>
        </row>
        <row r="898">
          <cell r="A898" t="str">
            <v>NTPX08BA</v>
          </cell>
          <cell r="C898" t="str">
            <v>Controller Hardware</v>
          </cell>
          <cell r="D898" t="str">
            <v>BIU 2 CABINET</v>
          </cell>
          <cell r="E898">
            <v>37500</v>
          </cell>
          <cell r="F898">
            <v>7972.82</v>
          </cell>
        </row>
        <row r="899">
          <cell r="A899" t="str">
            <v>NTPX1010</v>
          </cell>
          <cell r="C899" t="str">
            <v>Controller Hardware</v>
          </cell>
          <cell r="D899" t="str">
            <v>BSM SERIAL INTERFACE CABLE</v>
          </cell>
          <cell r="E899">
            <v>250</v>
          </cell>
          <cell r="F899">
            <v>56.78</v>
          </cell>
        </row>
        <row r="900">
          <cell r="A900" t="str">
            <v>NTPX1011</v>
          </cell>
          <cell r="C900" t="str">
            <v>Controller Hardware</v>
          </cell>
          <cell r="D900" t="str">
            <v>BSM SERIAL MAINTENANCE BUS CABLE</v>
          </cell>
          <cell r="E900">
            <v>165</v>
          </cell>
          <cell r="F900">
            <v>121.95</v>
          </cell>
        </row>
        <row r="901">
          <cell r="A901" t="str">
            <v>NTPX1012</v>
          </cell>
          <cell r="C901" t="str">
            <v>Cellsite/BTS/RBS Infrastructure</v>
          </cell>
          <cell r="D901" t="str">
            <v>BSM ETHERNET CABLE ASSY</v>
          </cell>
          <cell r="E901">
            <v>360</v>
          </cell>
          <cell r="F901">
            <v>87.56</v>
          </cell>
        </row>
        <row r="902">
          <cell r="A902" t="str">
            <v>NTPX11AA</v>
          </cell>
          <cell r="C902" t="str">
            <v>Controller Hardware</v>
          </cell>
          <cell r="D902" t="str">
            <v>BSC STORAGE CABINET</v>
          </cell>
          <cell r="E902">
            <v>20000</v>
          </cell>
          <cell r="F902">
            <v>2586.17</v>
          </cell>
        </row>
        <row r="903">
          <cell r="A903" t="str">
            <v>NTPX13AA</v>
          </cell>
          <cell r="C903" t="str">
            <v>Controller Hardware</v>
          </cell>
          <cell r="D903" t="str">
            <v>BPD CABINET (CRME POWER PLANT)</v>
          </cell>
          <cell r="E903">
            <v>22000</v>
          </cell>
          <cell r="F903">
            <v>6092.33</v>
          </cell>
        </row>
        <row r="904">
          <cell r="A904" t="str">
            <v>NTPX28CA</v>
          </cell>
          <cell r="C904" t="str">
            <v>Controller Hardware</v>
          </cell>
          <cell r="D904" t="str">
            <v>DESKTOP BS, -4X400 MHZ</v>
          </cell>
          <cell r="E904">
            <v>99100</v>
          </cell>
          <cell r="F904">
            <v>36975.230000000003</v>
          </cell>
        </row>
        <row r="905">
          <cell r="A905" t="str">
            <v>NTQS10AA</v>
          </cell>
          <cell r="C905" t="str">
            <v>Services Platforms</v>
          </cell>
          <cell r="D905" t="str">
            <v>Passport 15000 Single Shelf Base System-CP2 Module-DS1.</v>
          </cell>
          <cell r="E905">
            <v>85000</v>
          </cell>
          <cell r="F905">
            <v>24642.9</v>
          </cell>
        </row>
        <row r="906">
          <cell r="A906" t="str">
            <v>NTQS10BA</v>
          </cell>
          <cell r="C906" t="str">
            <v>Services Platforms</v>
          </cell>
          <cell r="D906" t="str">
            <v>PP15000 ONE SHELF UNIV. FRAME, E1 BITS BALANCED</v>
          </cell>
          <cell r="E906">
            <v>85000</v>
          </cell>
          <cell r="F906">
            <v>23675.4</v>
          </cell>
        </row>
        <row r="907">
          <cell r="A907" t="str">
            <v>NTQS10CA</v>
          </cell>
          <cell r="C907" t="str">
            <v>Services Platforms</v>
          </cell>
          <cell r="D907" t="str">
            <v>PP15000 ONE SHELF UNIV. FRAME, E1 BITS UNBAL</v>
          </cell>
          <cell r="E907">
            <v>85000</v>
          </cell>
          <cell r="F907">
            <v>23693</v>
          </cell>
        </row>
        <row r="908">
          <cell r="A908" t="str">
            <v>NTQS29AA</v>
          </cell>
          <cell r="C908" t="str">
            <v>Services Platforms</v>
          </cell>
          <cell r="D908" t="str">
            <v>PP 15000 SPARE KIT</v>
          </cell>
          <cell r="E908">
            <v>4500</v>
          </cell>
          <cell r="F908">
            <v>872.1</v>
          </cell>
        </row>
        <row r="909">
          <cell r="A909" t="str">
            <v>NTQS91AA</v>
          </cell>
          <cell r="C909" t="str">
            <v>Services Platforms</v>
          </cell>
          <cell r="D909" t="str">
            <v>Four-port OC12/STM-4 ATM Function Processor (clear channel) PQC2 based ATM Support Only (Controlled Release - Please contact John Halvorsen PLM ESN 393 7620 for more information).</v>
          </cell>
          <cell r="E909">
            <v>80000</v>
          </cell>
          <cell r="F909">
            <v>9677.52</v>
          </cell>
        </row>
        <row r="910">
          <cell r="A910" t="str">
            <v>NTRU0128</v>
          </cell>
          <cell r="C910" t="str">
            <v>Services Platforms</v>
          </cell>
          <cell r="D910" t="str">
            <v>SIDE PANEL KIT</v>
          </cell>
          <cell r="E910">
            <v>227</v>
          </cell>
          <cell r="F910">
            <v>147.22</v>
          </cell>
        </row>
        <row r="911">
          <cell r="A911" t="str">
            <v>NTRU0325</v>
          </cell>
          <cell r="C911" t="str">
            <v>Services Platforms</v>
          </cell>
          <cell r="D911" t="str">
            <v>RAISED/CONCRETE FLOOR</v>
          </cell>
          <cell r="E911">
            <v>150</v>
          </cell>
          <cell r="F911">
            <v>52.7</v>
          </cell>
        </row>
        <row r="912">
          <cell r="A912" t="str">
            <v>NTRU0325</v>
          </cell>
          <cell r="C912" t="str">
            <v>Services Platforms</v>
          </cell>
          <cell r="D912" t="str">
            <v>RAISED/CONCRETE FLOOR</v>
          </cell>
          <cell r="E912">
            <v>150</v>
          </cell>
          <cell r="F912">
            <v>52.7</v>
          </cell>
        </row>
        <row r="913">
          <cell r="A913" t="str">
            <v>NTRU0327</v>
          </cell>
          <cell r="C913" t="str">
            <v>Services Platforms</v>
          </cell>
          <cell r="D913" t="str">
            <v>Zone 4 Anchoring kit.</v>
          </cell>
          <cell r="E913">
            <v>200</v>
          </cell>
          <cell r="F913">
            <v>141.86000000000001</v>
          </cell>
        </row>
        <row r="914">
          <cell r="A914" t="str">
            <v>NTRU04AA</v>
          </cell>
          <cell r="C914" t="str">
            <v>Services Platforms</v>
          </cell>
          <cell r="D914" t="str">
            <v>NEBS 2000 Frame Assembly 600 x 600 mm foot print.</v>
          </cell>
          <cell r="E914">
            <v>5000</v>
          </cell>
          <cell r="F914">
            <v>921.69</v>
          </cell>
        </row>
        <row r="915">
          <cell r="A915" t="str">
            <v>NTRX07AE</v>
          </cell>
          <cell r="C915" t="str">
            <v>Switch Hardware</v>
          </cell>
          <cell r="D915" t="str">
            <v>STRMLN ENDGRD INSRT - E/W</v>
          </cell>
          <cell r="E915">
            <v>2847</v>
          </cell>
          <cell r="F915">
            <v>133.27000000000001</v>
          </cell>
        </row>
        <row r="916">
          <cell r="A916" t="str">
            <v>NTRX07BB</v>
          </cell>
          <cell r="B916" t="str">
            <v>B0238258</v>
          </cell>
          <cell r="C916" t="str">
            <v>Switch Hardware</v>
          </cell>
          <cell r="D916" t="str">
            <v>STREAMLINE ENDGUARD INSERT ASS</v>
          </cell>
          <cell r="E916">
            <v>1300</v>
          </cell>
          <cell r="F916">
            <v>223.56</v>
          </cell>
        </row>
        <row r="917">
          <cell r="A917" t="str">
            <v>NTRX1697</v>
          </cell>
          <cell r="C917" t="str">
            <v>Switch Hardware</v>
          </cell>
          <cell r="D917" t="str">
            <v>C42 TO C42 ABS ALM CABLE</v>
          </cell>
          <cell r="E917">
            <v>51.4</v>
          </cell>
          <cell r="F917">
            <v>5.68</v>
          </cell>
        </row>
        <row r="918">
          <cell r="A918" t="str">
            <v>NTRX2519</v>
          </cell>
          <cell r="C918" t="str">
            <v>Switch Hardware</v>
          </cell>
          <cell r="D918" t="str">
            <v>FG &amp;amp; LR HARDWARE KIT</v>
          </cell>
          <cell r="E918">
            <v>15</v>
          </cell>
          <cell r="F918">
            <v>24.68</v>
          </cell>
        </row>
        <row r="919">
          <cell r="A919" t="str">
            <v>NTRX2523</v>
          </cell>
          <cell r="C919" t="str">
            <v>Switch Hardware</v>
          </cell>
          <cell r="D919" t="str">
            <v>LEVELING FOOT KIT</v>
          </cell>
          <cell r="E919">
            <v>18.05</v>
          </cell>
          <cell r="F919">
            <v>6.57</v>
          </cell>
        </row>
        <row r="920">
          <cell r="A920" t="str">
            <v>NTRX2564</v>
          </cell>
          <cell r="B920" t="str">
            <v>B0237639</v>
          </cell>
          <cell r="C920" t="str">
            <v>Switch Hardware</v>
          </cell>
          <cell r="D920" t="str">
            <v>EARTHQUAKE ANCHOR KIT (C28B)</v>
          </cell>
          <cell r="E920">
            <v>1924</v>
          </cell>
          <cell r="F920">
            <v>102.85</v>
          </cell>
        </row>
        <row r="921">
          <cell r="A921" t="str">
            <v>NTRX2566</v>
          </cell>
          <cell r="C921" t="str">
            <v>Switch Hardware</v>
          </cell>
          <cell r="D921" t="str">
            <v>METAL DOOR KIT (BROWN)</v>
          </cell>
          <cell r="E921">
            <v>8000</v>
          </cell>
          <cell r="F921">
            <v>620.72</v>
          </cell>
        </row>
        <row r="922">
          <cell r="A922" t="str">
            <v>NTRX2567</v>
          </cell>
          <cell r="C922" t="str">
            <v>Switch Hardware</v>
          </cell>
          <cell r="D922" t="str">
            <v>METAL DOOR KIT (GREY)</v>
          </cell>
          <cell r="E922">
            <v>8479</v>
          </cell>
          <cell r="F922">
            <v>933.83</v>
          </cell>
        </row>
        <row r="923">
          <cell r="A923" t="str">
            <v>NTRX2568</v>
          </cell>
          <cell r="C923" t="str">
            <v>Switch Hardware</v>
          </cell>
          <cell r="D923" t="str">
            <v>C28 DOOR KIT (SMC, GRAY)</v>
          </cell>
          <cell r="E923">
            <v>2182.1</v>
          </cell>
          <cell r="F923">
            <v>338.32</v>
          </cell>
        </row>
        <row r="924">
          <cell r="A924" t="str">
            <v>NTRX2569</v>
          </cell>
          <cell r="C924" t="str">
            <v>Switch Hardware</v>
          </cell>
          <cell r="D924" t="str">
            <v>C28 DOOR KIT (SMC, BROWN)</v>
          </cell>
          <cell r="E924">
            <v>2451.6</v>
          </cell>
          <cell r="F924">
            <v>411.22</v>
          </cell>
        </row>
        <row r="925">
          <cell r="A925" t="str">
            <v>NTRX26BW</v>
          </cell>
          <cell r="C925" t="str">
            <v>Switch Hardware</v>
          </cell>
          <cell r="D925" t="str">
            <v>MOLDED CABLE ASSEMBLY</v>
          </cell>
          <cell r="E925">
            <v>332.39</v>
          </cell>
          <cell r="F925">
            <v>27.48</v>
          </cell>
        </row>
        <row r="926">
          <cell r="A926" t="str">
            <v>NTRX26BY</v>
          </cell>
          <cell r="C926" t="str">
            <v>Switch Hardware</v>
          </cell>
          <cell r="D926" t="str">
            <v>MOLDED ABS ALARM CABLE ASSEMBL</v>
          </cell>
          <cell r="E926">
            <v>100.36</v>
          </cell>
          <cell r="F926">
            <v>15.76</v>
          </cell>
        </row>
        <row r="927">
          <cell r="A927" t="str">
            <v>NTRX3541</v>
          </cell>
          <cell r="C927" t="str">
            <v>Switch Hardware</v>
          </cell>
          <cell r="D927" t="str">
            <v>CDSN ENGLISH LABEL KIT</v>
          </cell>
          <cell r="E927">
            <v>24</v>
          </cell>
          <cell r="F927">
            <v>17.28</v>
          </cell>
        </row>
        <row r="928">
          <cell r="A928" t="str">
            <v>NTRX36NI</v>
          </cell>
          <cell r="C928" t="str">
            <v>Switch Hardware</v>
          </cell>
          <cell r="D928" t="str">
            <v>JUMPER KIT FOR BASE</v>
          </cell>
          <cell r="E928">
            <v>3</v>
          </cell>
          <cell r="F928">
            <v>0.05</v>
          </cell>
        </row>
        <row r="929">
          <cell r="A929" t="str">
            <v>NTRX41AA</v>
          </cell>
          <cell r="C929" t="str">
            <v>Switch Hardware</v>
          </cell>
          <cell r="D929" t="str">
            <v>NTRX41AA MFSP ALARM MODULE, -4</v>
          </cell>
          <cell r="E929">
            <v>2013</v>
          </cell>
          <cell r="F929">
            <v>51.31</v>
          </cell>
        </row>
        <row r="930">
          <cell r="A930" t="str">
            <v>NTRX42BA</v>
          </cell>
          <cell r="C930" t="str">
            <v>Switch Hardware</v>
          </cell>
          <cell r="D930" t="str">
            <v>NTRX42BA MSP BREAKER MODULE-15</v>
          </cell>
          <cell r="E930">
            <v>500</v>
          </cell>
          <cell r="F930">
            <v>71.069999999999993</v>
          </cell>
        </row>
        <row r="931">
          <cell r="A931" t="str">
            <v>NTRX43AA</v>
          </cell>
          <cell r="C931" t="str">
            <v>Switch Hardware</v>
          </cell>
          <cell r="D931" t="str">
            <v>NTRX43AA FUSE MODULE, -42V Vi</v>
          </cell>
          <cell r="E931">
            <v>325</v>
          </cell>
          <cell r="F931">
            <v>39.35</v>
          </cell>
        </row>
        <row r="932">
          <cell r="A932" t="str">
            <v>NTRX46YB</v>
          </cell>
          <cell r="C932" t="str">
            <v>Switch Hardware</v>
          </cell>
          <cell r="D932" t="str">
            <v>M20/PCM30 LINK H/W KIT</v>
          </cell>
          <cell r="E932">
            <v>872</v>
          </cell>
          <cell r="F932">
            <v>262.98</v>
          </cell>
        </row>
        <row r="933">
          <cell r="A933" t="str">
            <v>NTRX5093</v>
          </cell>
          <cell r="C933" t="str">
            <v>Switch Hardware</v>
          </cell>
          <cell r="D933" t="str">
            <v>SDM-FT MODEM CABLE</v>
          </cell>
          <cell r="E933">
            <v>57</v>
          </cell>
          <cell r="F933">
            <v>90</v>
          </cell>
        </row>
        <row r="934">
          <cell r="A934" t="str">
            <v>NTRX5094</v>
          </cell>
          <cell r="C934" t="str">
            <v>Switch Hardware</v>
          </cell>
          <cell r="D934" t="str">
            <v>SDM-FT TERMINAL CABLE</v>
          </cell>
          <cell r="E934">
            <v>53</v>
          </cell>
          <cell r="F934">
            <v>88.87</v>
          </cell>
        </row>
        <row r="935">
          <cell r="A935" t="str">
            <v>NTRX50FA</v>
          </cell>
          <cell r="C935" t="str">
            <v>Switch Hardware</v>
          </cell>
          <cell r="D935" t="str">
            <v>SUPERNODE DATA MANAGER - FAULT</v>
          </cell>
          <cell r="E935">
            <v>7352</v>
          </cell>
          <cell r="F935">
            <v>2155.41</v>
          </cell>
        </row>
        <row r="936">
          <cell r="A936" t="str">
            <v>NTRX50FD</v>
          </cell>
          <cell r="C936" t="str">
            <v>Switch Hardware</v>
          </cell>
          <cell r="D936" t="str">
            <v>CONSOLE PORT PERSONALITY MODUL</v>
          </cell>
          <cell r="E936">
            <v>187.24</v>
          </cell>
          <cell r="F936">
            <v>128.53</v>
          </cell>
        </row>
        <row r="937">
          <cell r="A937" t="str">
            <v>NTRX50FE</v>
          </cell>
          <cell r="C937" t="str">
            <v>Switch Hardware</v>
          </cell>
          <cell r="D937" t="str">
            <v>FAN TRAY 0 UPPER MODULE</v>
          </cell>
          <cell r="E937">
            <v>1105.56</v>
          </cell>
          <cell r="F937">
            <v>762.42</v>
          </cell>
        </row>
        <row r="938">
          <cell r="A938" t="str">
            <v>NTRX50FF</v>
          </cell>
          <cell r="C938" t="str">
            <v>Switch Hardware</v>
          </cell>
          <cell r="D938" t="str">
            <v>FAN TRAY 1 LOWER MODULE</v>
          </cell>
          <cell r="E938">
            <v>1021.32</v>
          </cell>
          <cell r="F938">
            <v>704.57</v>
          </cell>
        </row>
        <row r="939">
          <cell r="A939" t="str">
            <v>NTRX50FG</v>
          </cell>
          <cell r="C939" t="str">
            <v>Switch Hardware</v>
          </cell>
          <cell r="D939" t="str">
            <v>INTERCONNECT MODULE 0</v>
          </cell>
          <cell r="E939">
            <v>2467.3000000000002</v>
          </cell>
          <cell r="F939">
            <v>2088.83</v>
          </cell>
        </row>
        <row r="940">
          <cell r="A940" t="str">
            <v>NTRX50FH</v>
          </cell>
          <cell r="C940" t="str">
            <v>Switch Hardware</v>
          </cell>
          <cell r="D940" t="str">
            <v>INTERCONNECT MODULE 1</v>
          </cell>
          <cell r="E940">
            <v>2460.3000000000002</v>
          </cell>
          <cell r="F940">
            <v>2088.83</v>
          </cell>
        </row>
        <row r="941">
          <cell r="A941" t="str">
            <v>NTRX50FS</v>
          </cell>
          <cell r="C941" t="str">
            <v>Switch Hardware</v>
          </cell>
          <cell r="D941" t="str">
            <v>IOCONTR. PERSONALITY MODULE</v>
          </cell>
          <cell r="E941">
            <v>196.3</v>
          </cell>
          <cell r="F941">
            <v>152.16999999999999</v>
          </cell>
        </row>
        <row r="942">
          <cell r="A942" t="str">
            <v>NTRX50GH</v>
          </cell>
          <cell r="C942" t="str">
            <v>Switch Hardware</v>
          </cell>
          <cell r="D942" t="str">
            <v>DS512 BACK MODULE</v>
          </cell>
          <cell r="E942">
            <v>502.95</v>
          </cell>
          <cell r="F942">
            <v>185.22</v>
          </cell>
        </row>
        <row r="943">
          <cell r="A943" t="str">
            <v>NTRX50GJ</v>
          </cell>
          <cell r="C943" t="str">
            <v>Switch Hardware</v>
          </cell>
          <cell r="D943" t="str">
            <v>SDM-FT FRONT FILLLER PANEL</v>
          </cell>
          <cell r="E943">
            <v>65</v>
          </cell>
          <cell r="F943">
            <v>37.76</v>
          </cell>
        </row>
        <row r="944">
          <cell r="A944" t="str">
            <v>NTRX50GK</v>
          </cell>
          <cell r="C944" t="str">
            <v>Switch Hardware</v>
          </cell>
          <cell r="D944" t="str">
            <v>SDM-FT REAR FILLER PANEL</v>
          </cell>
          <cell r="E944">
            <v>26</v>
          </cell>
          <cell r="F944">
            <v>15</v>
          </cell>
        </row>
        <row r="945">
          <cell r="A945" t="str">
            <v>NTRX50GX</v>
          </cell>
          <cell r="C945" t="str">
            <v>Switch Hardware</v>
          </cell>
          <cell r="D945" t="str">
            <v>ENHANCED DS-512 INTERFACE PACK</v>
          </cell>
          <cell r="E945">
            <v>3273</v>
          </cell>
          <cell r="F945">
            <v>1598.48</v>
          </cell>
        </row>
        <row r="946">
          <cell r="A946" t="str">
            <v>NTRX50KH</v>
          </cell>
          <cell r="C946" t="str">
            <v>Switch Hardware</v>
          </cell>
          <cell r="D946" t="str">
            <v>CSDM Horizontal Cabling HW Kit</v>
          </cell>
          <cell r="E946">
            <v>500</v>
          </cell>
          <cell r="F946">
            <v>485.32</v>
          </cell>
        </row>
        <row r="947">
          <cell r="A947" t="str">
            <v>NTRX50NB</v>
          </cell>
          <cell r="C947" t="str">
            <v>Switch Hardware</v>
          </cell>
          <cell r="D947" t="str">
            <v>SDM ARTHUR 400MHZ CPU CONTROLL</v>
          </cell>
          <cell r="E947">
            <v>20000</v>
          </cell>
          <cell r="F947">
            <v>8504.0400000000009</v>
          </cell>
        </row>
        <row r="948">
          <cell r="A948" t="str">
            <v>NTRX50NC</v>
          </cell>
          <cell r="C948" t="str">
            <v>Switch Hardware</v>
          </cell>
          <cell r="D948" t="str">
            <v>SDM MFIO WITH TWO 9GB DD</v>
          </cell>
          <cell r="E948">
            <v>7200</v>
          </cell>
          <cell r="F948">
            <v>3450.55</v>
          </cell>
        </row>
        <row r="949">
          <cell r="A949" t="str">
            <v>NTRX50ND</v>
          </cell>
          <cell r="C949" t="str">
            <v>Switch Hardware</v>
          </cell>
          <cell r="D949" t="str">
            <v>SDM MFIO WITH DAT AND 9GB DD</v>
          </cell>
          <cell r="E949">
            <v>7800</v>
          </cell>
          <cell r="F949">
            <v>3921.08</v>
          </cell>
        </row>
        <row r="950">
          <cell r="A950" t="str">
            <v>NTRX50NK</v>
          </cell>
          <cell r="C950" t="str">
            <v>Switch Hardware</v>
          </cell>
          <cell r="D950" t="str">
            <v>UMFIO PERSONALITY MODULE</v>
          </cell>
          <cell r="E950">
            <v>235</v>
          </cell>
          <cell r="F950">
            <v>142.80000000000001</v>
          </cell>
        </row>
        <row r="951">
          <cell r="A951" t="str">
            <v>NTRX50NL</v>
          </cell>
          <cell r="C951" t="str">
            <v>Switch Hardware</v>
          </cell>
          <cell r="D951" t="str">
            <v>UMFIO WITH 2 36GB DISK DRIVES</v>
          </cell>
          <cell r="E951">
            <v>9000</v>
          </cell>
          <cell r="F951">
            <v>4937.5200000000004</v>
          </cell>
        </row>
        <row r="952">
          <cell r="A952" t="str">
            <v>NTRX50NM</v>
          </cell>
          <cell r="C952" t="str">
            <v>Switch Hardware</v>
          </cell>
          <cell r="D952" t="str">
            <v>UMFIO WITH DDS-3 DAT DRIVE &amp;amp; 3</v>
          </cell>
          <cell r="E952">
            <v>9000</v>
          </cell>
          <cell r="F952">
            <v>4937.5200000000004</v>
          </cell>
        </row>
        <row r="953">
          <cell r="A953" t="str">
            <v>NTRX50WA</v>
          </cell>
          <cell r="C953" t="str">
            <v>Switch Hardware</v>
          </cell>
          <cell r="D953" t="str">
            <v>CSDM MAIN CHASSIS/ARTHUR CPU</v>
          </cell>
          <cell r="E953">
            <v>76000</v>
          </cell>
          <cell r="F953">
            <v>34092.54</v>
          </cell>
        </row>
        <row r="954">
          <cell r="A954" t="str">
            <v>NTRX50WB</v>
          </cell>
          <cell r="C954" t="str">
            <v>Switch Hardware</v>
          </cell>
          <cell r="D954" t="str">
            <v>CSDM MAIN CHASSIS/UMFIO</v>
          </cell>
          <cell r="E954">
            <v>77179</v>
          </cell>
          <cell r="F954">
            <v>35932.120000000003</v>
          </cell>
        </row>
        <row r="955">
          <cell r="A955" t="str">
            <v>NTRX5104</v>
          </cell>
          <cell r="C955" t="str">
            <v>Switch Hardware</v>
          </cell>
          <cell r="D955" t="str">
            <v>SHIELDED 10BASE-T CABLE</v>
          </cell>
          <cell r="E955">
            <v>25</v>
          </cell>
          <cell r="F955">
            <v>10.72</v>
          </cell>
        </row>
        <row r="956">
          <cell r="A956" t="str">
            <v>NTRX51BC</v>
          </cell>
          <cell r="C956" t="str">
            <v>Switch Hardware</v>
          </cell>
          <cell r="D956" t="str">
            <v>POWER SUPPLY AND FAN UNIT (DC)</v>
          </cell>
          <cell r="E956">
            <v>1287.73</v>
          </cell>
          <cell r="F956">
            <v>574.30999999999995</v>
          </cell>
        </row>
        <row r="957">
          <cell r="A957" t="str">
            <v>NTRX51VD</v>
          </cell>
          <cell r="C957" t="str">
            <v>Switch Hardware</v>
          </cell>
          <cell r="D957" t="str">
            <v>Hard Drive, Hot Swap, EIDE, for SAM16</v>
          </cell>
          <cell r="E957">
            <v>840</v>
          </cell>
          <cell r="F957">
            <v>536.92999999999995</v>
          </cell>
        </row>
        <row r="958">
          <cell r="A958" t="str">
            <v>NTRX54BA</v>
          </cell>
          <cell r="C958" t="str">
            <v>Switch Hardware</v>
          </cell>
          <cell r="D958" t="str">
            <v>NTRX54BA FAN POWER CONTROL MOD</v>
          </cell>
          <cell r="E958">
            <v>238.9</v>
          </cell>
          <cell r="F958">
            <v>38.56</v>
          </cell>
        </row>
        <row r="959">
          <cell r="A959" t="str">
            <v>NTRX55BA</v>
          </cell>
          <cell r="B959" t="str">
            <v>B0237772</v>
          </cell>
          <cell r="C959" t="str">
            <v>Switch Hardware</v>
          </cell>
          <cell r="D959" t="str">
            <v>C28 CABLE TROUGH ASSEMBLY, GRA</v>
          </cell>
          <cell r="E959">
            <v>1028.75</v>
          </cell>
          <cell r="F959">
            <v>395.22</v>
          </cell>
        </row>
        <row r="960">
          <cell r="A960" t="str">
            <v>NTRX55BB</v>
          </cell>
          <cell r="C960" t="str">
            <v>Switch Hardware</v>
          </cell>
          <cell r="D960" t="str">
            <v>C28 CABLE TROUGH ASSY, BROWN</v>
          </cell>
          <cell r="E960">
            <v>1124</v>
          </cell>
          <cell r="F960">
            <v>303.74</v>
          </cell>
        </row>
        <row r="961">
          <cell r="A961" t="str">
            <v>NTRX55BC</v>
          </cell>
          <cell r="B961" t="str">
            <v>B0237770</v>
          </cell>
          <cell r="C961" t="str">
            <v>Switch Hardware</v>
          </cell>
          <cell r="D961" t="str">
            <v>CPDC CABLE TROUGH ASSEMBLY, GR</v>
          </cell>
          <cell r="E961">
            <v>1630</v>
          </cell>
          <cell r="F961">
            <v>319.73</v>
          </cell>
        </row>
        <row r="962">
          <cell r="A962" t="str">
            <v>NTRX55BE</v>
          </cell>
          <cell r="B962" t="str">
            <v>B0237767</v>
          </cell>
          <cell r="C962" t="str">
            <v>Switch Hardware</v>
          </cell>
          <cell r="D962" t="str">
            <v>C42 CABLE TROUGH ASSY, GRAY</v>
          </cell>
          <cell r="E962">
            <v>3500</v>
          </cell>
          <cell r="F962">
            <v>543.42999999999995</v>
          </cell>
        </row>
        <row r="963">
          <cell r="A963" t="str">
            <v>NTRX55BF</v>
          </cell>
          <cell r="C963" t="str">
            <v>Switch Hardware</v>
          </cell>
          <cell r="D963" t="str">
            <v>C42 CABLE TROUGH ASSY, BROWN</v>
          </cell>
          <cell r="E963">
            <v>2811</v>
          </cell>
          <cell r="F963">
            <v>434.4</v>
          </cell>
        </row>
        <row r="964">
          <cell r="A964" t="str">
            <v>NTRX55BH</v>
          </cell>
          <cell r="C964" t="str">
            <v>Switch Hardware</v>
          </cell>
          <cell r="D964" t="str">
            <v>C21 CABLE TROUGH ASSY, BROWN</v>
          </cell>
          <cell r="E964">
            <v>1500</v>
          </cell>
          <cell r="F964">
            <v>277.26</v>
          </cell>
        </row>
        <row r="965">
          <cell r="A965" t="str">
            <v>NTRX73AA</v>
          </cell>
          <cell r="B965" t="str">
            <v>B0232768</v>
          </cell>
          <cell r="C965" t="str">
            <v>Switch Hardware</v>
          </cell>
          <cell r="D965" t="str">
            <v>STREAMLINE ENDGAURD ASSY</v>
          </cell>
          <cell r="E965">
            <v>920</v>
          </cell>
          <cell r="F965">
            <v>156.57</v>
          </cell>
        </row>
        <row r="966">
          <cell r="A966" t="str">
            <v>NTRX73AC</v>
          </cell>
          <cell r="B966" t="str">
            <v>B0232979</v>
          </cell>
          <cell r="C966" t="str">
            <v>Switch Hardware</v>
          </cell>
          <cell r="D966" t="str">
            <v>STREAMLINE ENDPNL ASSY</v>
          </cell>
          <cell r="E966">
            <v>610</v>
          </cell>
          <cell r="F966">
            <v>223.2</v>
          </cell>
        </row>
        <row r="967">
          <cell r="A967" t="str">
            <v>NTRX73AL</v>
          </cell>
          <cell r="B967" t="str">
            <v>B0234384</v>
          </cell>
          <cell r="C967" t="str">
            <v>Controller Hardware</v>
          </cell>
          <cell r="D967" t="str">
            <v>EXTERIOR SKIN ASSY, L,GREY</v>
          </cell>
          <cell r="E967">
            <v>2400</v>
          </cell>
          <cell r="F967">
            <v>89.96</v>
          </cell>
        </row>
        <row r="968">
          <cell r="A968" t="str">
            <v>NTRX73AM</v>
          </cell>
          <cell r="B968" t="str">
            <v>B0234383</v>
          </cell>
          <cell r="C968" t="str">
            <v>Controller Hardware</v>
          </cell>
          <cell r="D968" t="str">
            <v>EXTERIOR SKIN ASSY, R,GREY</v>
          </cell>
          <cell r="E968">
            <v>2400</v>
          </cell>
          <cell r="F968">
            <v>92.53</v>
          </cell>
        </row>
        <row r="969">
          <cell r="A969" t="str">
            <v>NTRX73AS</v>
          </cell>
          <cell r="C969" t="str">
            <v>Switch Hardware</v>
          </cell>
          <cell r="D969" t="str">
            <v>CABINET ENDGUARD ASSY, BRN</v>
          </cell>
          <cell r="E969">
            <v>236</v>
          </cell>
          <cell r="F969">
            <v>81.97</v>
          </cell>
        </row>
        <row r="970">
          <cell r="A970" t="str">
            <v>NTRX73AU</v>
          </cell>
          <cell r="C970" t="str">
            <v>Switch Hardware</v>
          </cell>
          <cell r="D970" t="str">
            <v>21 INCH CABLE ROUTING KITS</v>
          </cell>
          <cell r="E970">
            <v>7000</v>
          </cell>
          <cell r="F970">
            <v>1107.21</v>
          </cell>
        </row>
        <row r="971">
          <cell r="A971" t="str">
            <v>NTRX73BA</v>
          </cell>
          <cell r="B971" t="str">
            <v>B0238596</v>
          </cell>
          <cell r="C971" t="str">
            <v>Services Platforms</v>
          </cell>
          <cell r="D971" t="str">
            <v>CABINET ENDGUARD ASSEMBLY,GRAY</v>
          </cell>
          <cell r="E971">
            <v>1500</v>
          </cell>
          <cell r="F971">
            <v>498.99</v>
          </cell>
        </row>
        <row r="972">
          <cell r="A972" t="str">
            <v>NTRX73BB</v>
          </cell>
          <cell r="C972" t="str">
            <v>Switch Hardware</v>
          </cell>
          <cell r="D972" t="str">
            <v>CABINET ENDGUARD ASSEMBLY,GRAY</v>
          </cell>
          <cell r="E972">
            <v>1500</v>
          </cell>
          <cell r="F972">
            <v>166.25</v>
          </cell>
        </row>
        <row r="973">
          <cell r="A973" t="str">
            <v>NTY609AB</v>
          </cell>
          <cell r="C973" t="str">
            <v>Switch Hardware</v>
          </cell>
          <cell r="D973" t="str">
            <v>KIT FOR MODEL B INITIALS 50 CA</v>
          </cell>
          <cell r="E973">
            <v>9378</v>
          </cell>
          <cell r="F973">
            <v>7151.58</v>
          </cell>
        </row>
        <row r="974">
          <cell r="A974" t="str">
            <v>NTY610AA</v>
          </cell>
          <cell r="C974" t="str">
            <v>Switch Hardware</v>
          </cell>
          <cell r="D974" t="str">
            <v>KIT FOR MODEL B EXT. 1-2 CAB.</v>
          </cell>
          <cell r="E974">
            <v>1296</v>
          </cell>
          <cell r="F974">
            <v>1473.36</v>
          </cell>
        </row>
        <row r="975">
          <cell r="A975" t="str">
            <v>NTY610AB</v>
          </cell>
          <cell r="B975" t="str">
            <v>B0251207</v>
          </cell>
          <cell r="C975" t="str">
            <v>Switch Hardware</v>
          </cell>
          <cell r="D975" t="str">
            <v>KIT FOR MODEL B EXT. 3-5 CAB.</v>
          </cell>
          <cell r="E975">
            <v>2894</v>
          </cell>
          <cell r="F975">
            <v>2529.79</v>
          </cell>
        </row>
        <row r="976">
          <cell r="A976" t="str">
            <v>NTY614AA</v>
          </cell>
          <cell r="C976" t="str">
            <v>Switch Hardware</v>
          </cell>
          <cell r="D976" t="str">
            <v>XA-CORE INSTALLATION KIT</v>
          </cell>
          <cell r="E976">
            <v>1112</v>
          </cell>
          <cell r="F976">
            <v>1089.29</v>
          </cell>
        </row>
        <row r="977">
          <cell r="A977" t="str">
            <v>NTY614AB</v>
          </cell>
          <cell r="C977" t="str">
            <v>Switch Hardware</v>
          </cell>
          <cell r="D977" t="str">
            <v>XA-CORE SUPERNODE, SUPERNODE S</v>
          </cell>
          <cell r="E977">
            <v>515</v>
          </cell>
          <cell r="F977">
            <v>499.73</v>
          </cell>
        </row>
        <row r="978">
          <cell r="A978" t="str">
            <v>NTY621AA</v>
          </cell>
          <cell r="C978" t="str">
            <v>Cellsite/BTS/RBS Infrastructure</v>
          </cell>
          <cell r="D978" t="str">
            <v>CDMA CELL SITE OUTDOOR IRM KIT</v>
          </cell>
          <cell r="E978">
            <v>1500</v>
          </cell>
          <cell r="F978">
            <v>22.11</v>
          </cell>
        </row>
        <row r="979">
          <cell r="A979" t="str">
            <v>NTY621AB</v>
          </cell>
          <cell r="B979" t="str">
            <v>B0258823</v>
          </cell>
          <cell r="C979" t="str">
            <v>Cellsite/BTS/RBS Infrastructure</v>
          </cell>
          <cell r="D979" t="str">
            <v>CDMA CELL SITE INDOOR IRM KIT</v>
          </cell>
          <cell r="E979">
            <v>3670</v>
          </cell>
          <cell r="F979">
            <v>235.68</v>
          </cell>
        </row>
        <row r="980">
          <cell r="A980" t="str">
            <v>NTZX1608</v>
          </cell>
          <cell r="C980" t="str">
            <v>Switch Hardware</v>
          </cell>
          <cell r="D980" t="str">
            <v>FG EXTERNAL CONNECTION KIT</v>
          </cell>
          <cell r="E980">
            <v>198</v>
          </cell>
          <cell r="F980">
            <v>60.57</v>
          </cell>
        </row>
        <row r="981">
          <cell r="A981" t="str">
            <v>NTZZ01SP</v>
          </cell>
          <cell r="C981" t="str">
            <v>Switch Hardware</v>
          </cell>
          <cell r="D981" t="str">
            <v>SNODE/SNSE BRISC 70 W/ 512 MEG MEMORY</v>
          </cell>
          <cell r="E981">
            <v>1169220</v>
          </cell>
          <cell r="F981">
            <v>10803.13</v>
          </cell>
        </row>
        <row r="982">
          <cell r="A982" t="str">
            <v>NTZZ10HA</v>
          </cell>
          <cell r="C982" t="str">
            <v>Switch Hardware</v>
          </cell>
          <cell r="D982" t="str">
            <v>QUAD DS-512 FIBER I/F PB</v>
          </cell>
          <cell r="E982">
            <v>14006</v>
          </cell>
          <cell r="F982">
            <v>368.79</v>
          </cell>
        </row>
        <row r="983">
          <cell r="A983" t="str">
            <v>NTZZ10KB</v>
          </cell>
          <cell r="C983" t="str">
            <v>Switch Hardware</v>
          </cell>
          <cell r="D983" t="str">
            <v>16K X 16K CHANNEL CROSSPOINT</v>
          </cell>
          <cell r="E983">
            <v>18006</v>
          </cell>
          <cell r="F983">
            <v>854.98</v>
          </cell>
        </row>
        <row r="984">
          <cell r="A984" t="str">
            <v>NTZZ10MA</v>
          </cell>
          <cell r="C984" t="str">
            <v>Switch Hardware</v>
          </cell>
          <cell r="D984" t="str">
            <v>3 DS-512/16 DS-30 ENET I/F PB</v>
          </cell>
          <cell r="E984">
            <v>16453</v>
          </cell>
          <cell r="F984">
            <v>490.1</v>
          </cell>
        </row>
        <row r="985">
          <cell r="A985" t="str">
            <v>NTZZ14EF</v>
          </cell>
          <cell r="C985" t="str">
            <v>Switch Hardware</v>
          </cell>
          <cell r="D985" t="str">
            <v>MAP PRINTER (DEC LA400-DA)</v>
          </cell>
          <cell r="E985">
            <v>3037.98</v>
          </cell>
          <cell r="F985">
            <v>1666.07</v>
          </cell>
        </row>
        <row r="986">
          <cell r="A986" t="str">
            <v>NTZZ30CN</v>
          </cell>
          <cell r="C986" t="str">
            <v>Switch Hardware</v>
          </cell>
          <cell r="D986" t="str">
            <v>CCS7 8MEG LIU ISG (V.35)</v>
          </cell>
          <cell r="E986">
            <v>14582</v>
          </cell>
          <cell r="F986">
            <v>631.78</v>
          </cell>
        </row>
        <row r="987">
          <cell r="A987" t="str">
            <v>NTZZ30CP</v>
          </cell>
          <cell r="C987" t="str">
            <v>Switch Hardware</v>
          </cell>
          <cell r="D987" t="str">
            <v>LIU7  V.35 LINK WITH 32 MG. MEMORY</v>
          </cell>
          <cell r="E987">
            <v>16575</v>
          </cell>
          <cell r="F987">
            <v>1071</v>
          </cell>
        </row>
        <row r="988">
          <cell r="A988" t="str">
            <v>NTZZ30EC</v>
          </cell>
          <cell r="C988" t="str">
            <v>Switch Hardware</v>
          </cell>
          <cell r="D988" t="str">
            <v>ETHERNET I/F UNIT F/BCS 34 &amp;amp; UP</v>
          </cell>
          <cell r="E988">
            <v>14792</v>
          </cell>
          <cell r="F988">
            <v>665.16</v>
          </cell>
        </row>
        <row r="989">
          <cell r="A989" t="str">
            <v>NTZZ30ED</v>
          </cell>
          <cell r="C989" t="str">
            <v>Switch Hardware</v>
          </cell>
          <cell r="D989" t="str">
            <v>ETHERNET I/F UNIT W/ 32M ASU PROCESSOR</v>
          </cell>
          <cell r="E989">
            <v>16788</v>
          </cell>
          <cell r="F989">
            <v>1093.03</v>
          </cell>
        </row>
        <row r="990">
          <cell r="A990" t="str">
            <v>NTZZ30LA</v>
          </cell>
          <cell r="C990" t="str">
            <v>Switch Hardware</v>
          </cell>
          <cell r="D990" t="str">
            <v>FRAME RELAY I/F UNIT EST</v>
          </cell>
          <cell r="E990">
            <v>17380</v>
          </cell>
          <cell r="F990">
            <v>731.26</v>
          </cell>
        </row>
        <row r="991">
          <cell r="A991" t="str">
            <v>NTZZ30LB</v>
          </cell>
          <cell r="C991" t="str">
            <v>Switch Hardware</v>
          </cell>
          <cell r="D991" t="str">
            <v>CAU/CIU</v>
          </cell>
          <cell r="E991">
            <v>19375</v>
          </cell>
          <cell r="F991">
            <v>1159.01</v>
          </cell>
        </row>
        <row r="992">
          <cell r="A992" t="str">
            <v>NTZZ30MA</v>
          </cell>
          <cell r="C992" t="str">
            <v>Switch Hardware</v>
          </cell>
          <cell r="D992" t="str">
            <v>NETWORK INFERACE UNIT</v>
          </cell>
          <cell r="E992">
            <v>67970</v>
          </cell>
          <cell r="F992">
            <v>2005.96</v>
          </cell>
        </row>
        <row r="993">
          <cell r="A993" t="str">
            <v>NTZZ30MB</v>
          </cell>
          <cell r="C993" t="str">
            <v>Switch Hardware</v>
          </cell>
          <cell r="D993" t="str">
            <v>NIU W/ 32MEG ASU PROCESSOR</v>
          </cell>
          <cell r="E993">
            <v>71126</v>
          </cell>
          <cell r="F993">
            <v>2861.69</v>
          </cell>
        </row>
        <row r="994">
          <cell r="A994" t="str">
            <v>NTZZ30NA</v>
          </cell>
          <cell r="C994" t="str">
            <v>Switch Hardware</v>
          </cell>
          <cell r="D994" t="str">
            <v>XLIU - X.25/X.75 Link Interface Unit</v>
          </cell>
          <cell r="E994">
            <v>20502</v>
          </cell>
          <cell r="F994">
            <v>824.39</v>
          </cell>
        </row>
        <row r="995">
          <cell r="A995" t="str">
            <v>NTZZ32JN</v>
          </cell>
          <cell r="C995" t="str">
            <v>Switch Hardware</v>
          </cell>
          <cell r="D995" t="str">
            <v>STRATUM II HARDWARE PACKAGE FOR CIOE</v>
          </cell>
          <cell r="E995">
            <v>2565.06</v>
          </cell>
          <cell r="F995">
            <v>267.5</v>
          </cell>
        </row>
        <row r="996">
          <cell r="A996" t="str">
            <v>NTZZ34JC</v>
          </cell>
          <cell r="C996" t="str">
            <v>Switch Hardware</v>
          </cell>
          <cell r="D996" t="str">
            <v>SYSTEM LOAD MODULE III</v>
          </cell>
          <cell r="E996">
            <v>30000</v>
          </cell>
          <cell r="F996">
            <v>3322.24</v>
          </cell>
        </row>
        <row r="997">
          <cell r="A997" t="str">
            <v>NTZZ44DB</v>
          </cell>
          <cell r="C997" t="str">
            <v>Switch Hardware</v>
          </cell>
          <cell r="D997" t="str">
            <v>CCS7 8 MEG E-LIU (CBI)</v>
          </cell>
          <cell r="E997">
            <v>15099</v>
          </cell>
          <cell r="F997">
            <v>562.20000000000005</v>
          </cell>
        </row>
        <row r="998">
          <cell r="A998" t="str">
            <v>NTZZ44DC</v>
          </cell>
          <cell r="C998" t="str">
            <v>Switch Hardware</v>
          </cell>
          <cell r="D998" t="str">
            <v>CCS7 32 MG E-LIU (CBI)</v>
          </cell>
          <cell r="E998">
            <v>17091</v>
          </cell>
          <cell r="F998">
            <v>991.04</v>
          </cell>
        </row>
        <row r="999">
          <cell r="A999" t="str">
            <v>NTZZ44EB</v>
          </cell>
          <cell r="C999" t="str">
            <v>Switch Hardware</v>
          </cell>
          <cell r="D999" t="str">
            <v>CCS7 8MEG E-LIU (JAPAN ISUP W/CBI)</v>
          </cell>
          <cell r="E999">
            <v>15594</v>
          </cell>
          <cell r="F999">
            <v>600.83000000000004</v>
          </cell>
        </row>
        <row r="1000">
          <cell r="A1000" t="str">
            <v>NTZZ47EC</v>
          </cell>
          <cell r="C1000" t="str">
            <v>Switch Hardware</v>
          </cell>
          <cell r="D1000" t="str">
            <v>cabinetized i/o eqpt. model b</v>
          </cell>
          <cell r="E1000">
            <v>24010.1</v>
          </cell>
          <cell r="F1000">
            <v>2983.3</v>
          </cell>
        </row>
        <row r="1001">
          <cell r="A1001" t="str">
            <v>P0160834</v>
          </cell>
          <cell r="C1001" t="str">
            <v>Switch Hardware</v>
          </cell>
          <cell r="D1001" t="str">
            <v>Washer, .688 x 1.75 x .14</v>
          </cell>
          <cell r="E1001">
            <v>6</v>
          </cell>
          <cell r="F1001">
            <v>0.22</v>
          </cell>
        </row>
        <row r="1002">
          <cell r="A1002" t="str">
            <v>P0205261</v>
          </cell>
          <cell r="C1002" t="str">
            <v>Switch Hardware</v>
          </cell>
          <cell r="D1002" t="str">
            <v>HEX NUT 5/8-11&amp;quot;</v>
          </cell>
          <cell r="E1002">
            <v>4.6500000000000004</v>
          </cell>
          <cell r="F1002">
            <v>0.21</v>
          </cell>
        </row>
        <row r="1003">
          <cell r="A1003" t="str">
            <v>P033B107</v>
          </cell>
          <cell r="C1003" t="str">
            <v>Switch Hardware</v>
          </cell>
          <cell r="D1003" t="str">
            <v>PLATE</v>
          </cell>
          <cell r="E1003">
            <v>28</v>
          </cell>
          <cell r="F1003">
            <v>8.1300000000000008</v>
          </cell>
        </row>
        <row r="1004">
          <cell r="A1004" t="str">
            <v>P0401296</v>
          </cell>
          <cell r="C1004" t="str">
            <v>Switch Hardware</v>
          </cell>
          <cell r="D1004" t="str">
            <v>Tubing, Cabl Protection, 36</v>
          </cell>
          <cell r="E1004">
            <v>2</v>
          </cell>
          <cell r="F1004">
            <v>1.02</v>
          </cell>
        </row>
        <row r="1005">
          <cell r="A1005" t="str">
            <v>P0407733</v>
          </cell>
          <cell r="C1005" t="str">
            <v>OEM Equipment</v>
          </cell>
          <cell r="D1005" t="str">
            <v>Rod, Threaded .625-11 x 78.00</v>
          </cell>
          <cell r="E1005">
            <v>29</v>
          </cell>
          <cell r="F1005">
            <v>9.3000000000000007</v>
          </cell>
        </row>
        <row r="1006">
          <cell r="A1006" t="str">
            <v>P0411719</v>
          </cell>
          <cell r="C1006" t="str">
            <v>OEM Equipment</v>
          </cell>
          <cell r="D1006" t="str">
            <v>TAG</v>
          </cell>
          <cell r="E1006">
            <v>1.62</v>
          </cell>
          <cell r="F1006">
            <v>0.56000000000000005</v>
          </cell>
        </row>
        <row r="1007">
          <cell r="A1007" t="str">
            <v>P0417929</v>
          </cell>
          <cell r="C1007" t="str">
            <v>OEM Equipment</v>
          </cell>
          <cell r="D1007" t="str">
            <v>CABLE RACK END</v>
          </cell>
          <cell r="E1007">
            <v>8</v>
          </cell>
          <cell r="F1007">
            <v>5.7</v>
          </cell>
        </row>
        <row r="1008">
          <cell r="A1008" t="str">
            <v>P041C244</v>
          </cell>
          <cell r="C1008" t="str">
            <v>Switch Hardware</v>
          </cell>
          <cell r="D1008" t="str">
            <v>Insulator, cherry, 2.5 X 2.5 X</v>
          </cell>
          <cell r="E1008">
            <v>26</v>
          </cell>
          <cell r="F1008">
            <v>7.65</v>
          </cell>
        </row>
        <row r="1009">
          <cell r="A1009" t="str">
            <v>P0483753</v>
          </cell>
          <cell r="C1009" t="str">
            <v>OEM Equipment</v>
          </cell>
          <cell r="D1009" t="str">
            <v>WASHER</v>
          </cell>
          <cell r="E1009">
            <v>2.64</v>
          </cell>
          <cell r="F1009">
            <v>0.01</v>
          </cell>
        </row>
        <row r="1010">
          <cell r="A1010" t="str">
            <v>P0559409</v>
          </cell>
          <cell r="C1010" t="str">
            <v>Switch Hardware</v>
          </cell>
          <cell r="D1010" t="str">
            <v>THREADED FORMING SCREW, HEX W</v>
          </cell>
          <cell r="E1010">
            <v>3</v>
          </cell>
          <cell r="F1010">
            <v>0.02</v>
          </cell>
        </row>
        <row r="1011">
          <cell r="A1011" t="str">
            <v>P0567226</v>
          </cell>
          <cell r="C1011" t="str">
            <v>Cellsite/BTS/RBS Infrastructure</v>
          </cell>
          <cell r="D1011" t="str">
            <v>CABLE TIE, LOCKING. MAX BUNDLE DIAMETER: 0.87&amp;quot;, LENGTH: 3.90&amp;quot;, WIDTH: 0.100&amp;quot;, MINIMUM LOOP STRENGTH: 18LBS. MATERIAL: NYLON 6.6 FLAME-RETARDANT. FINISH: NATURAL FLAMMABILITY: NOT RATED..</v>
          </cell>
          <cell r="E1011">
            <v>2</v>
          </cell>
          <cell r="F1011">
            <v>0.03</v>
          </cell>
        </row>
        <row r="1012">
          <cell r="A1012" t="str">
            <v>P0567231</v>
          </cell>
          <cell r="C1012" t="str">
            <v>OEM Equipment</v>
          </cell>
          <cell r="D1012" t="str">
            <v>TY-RAP TY-24M T</v>
          </cell>
          <cell r="E1012">
            <v>0.11</v>
          </cell>
          <cell r="F1012">
            <v>0.01</v>
          </cell>
        </row>
        <row r="1013">
          <cell r="A1013" t="str">
            <v>P0567232</v>
          </cell>
          <cell r="B1013" t="str">
            <v>TY25M</v>
          </cell>
          <cell r="C1013" t="str">
            <v>OEM Equipment</v>
          </cell>
          <cell r="D1013" t="str">
            <v>CABLE TIE, SELF-LOCKING, BUNDLE SIZE: 1.750&amp;quot;, LENGTH: 7.380&amp;quot;, WIDTH: 0.190&amp;quot;, MATERIAL: NYLON, INDUSTRY SPEC: MS3367-1-9, SUPERSEDES C0097114</v>
          </cell>
          <cell r="E1013">
            <v>0.12</v>
          </cell>
          <cell r="F1013">
            <v>0.04</v>
          </cell>
        </row>
        <row r="1014">
          <cell r="A1014" t="str">
            <v>P0578498</v>
          </cell>
          <cell r="C1014" t="str">
            <v>Switch Hardware</v>
          </cell>
          <cell r="D1014" t="str">
            <v>DESIGNATION LABEL</v>
          </cell>
          <cell r="E1014">
            <v>3</v>
          </cell>
          <cell r="F1014">
            <v>0</v>
          </cell>
        </row>
        <row r="1015">
          <cell r="A1015" t="str">
            <v>P0588406</v>
          </cell>
          <cell r="C1015" t="str">
            <v>Switch Hardware</v>
          </cell>
          <cell r="D1015" t="str">
            <v>DESIGNATION LABEL</v>
          </cell>
          <cell r="E1015">
            <v>5</v>
          </cell>
          <cell r="F1015">
            <v>1.38</v>
          </cell>
        </row>
        <row r="1016">
          <cell r="A1016" t="str">
            <v>P0588573</v>
          </cell>
          <cell r="C1016" t="str">
            <v>OEM Equipment</v>
          </cell>
          <cell r="D1016" t="str">
            <v>Rack, Cable Ladder, 5&amp;#8364; Brown</v>
          </cell>
          <cell r="E1016">
            <v>174</v>
          </cell>
          <cell r="F1016">
            <v>53.84</v>
          </cell>
        </row>
        <row r="1017">
          <cell r="A1017" t="str">
            <v>P0588575</v>
          </cell>
          <cell r="C1017" t="str">
            <v>Switch Hardware</v>
          </cell>
          <cell r="D1017" t="str">
            <v>Rack, Cable Ladder, 15 Brown</v>
          </cell>
          <cell r="E1017">
            <v>74</v>
          </cell>
          <cell r="F1017">
            <v>43.54</v>
          </cell>
        </row>
        <row r="1018">
          <cell r="A1018" t="str">
            <v>P0590460</v>
          </cell>
          <cell r="C1018" t="str">
            <v>Switch Hardware</v>
          </cell>
          <cell r="D1018" t="str">
            <v>PLATE</v>
          </cell>
          <cell r="E1018">
            <v>16.399999999999999</v>
          </cell>
          <cell r="F1018">
            <v>24.8</v>
          </cell>
        </row>
        <row r="1019">
          <cell r="A1019" t="str">
            <v>P0590550</v>
          </cell>
          <cell r="C1019" t="str">
            <v>OEM Equipment</v>
          </cell>
          <cell r="D1019" t="str">
            <v>Ty-rap, self-locking, 13.35&amp;quot;</v>
          </cell>
          <cell r="E1019">
            <v>0.15</v>
          </cell>
          <cell r="F1019">
            <v>0.04</v>
          </cell>
        </row>
        <row r="1020">
          <cell r="A1020" t="str">
            <v>P0590554</v>
          </cell>
          <cell r="C1020" t="str">
            <v>OEM Equipment</v>
          </cell>
          <cell r="D1020" t="str">
            <v>CABLE TIE, PLT3I-M PANDUIT, TY</v>
          </cell>
          <cell r="E1020">
            <v>0.23</v>
          </cell>
          <cell r="F1020">
            <v>0.05</v>
          </cell>
        </row>
        <row r="1021">
          <cell r="A1021" t="str">
            <v>P0601076</v>
          </cell>
          <cell r="C1021" t="str">
            <v>Switch Hardware</v>
          </cell>
          <cell r="D1021" t="str">
            <v>MATL CODE= S 289A FI NISH, THD</v>
          </cell>
          <cell r="E1021">
            <v>10</v>
          </cell>
          <cell r="F1021">
            <v>2.88</v>
          </cell>
        </row>
        <row r="1022">
          <cell r="A1022" t="str">
            <v>P0601852</v>
          </cell>
          <cell r="C1022" t="str">
            <v>OEM Equipment</v>
          </cell>
          <cell r="D1022" t="str">
            <v>THREADED ROD ANCHOR ASSY, M12X</v>
          </cell>
          <cell r="E1022">
            <v>32.04</v>
          </cell>
          <cell r="F1022">
            <v>8.99</v>
          </cell>
        </row>
        <row r="1023">
          <cell r="A1023" t="str">
            <v>P0602537</v>
          </cell>
          <cell r="C1023" t="str">
            <v>Controller Software</v>
          </cell>
          <cell r="D1023" t="str">
            <v>CDMA TOOL BOX 3.1</v>
          </cell>
          <cell r="E1023">
            <v>20000</v>
          </cell>
          <cell r="F1023">
            <v>0</v>
          </cell>
        </row>
        <row r="1024">
          <cell r="A1024" t="str">
            <v>P0628358</v>
          </cell>
          <cell r="C1024" t="str">
            <v>OEM Equipment</v>
          </cell>
          <cell r="D1024" t="str">
            <v>DESIGN LABEL (NT6X70AA)</v>
          </cell>
          <cell r="E1024">
            <v>1.74</v>
          </cell>
          <cell r="F1024">
            <v>0.6</v>
          </cell>
        </row>
        <row r="1025">
          <cell r="A1025" t="str">
            <v>P0633702</v>
          </cell>
          <cell r="C1025" t="str">
            <v>OEM Equipment</v>
          </cell>
          <cell r="D1025" t="str">
            <v>CABLE TIE, MAT: NYLON FLAME-RE</v>
          </cell>
          <cell r="E1025">
            <v>3</v>
          </cell>
          <cell r="F1025">
            <v>0.05</v>
          </cell>
        </row>
        <row r="1026">
          <cell r="A1026" t="str">
            <v>P0640498</v>
          </cell>
          <cell r="C1026" t="str">
            <v>OEM Equipment</v>
          </cell>
          <cell r="D1026" t="str">
            <v>NYLON FLAT WASHER</v>
          </cell>
          <cell r="E1026">
            <v>3</v>
          </cell>
          <cell r="F1026">
            <v>0.05</v>
          </cell>
        </row>
        <row r="1027">
          <cell r="A1027" t="str">
            <v>P0645604</v>
          </cell>
          <cell r="C1027" t="str">
            <v>Switch Hardware</v>
          </cell>
          <cell r="D1027" t="str">
            <v>Anchor bolt, 3/8-16x2.0x5/8, Z</v>
          </cell>
          <cell r="E1027">
            <v>2.58</v>
          </cell>
          <cell r="F1027">
            <v>0.42</v>
          </cell>
        </row>
        <row r="1028">
          <cell r="A1028" t="str">
            <v>P0649113</v>
          </cell>
          <cell r="C1028" t="str">
            <v>Switch Hardware</v>
          </cell>
          <cell r="D1028" t="str">
            <v>EXPANSION SHIELD, THREAD SIZE</v>
          </cell>
          <cell r="E1028">
            <v>2.13</v>
          </cell>
          <cell r="F1028">
            <v>2.74</v>
          </cell>
        </row>
        <row r="1029">
          <cell r="A1029" t="str">
            <v>P0663893</v>
          </cell>
          <cell r="C1029" t="str">
            <v>Switch Hardware</v>
          </cell>
          <cell r="D1029" t="str">
            <v>EXTRUSION USED BY INSTALLA TIO</v>
          </cell>
          <cell r="E1029">
            <v>6</v>
          </cell>
          <cell r="F1029">
            <v>9.4499999999999993</v>
          </cell>
        </row>
        <row r="1030">
          <cell r="A1030" t="str">
            <v>P0674562</v>
          </cell>
          <cell r="C1030" t="str">
            <v>Switch Hardware</v>
          </cell>
          <cell r="D1030" t="str">
            <v>FRAME SHIM (SIDE)</v>
          </cell>
          <cell r="E1030">
            <v>4</v>
          </cell>
          <cell r="F1030">
            <v>0.85</v>
          </cell>
        </row>
        <row r="1031">
          <cell r="A1031" t="str">
            <v>P0690976</v>
          </cell>
          <cell r="C1031" t="str">
            <v>Switch Hardware</v>
          </cell>
          <cell r="D1031" t="str">
            <v>DESIGN LABEL (NT6X50AB)</v>
          </cell>
          <cell r="E1031">
            <v>1.26</v>
          </cell>
          <cell r="F1031">
            <v>0</v>
          </cell>
        </row>
        <row r="1032">
          <cell r="A1032" t="str">
            <v>P0691581</v>
          </cell>
          <cell r="C1032" t="str">
            <v>Switch Hardware</v>
          </cell>
          <cell r="D1032" t="str">
            <v>90 DEG CONN, .500&amp;quot; FLEX, CONDU</v>
          </cell>
          <cell r="E1032">
            <v>9</v>
          </cell>
          <cell r="F1032">
            <v>3.32</v>
          </cell>
        </row>
        <row r="1033">
          <cell r="A1033" t="str">
            <v>P0692008</v>
          </cell>
          <cell r="C1033" t="str">
            <v>Switch Hardware</v>
          </cell>
          <cell r="D1033" t="str">
            <v>FLEX METAL CONDUIT (TITE-BITE)</v>
          </cell>
          <cell r="E1033">
            <v>4.62</v>
          </cell>
          <cell r="F1033">
            <v>1.37</v>
          </cell>
        </row>
        <row r="1034">
          <cell r="A1034" t="str">
            <v>P0700807</v>
          </cell>
          <cell r="C1034" t="str">
            <v>Switch Hardware</v>
          </cell>
          <cell r="D1034" t="str">
            <v>Auxiliary Framework, 12 foot 8 inch Channel, part of NT9C85AA</v>
          </cell>
          <cell r="E1034">
            <v>67.89</v>
          </cell>
          <cell r="F1034">
            <v>11.33</v>
          </cell>
        </row>
        <row r="1035">
          <cell r="A1035" t="str">
            <v>P0704526</v>
          </cell>
          <cell r="C1035" t="str">
            <v>Switch Hardware</v>
          </cell>
          <cell r="D1035" t="str">
            <v>FRONT &amp;amp; REAR SHELF PACKFILL LA</v>
          </cell>
          <cell r="E1035">
            <v>3</v>
          </cell>
          <cell r="F1035">
            <v>4.5</v>
          </cell>
        </row>
        <row r="1036">
          <cell r="A1036" t="str">
            <v>P0709515</v>
          </cell>
          <cell r="C1036" t="str">
            <v>Switch Hardware</v>
          </cell>
          <cell r="D1036" t="str">
            <v>DESIGN LABEL (NT9X19AA)</v>
          </cell>
          <cell r="E1036">
            <v>5</v>
          </cell>
          <cell r="F1036">
            <v>0.62</v>
          </cell>
        </row>
        <row r="1037">
          <cell r="A1037" t="str">
            <v>P0711675</v>
          </cell>
          <cell r="C1037" t="str">
            <v>Switch Hardware</v>
          </cell>
          <cell r="D1037" t="str">
            <v>SHELF PACKFILL INSERT (NTE X30</v>
          </cell>
          <cell r="E1037">
            <v>2</v>
          </cell>
          <cell r="F1037">
            <v>0.69</v>
          </cell>
        </row>
        <row r="1038">
          <cell r="A1038" t="str">
            <v>P0719431</v>
          </cell>
          <cell r="C1038" t="str">
            <v>Switch Hardware</v>
          </cell>
          <cell r="D1038" t="str">
            <v>CABLE TIE MOUNT BASE, FR NYLON</v>
          </cell>
          <cell r="E1038">
            <v>3</v>
          </cell>
          <cell r="F1038">
            <v>0.14000000000000001</v>
          </cell>
        </row>
        <row r="1039">
          <cell r="A1039" t="str">
            <v>P0724605</v>
          </cell>
          <cell r="C1039" t="str">
            <v>Switch Hardware</v>
          </cell>
          <cell r="D1039" t="str">
            <v>AUX FRAMING, 152 INCH, GRAY</v>
          </cell>
          <cell r="E1039">
            <v>54</v>
          </cell>
          <cell r="F1039">
            <v>17.989999999999998</v>
          </cell>
        </row>
        <row r="1040">
          <cell r="A1040" t="str">
            <v>P0725257</v>
          </cell>
          <cell r="C1040" t="str">
            <v>OEM Equipment</v>
          </cell>
          <cell r="D1040" t="str">
            <v>designation label (nt6x28ac)</v>
          </cell>
          <cell r="E1040">
            <v>3.63</v>
          </cell>
          <cell r="F1040">
            <v>0</v>
          </cell>
        </row>
        <row r="1041">
          <cell r="A1041" t="str">
            <v>P0725257</v>
          </cell>
          <cell r="C1041" t="str">
            <v>OEM Equipment</v>
          </cell>
          <cell r="D1041" t="str">
            <v>designation label (nt6x28ac)</v>
          </cell>
          <cell r="E1041">
            <v>3.63</v>
          </cell>
          <cell r="F1041">
            <v>0</v>
          </cell>
        </row>
        <row r="1042">
          <cell r="A1042" t="str">
            <v>P0729947</v>
          </cell>
          <cell r="C1042" t="str">
            <v>Switch Hardware</v>
          </cell>
          <cell r="D1042" t="str">
            <v>BASE ISOLATOR PAD</v>
          </cell>
          <cell r="E1042">
            <v>286</v>
          </cell>
          <cell r="F1042">
            <v>64.81</v>
          </cell>
        </row>
        <row r="1043">
          <cell r="A1043" t="str">
            <v>P0731527</v>
          </cell>
          <cell r="C1043" t="str">
            <v>OEM Equipment</v>
          </cell>
          <cell r="D1043" t="str">
            <v>DESIGN LABEL (NT9X45BA)</v>
          </cell>
          <cell r="E1043">
            <v>1</v>
          </cell>
          <cell r="F1043">
            <v>0.88</v>
          </cell>
        </row>
        <row r="1044">
          <cell r="A1044" t="str">
            <v>P0732782</v>
          </cell>
          <cell r="C1044" t="str">
            <v>Switch Hardware</v>
          </cell>
          <cell r="D1044" t="str">
            <v>NTEX31BA PACK INSERT LABEL</v>
          </cell>
          <cell r="E1044">
            <v>3.39</v>
          </cell>
          <cell r="F1044">
            <v>1.24</v>
          </cell>
        </row>
        <row r="1045">
          <cell r="A1045" t="str">
            <v>P0734155</v>
          </cell>
          <cell r="C1045" t="str">
            <v>Switch Hardware</v>
          </cell>
          <cell r="D1045" t="str">
            <v>DESIGN LABEL (NT9X40BB)</v>
          </cell>
          <cell r="E1045">
            <v>6</v>
          </cell>
          <cell r="F1045">
            <v>0.84</v>
          </cell>
        </row>
        <row r="1046">
          <cell r="A1046" t="str">
            <v>P0735096</v>
          </cell>
          <cell r="C1046" t="str">
            <v>OEM Equipment</v>
          </cell>
          <cell r="D1046" t="str">
            <v>DESIGN LABEL (NT9X17AD)</v>
          </cell>
          <cell r="E1046">
            <v>6</v>
          </cell>
          <cell r="F1046">
            <v>5.71</v>
          </cell>
        </row>
        <row r="1047">
          <cell r="A1047" t="str">
            <v>P0735098</v>
          </cell>
          <cell r="C1047" t="str">
            <v>OEM Equipment</v>
          </cell>
          <cell r="D1047" t="str">
            <v>DESIGN LABEL (NT9X35FA)</v>
          </cell>
          <cell r="E1047">
            <v>12.48</v>
          </cell>
          <cell r="F1047">
            <v>4.16</v>
          </cell>
        </row>
        <row r="1048">
          <cell r="A1048" t="str">
            <v>P0738554</v>
          </cell>
          <cell r="C1048" t="str">
            <v>Switch Hardware</v>
          </cell>
          <cell r="D1048" t="str">
            <v>DESIGNATION LABEL NT9X76AA/NTE</v>
          </cell>
          <cell r="E1048">
            <v>8</v>
          </cell>
          <cell r="F1048">
            <v>6.12</v>
          </cell>
        </row>
        <row r="1049">
          <cell r="A1049" t="str">
            <v>P0739157</v>
          </cell>
          <cell r="C1049" t="str">
            <v>OEM Equipment</v>
          </cell>
          <cell r="D1049" t="str">
            <v>DESIGN LABEL (NT6X27BB)</v>
          </cell>
          <cell r="E1049">
            <v>1.53</v>
          </cell>
          <cell r="F1049">
            <v>0</v>
          </cell>
        </row>
        <row r="1050">
          <cell r="A1050" t="str">
            <v>P0741484</v>
          </cell>
          <cell r="C1050" t="str">
            <v>OEM Equipment</v>
          </cell>
          <cell r="D1050" t="str">
            <v>CABINET JOINING EMI C-CHAN NEL</v>
          </cell>
          <cell r="E1050">
            <v>14</v>
          </cell>
          <cell r="F1050">
            <v>13.52</v>
          </cell>
        </row>
        <row r="1051">
          <cell r="A1051" t="str">
            <v>P0741641</v>
          </cell>
          <cell r="C1051" t="str">
            <v>Switch Hardware</v>
          </cell>
          <cell r="D1051" t="str">
            <v>SAFETY COVER</v>
          </cell>
          <cell r="E1051">
            <v>155</v>
          </cell>
          <cell r="F1051">
            <v>31.91</v>
          </cell>
        </row>
        <row r="1052">
          <cell r="A1052" t="str">
            <v>P0741680</v>
          </cell>
          <cell r="C1052" t="str">
            <v>Switch Hardware</v>
          </cell>
          <cell r="D1052" t="str">
            <v>DESIGN LABELS (NTRX54BA)</v>
          </cell>
          <cell r="E1052">
            <v>3</v>
          </cell>
          <cell r="F1052">
            <v>0.61</v>
          </cell>
        </row>
        <row r="1053">
          <cell r="A1053" t="str">
            <v>P0809979</v>
          </cell>
          <cell r="C1053" t="str">
            <v>Switch Hardware</v>
          </cell>
          <cell r="D1053" t="str">
            <v>C28 DOOR LABEL, GREEN (THERMAL</v>
          </cell>
          <cell r="E1053">
            <v>14.7</v>
          </cell>
          <cell r="F1053">
            <v>1.66</v>
          </cell>
        </row>
        <row r="1054">
          <cell r="A1054" t="str">
            <v>P0809981</v>
          </cell>
          <cell r="C1054" t="str">
            <v>OEM Equipment</v>
          </cell>
          <cell r="D1054" t="str">
            <v>C28 DOOR LABEL, BLUE (THERMAL</v>
          </cell>
          <cell r="E1054">
            <v>14.7</v>
          </cell>
          <cell r="F1054">
            <v>2.68</v>
          </cell>
        </row>
        <row r="1055">
          <cell r="A1055" t="str">
            <v>P0857198</v>
          </cell>
          <cell r="C1055" t="str">
            <v>Controller Hardware</v>
          </cell>
          <cell r="D1055" t="str">
            <v>CSU SHELF FRONT 17&amp;quot; FILLER PANEL (ASSY)</v>
          </cell>
          <cell r="E1055">
            <v>50</v>
          </cell>
          <cell r="F1055">
            <v>17.86</v>
          </cell>
        </row>
        <row r="1056">
          <cell r="A1056" t="str">
            <v>P0865776</v>
          </cell>
          <cell r="C1056" t="str">
            <v>Switch Hardware</v>
          </cell>
          <cell r="D1056" t="str">
            <v>DESIGN LABEL FOR NT9X10CA</v>
          </cell>
          <cell r="E1056">
            <v>3</v>
          </cell>
          <cell r="F1056">
            <v>0.68</v>
          </cell>
        </row>
        <row r="1057">
          <cell r="A1057" t="str">
            <v>P0866586</v>
          </cell>
          <cell r="C1057" t="str">
            <v>Switch Hardware</v>
          </cell>
          <cell r="D1057" t="str">
            <v>DESIGNATION LABEL FOR NT9X63AA</v>
          </cell>
          <cell r="E1057">
            <v>1</v>
          </cell>
          <cell r="F1057">
            <v>0.68</v>
          </cell>
        </row>
        <row r="1058">
          <cell r="A1058" t="str">
            <v>P0876525</v>
          </cell>
          <cell r="C1058" t="str">
            <v>Switch Hardware</v>
          </cell>
          <cell r="D1058" t="str">
            <v>Designation Label (NT9X13DG)</v>
          </cell>
          <cell r="E1058">
            <v>1</v>
          </cell>
          <cell r="F1058">
            <v>2.75</v>
          </cell>
        </row>
        <row r="1059">
          <cell r="A1059" t="str">
            <v>P0879800</v>
          </cell>
          <cell r="C1059" t="str">
            <v>Cellsite/BTS/RBS Infrastructure</v>
          </cell>
          <cell r="D1059" t="str">
            <v>RECTIFIER FILLER PANEL-OUTDOOR DE</v>
          </cell>
          <cell r="E1059">
            <v>20</v>
          </cell>
          <cell r="F1059">
            <v>5.85</v>
          </cell>
        </row>
        <row r="1060">
          <cell r="A1060" t="str">
            <v>P0882180</v>
          </cell>
          <cell r="C1060" t="str">
            <v>Switch Hardware</v>
          </cell>
          <cell r="D1060" t="str">
            <v>LABEL, NTLX14CA SHARED MEMORY</v>
          </cell>
          <cell r="E1060">
            <v>70</v>
          </cell>
          <cell r="F1060">
            <v>2.06</v>
          </cell>
        </row>
        <row r="1061">
          <cell r="A1061" t="str">
            <v>P0883695</v>
          </cell>
          <cell r="C1061" t="str">
            <v>OEM Equipment</v>
          </cell>
          <cell r="D1061" t="str">
            <v>ANTISHORT BUSHING, SNAP IN</v>
          </cell>
          <cell r="E1061">
            <v>2</v>
          </cell>
          <cell r="F1061">
            <v>1.06</v>
          </cell>
        </row>
        <row r="1062">
          <cell r="A1062" t="str">
            <v>P0884002</v>
          </cell>
          <cell r="C1062" t="str">
            <v>Switch Hardware</v>
          </cell>
          <cell r="D1062" t="str">
            <v>AIR FILTER</v>
          </cell>
          <cell r="E1062">
            <v>79</v>
          </cell>
          <cell r="F1062">
            <v>25.87</v>
          </cell>
        </row>
        <row r="1063">
          <cell r="A1063" t="str">
            <v>P0884202</v>
          </cell>
          <cell r="C1063" t="str">
            <v>OEM Equipment</v>
          </cell>
          <cell r="D1063" t="str">
            <v>CABLE TIE, SELF-LOCKING TY-RAP</v>
          </cell>
          <cell r="E1063">
            <v>0.27</v>
          </cell>
          <cell r="F1063">
            <v>0.09</v>
          </cell>
        </row>
        <row r="1064">
          <cell r="A1064" t="str">
            <v>P0887517</v>
          </cell>
          <cell r="C1064" t="str">
            <v>Cellsite/BTS/RBS Infrastructure</v>
          </cell>
          <cell r="D1064" t="str">
            <v>AIR BLOCK PANEL</v>
          </cell>
          <cell r="E1064">
            <v>50</v>
          </cell>
          <cell r="F1064">
            <v>3.64</v>
          </cell>
        </row>
        <row r="1065">
          <cell r="A1065" t="str">
            <v>P0888677</v>
          </cell>
          <cell r="C1065" t="str">
            <v>Cellsite/BTS/RBS Infrastructure</v>
          </cell>
          <cell r="D1065" t="str">
            <v>FIBER SLACK BRACKET</v>
          </cell>
          <cell r="E1065">
            <v>200</v>
          </cell>
          <cell r="F1065">
            <v>70.37</v>
          </cell>
        </row>
        <row r="1066">
          <cell r="A1066" t="str">
            <v>P0902136</v>
          </cell>
          <cell r="C1066" t="str">
            <v>Cellsite/BTS/RBS Infrastructure</v>
          </cell>
          <cell r="D1066" t="str">
            <v>RECTIFIER FILLER PANEL - INDOOR DR</v>
          </cell>
          <cell r="E1066">
            <v>20</v>
          </cell>
          <cell r="F1066">
            <v>17.329999999999998</v>
          </cell>
        </row>
        <row r="1067">
          <cell r="A1067" t="str">
            <v>P0905082</v>
          </cell>
          <cell r="C1067" t="str">
            <v>Cellsite/BTS/RBS Infrastructure</v>
          </cell>
          <cell r="D1067" t="str">
            <v>EMI COVER, TYPE C</v>
          </cell>
          <cell r="E1067">
            <v>10</v>
          </cell>
          <cell r="F1067">
            <v>0.47</v>
          </cell>
        </row>
        <row r="1068">
          <cell r="A1068" t="str">
            <v>P0905084</v>
          </cell>
          <cell r="C1068" t="str">
            <v>Cellsite/BTS/RBS Infrastructure</v>
          </cell>
          <cell r="D1068" t="str">
            <v>EMI COVER, TYPE A</v>
          </cell>
          <cell r="E1068">
            <v>10</v>
          </cell>
          <cell r="F1068">
            <v>0.7</v>
          </cell>
        </row>
        <row r="1069">
          <cell r="A1069" t="str">
            <v>P0908854</v>
          </cell>
          <cell r="C1069" t="str">
            <v>Cellsite/BTS/RBS Infrastructure</v>
          </cell>
          <cell r="D1069" t="str">
            <v>CONNECTOR GUARD</v>
          </cell>
          <cell r="E1069">
            <v>120</v>
          </cell>
          <cell r="F1069">
            <v>9.75</v>
          </cell>
        </row>
        <row r="1070">
          <cell r="A1070" t="str">
            <v>P0909883</v>
          </cell>
          <cell r="C1070" t="str">
            <v>Switch Hardware</v>
          </cell>
          <cell r="D1070" t="str">
            <v>DESIGN LABEL NTLX02CA</v>
          </cell>
          <cell r="E1070">
            <v>2</v>
          </cell>
          <cell r="F1070">
            <v>1.33</v>
          </cell>
        </row>
        <row r="1071">
          <cell r="A1071" t="str">
            <v>P0912404</v>
          </cell>
          <cell r="C1071" t="str">
            <v>Switch Hardware</v>
          </cell>
          <cell r="D1071" t="str">
            <v>DESIGNATION LABEL FOR NT9X63AB</v>
          </cell>
          <cell r="E1071">
            <v>2</v>
          </cell>
          <cell r="F1071">
            <v>0.69</v>
          </cell>
        </row>
        <row r="1072">
          <cell r="A1072" t="str">
            <v>P0913644</v>
          </cell>
          <cell r="C1072" t="str">
            <v>Switch Hardware</v>
          </cell>
          <cell r="D1072" t="str">
            <v>DESIGNATION LABEL FOR NTRX50NB</v>
          </cell>
          <cell r="E1072">
            <v>2</v>
          </cell>
          <cell r="F1072">
            <v>1.1100000000000001</v>
          </cell>
        </row>
        <row r="1073">
          <cell r="A1073" t="str">
            <v>P0913645</v>
          </cell>
          <cell r="C1073" t="str">
            <v>Switch Hardware</v>
          </cell>
          <cell r="D1073" t="str">
            <v>DESIGNATION LABEL FOR NTRX50NC</v>
          </cell>
          <cell r="E1073">
            <v>2</v>
          </cell>
          <cell r="F1073">
            <v>0.98</v>
          </cell>
        </row>
        <row r="1074">
          <cell r="A1074" t="str">
            <v>P0915567</v>
          </cell>
          <cell r="C1074" t="str">
            <v>Cellsite/BTS/RBS Infrastructure</v>
          </cell>
          <cell r="D1074" t="str">
            <v>CONNECTOR ASSEMBLY (BIM TERMINATION)</v>
          </cell>
          <cell r="E1074">
            <v>30</v>
          </cell>
          <cell r="F1074">
            <v>5.13</v>
          </cell>
        </row>
        <row r="1075">
          <cell r="A1075" t="str">
            <v>P0940792</v>
          </cell>
          <cell r="C1075" t="str">
            <v>OEM Equipment</v>
          </cell>
          <cell r="D1075" t="str">
            <v>DESIGNATION LABEL FOR NTRX50NK</v>
          </cell>
          <cell r="E1075">
            <v>3</v>
          </cell>
          <cell r="F1075">
            <v>1.05</v>
          </cell>
        </row>
        <row r="1076">
          <cell r="A1076" t="str">
            <v>P0940793</v>
          </cell>
          <cell r="C1076" t="str">
            <v>Switch Hardware</v>
          </cell>
          <cell r="D1076" t="str">
            <v>DESIGNATION LABEL FOR NTRX50NL</v>
          </cell>
          <cell r="E1076">
            <v>3</v>
          </cell>
          <cell r="F1076">
            <v>0.67</v>
          </cell>
        </row>
        <row r="1077">
          <cell r="A1077" t="str">
            <v>P0940794</v>
          </cell>
          <cell r="C1077" t="str">
            <v>OEM Equipment</v>
          </cell>
          <cell r="D1077" t="str">
            <v>DESIGNATION LABEL FOR NTRX50NM</v>
          </cell>
          <cell r="E1077">
            <v>6</v>
          </cell>
          <cell r="F1077">
            <v>1.05</v>
          </cell>
        </row>
        <row r="1078">
          <cell r="A1078" t="str">
            <v>P0943749</v>
          </cell>
          <cell r="C1078" t="str">
            <v>Cellsite/BTS/RBS Infrastructure</v>
          </cell>
          <cell r="D1078" t="str">
            <v>DOOR SUB-ASSEMBLY FOR YU AND YV EBE</v>
          </cell>
          <cell r="E1078">
            <v>2125</v>
          </cell>
          <cell r="F1078">
            <v>364.42</v>
          </cell>
        </row>
        <row r="1079">
          <cell r="A1079" t="str">
            <v>P0943750</v>
          </cell>
          <cell r="C1079" t="str">
            <v>Cellsite/BTS/RBS Infrastructure</v>
          </cell>
          <cell r="D1079" t="str">
            <v>DOOR LATCH ON YU AND YV EBE</v>
          </cell>
          <cell r="E1079">
            <v>340</v>
          </cell>
          <cell r="F1079">
            <v>43.82</v>
          </cell>
        </row>
        <row r="1080">
          <cell r="A1080" t="str">
            <v>P097F813</v>
          </cell>
          <cell r="C1080" t="str">
            <v>Switch Hardware</v>
          </cell>
          <cell r="D1080" t="str">
            <v>Screw, Tap .216-24 x .500 x .3</v>
          </cell>
          <cell r="E1080">
            <v>0.87</v>
          </cell>
          <cell r="F1080">
            <v>0.03</v>
          </cell>
        </row>
        <row r="1081">
          <cell r="A1081" t="str">
            <v>P097F839</v>
          </cell>
          <cell r="C1081" t="str">
            <v>Switch Hardware</v>
          </cell>
          <cell r="D1081" t="str">
            <v>Screw, Tap .164-32 x .375 x .3</v>
          </cell>
          <cell r="E1081">
            <v>3</v>
          </cell>
          <cell r="F1081">
            <v>0.02</v>
          </cell>
        </row>
        <row r="1082">
          <cell r="A1082" t="str">
            <v>P0987381</v>
          </cell>
          <cell r="C1082" t="str">
            <v>OEM Equipment</v>
          </cell>
          <cell r="D1082" t="str">
            <v>MOUNT, CABLE TIE, ACRYLIC ADHESIVE BACKED, DIM:2.00&amp;quot; X 2.00&amp;quot; X 0.095&amp;quot;, MATERIAL: NYLON(NY), COLOR: WHITE</v>
          </cell>
          <cell r="E1082">
            <v>30</v>
          </cell>
          <cell r="F1082">
            <v>3.04</v>
          </cell>
        </row>
        <row r="1083">
          <cell r="A1083" t="str">
            <v>P098G545</v>
          </cell>
          <cell r="C1083" t="str">
            <v>Cellsite/BTS/RBS Infrastructure</v>
          </cell>
          <cell r="D1083" t="str">
            <v>Panning,6' brown, for 30&amp;quot; cabl</v>
          </cell>
          <cell r="E1083">
            <v>58</v>
          </cell>
          <cell r="F1083">
            <v>39.36</v>
          </cell>
        </row>
        <row r="1084">
          <cell r="A1084" t="str">
            <v>P0990459</v>
          </cell>
          <cell r="C1084" t="str">
            <v>Switch Software</v>
          </cell>
          <cell r="D1084" t="str">
            <v>Orig_Attempt_Auth DP in WIN call model</v>
          </cell>
          <cell r="E1084">
            <v>25</v>
          </cell>
          <cell r="F1084">
            <v>0</v>
          </cell>
        </row>
        <row r="1085">
          <cell r="A1085" t="str">
            <v>P0990460</v>
          </cell>
          <cell r="C1085" t="str">
            <v>Switch Software</v>
          </cell>
          <cell r="D1085" t="str">
            <v>NTWK CDMA OTAPA</v>
          </cell>
          <cell r="E1085">
            <v>300</v>
          </cell>
          <cell r="F1085">
            <v>0</v>
          </cell>
        </row>
        <row r="1086">
          <cell r="A1086" t="str">
            <v>P0991169</v>
          </cell>
          <cell r="C1086" t="str">
            <v>Switch Software</v>
          </cell>
          <cell r="D1086" t="str">
            <v>MTX11 BASE MSC &amp;amp; HLR FTRS CDMA - NEW SWITCH</v>
          </cell>
          <cell r="E1086">
            <v>1100</v>
          </cell>
          <cell r="F1086">
            <v>0</v>
          </cell>
        </row>
        <row r="1087">
          <cell r="A1087" t="str">
            <v>CTBX0030</v>
          </cell>
          <cell r="B1087" t="str">
            <v>P0991743</v>
          </cell>
          <cell r="C1087" t="str">
            <v>Controller Software</v>
          </cell>
          <cell r="D1087" t="str">
            <v>CDMA TOOL BOX 3.0</v>
          </cell>
          <cell r="E1087">
            <v>20000</v>
          </cell>
          <cell r="F1087">
            <v>0</v>
          </cell>
        </row>
        <row r="1088">
          <cell r="A1088" t="str">
            <v>P0994488</v>
          </cell>
          <cell r="C1088" t="str">
            <v>Controller Hardware</v>
          </cell>
          <cell r="D1088" t="str">
            <v>CDMA 1xEV-DO RNC App 2.0</v>
          </cell>
          <cell r="E1088">
            <v>121210</v>
          </cell>
          <cell r="F1088">
            <v>15378.03</v>
          </cell>
        </row>
        <row r="1089">
          <cell r="A1089" t="str">
            <v>P0994488</v>
          </cell>
          <cell r="C1089" t="str">
            <v>Controller Hardware</v>
          </cell>
          <cell r="D1089" t="str">
            <v>CDMA 1xEV-DO RNC App 2.0</v>
          </cell>
          <cell r="E1089">
            <v>121210</v>
          </cell>
          <cell r="F1089">
            <v>15378.03</v>
          </cell>
        </row>
        <row r="1090">
          <cell r="A1090" t="str">
            <v>P0994490</v>
          </cell>
          <cell r="C1090" t="str">
            <v>Controller Hardware</v>
          </cell>
          <cell r="D1090" t="str">
            <v>CDMA 1xEV-DO Elmt Mgmt Sys App 2.0</v>
          </cell>
          <cell r="E1090">
            <v>464800</v>
          </cell>
          <cell r="F1090">
            <v>52230.239999999998</v>
          </cell>
        </row>
        <row r="1091">
          <cell r="A1091" t="str">
            <v>P0994490</v>
          </cell>
          <cell r="C1091" t="str">
            <v>Controller Hardware</v>
          </cell>
          <cell r="D1091" t="str">
            <v>CDMA 1xEV-DO Elmt Mgmt Sys App 2.0</v>
          </cell>
          <cell r="E1091">
            <v>464800</v>
          </cell>
          <cell r="F1091">
            <v>52230.239999999998</v>
          </cell>
        </row>
        <row r="1092">
          <cell r="A1092" t="str">
            <v>QMBIX10A</v>
          </cell>
          <cell r="B1092" t="str">
            <v>A0270164</v>
          </cell>
          <cell r="C1092" t="str">
            <v>OEM Equipment</v>
          </cell>
          <cell r="D1092" t="str">
            <v>MTG</v>
          </cell>
          <cell r="E1092">
            <v>38.369999999999997</v>
          </cell>
          <cell r="F1092">
            <v>11.14</v>
          </cell>
        </row>
        <row r="1093">
          <cell r="A1093" t="str">
            <v>QRBIX19A</v>
          </cell>
          <cell r="B1093" t="str">
            <v>A0270168</v>
          </cell>
          <cell r="C1093" t="str">
            <v>OEM Equipment</v>
          </cell>
          <cell r="D1093" t="str">
            <v>DISTG RG</v>
          </cell>
          <cell r="E1093">
            <v>7.52</v>
          </cell>
          <cell r="F1093">
            <v>1.35</v>
          </cell>
        </row>
        <row r="1094">
          <cell r="A1094" t="str">
            <v>QSBIX20A</v>
          </cell>
          <cell r="B1094" t="str">
            <v>A0270169</v>
          </cell>
          <cell r="C1094" t="str">
            <v>OEM Equipment</v>
          </cell>
          <cell r="D1094" t="str">
            <v>DSGNTN STR</v>
          </cell>
          <cell r="E1094">
            <v>81</v>
          </cell>
          <cell r="F1094">
            <v>0.21</v>
          </cell>
        </row>
        <row r="1095">
          <cell r="A1095" t="str">
            <v>QTBIX16A</v>
          </cell>
          <cell r="B1095" t="str">
            <v>A0270165</v>
          </cell>
          <cell r="C1095" t="str">
            <v>OEM Equipment</v>
          </cell>
          <cell r="D1095" t="str">
            <v>TOOL</v>
          </cell>
          <cell r="E1095">
            <v>104.79</v>
          </cell>
          <cell r="F1095">
            <v>33.270000000000003</v>
          </cell>
        </row>
        <row r="1096">
          <cell r="A1096" t="str">
            <v>R0103038</v>
          </cell>
          <cell r="C1096" t="str">
            <v>Switch Hardware</v>
          </cell>
          <cell r="D1096" t="str">
            <v>10AWG STRANDED COPPER 600 VOLT</v>
          </cell>
          <cell r="E1096">
            <v>8</v>
          </cell>
          <cell r="F1096">
            <v>3.77</v>
          </cell>
        </row>
        <row r="1097">
          <cell r="A1097" t="str">
            <v>R0112611</v>
          </cell>
          <cell r="C1097" t="str">
            <v>OEM Equipment</v>
          </cell>
          <cell r="D1097" t="str">
            <v>Twine, poly waxed, No. 9</v>
          </cell>
          <cell r="E1097">
            <v>4</v>
          </cell>
          <cell r="F1097">
            <v>4.32</v>
          </cell>
        </row>
        <row r="1098">
          <cell r="A1098" t="str">
            <v>R0112715</v>
          </cell>
          <cell r="C1098" t="str">
            <v>OEM Equipment</v>
          </cell>
          <cell r="D1098" t="str">
            <v>R0112715 PWR WIRE 6AWG BLK SIN</v>
          </cell>
          <cell r="E1098">
            <v>2.64</v>
          </cell>
          <cell r="F1098">
            <v>0.9</v>
          </cell>
        </row>
        <row r="1099">
          <cell r="A1099" t="str">
            <v>R0112716</v>
          </cell>
          <cell r="B1099" t="str">
            <v>NPS90508-03-8</v>
          </cell>
          <cell r="C1099" t="str">
            <v>OEM Equipment</v>
          </cell>
          <cell r="D1099" t="str">
            <v>R0112716 PWR WIRE 8AWG BLK SIN</v>
          </cell>
          <cell r="E1099">
            <v>3</v>
          </cell>
          <cell r="F1099">
            <v>0.53</v>
          </cell>
        </row>
        <row r="1100">
          <cell r="A1100" t="str">
            <v>R0112717</v>
          </cell>
          <cell r="C1100" t="str">
            <v>OEM Equipment</v>
          </cell>
          <cell r="D1100" t="str">
            <v>R0112717 PWR WIRE 10AWG BLACK</v>
          </cell>
          <cell r="E1100">
            <v>1.08</v>
          </cell>
          <cell r="F1100">
            <v>0.53</v>
          </cell>
        </row>
        <row r="1101">
          <cell r="A1101" t="str">
            <v>R0113513</v>
          </cell>
          <cell r="C1101" t="str">
            <v>Cellsite/BTS/RBS Infrastructure</v>
          </cell>
          <cell r="D1101" t="str">
            <v>R0113513 PWR WIRE 6AWG GRN SIN</v>
          </cell>
          <cell r="E1101">
            <v>0.99</v>
          </cell>
          <cell r="F1101">
            <v>0.96</v>
          </cell>
        </row>
        <row r="1102">
          <cell r="A1102" t="str">
            <v>R0114657</v>
          </cell>
          <cell r="C1102" t="str">
            <v>OEM Equipment</v>
          </cell>
          <cell r="D1102" t="str">
            <v>End Cap, Heat Shrink, HSC2-20</v>
          </cell>
          <cell r="E1102">
            <v>8</v>
          </cell>
          <cell r="F1102">
            <v>5.79</v>
          </cell>
        </row>
        <row r="1103">
          <cell r="A1103" t="str">
            <v>R0115410</v>
          </cell>
          <cell r="C1103" t="str">
            <v>OEM Equipment</v>
          </cell>
          <cell r="D1103" t="str">
            <v>R0115410 PWR WIRE 0AWG GRN SIN</v>
          </cell>
          <cell r="E1103">
            <v>2</v>
          </cell>
          <cell r="F1103">
            <v>1.5</v>
          </cell>
        </row>
        <row r="1104">
          <cell r="A1104" t="str">
            <v>R0115411</v>
          </cell>
          <cell r="C1104" t="str">
            <v>OEM Equipment</v>
          </cell>
          <cell r="D1104" t="str">
            <v>R0115411 PWR WIRE 6AWG GRN SIN</v>
          </cell>
          <cell r="E1104">
            <v>1</v>
          </cell>
          <cell r="F1104">
            <v>1.77</v>
          </cell>
        </row>
        <row r="1105">
          <cell r="A1105" t="str">
            <v>R0115566</v>
          </cell>
          <cell r="C1105" t="str">
            <v>OEM Equipment</v>
          </cell>
          <cell r="D1105" t="str">
            <v>PWR WIRE 0AWG GRN/YEL STRIPE</v>
          </cell>
          <cell r="E1105">
            <v>2</v>
          </cell>
          <cell r="F1105">
            <v>1.1299999999999999</v>
          </cell>
        </row>
        <row r="1106">
          <cell r="A1106" t="str">
            <v>R0116521</v>
          </cell>
          <cell r="C1106" t="str">
            <v>OEM Equipment</v>
          </cell>
          <cell r="D1106" t="str">
            <v>TAPE, PVC, black, 0.010 mil TH</v>
          </cell>
          <cell r="E1106">
            <v>17</v>
          </cell>
          <cell r="F1106">
            <v>6.64</v>
          </cell>
        </row>
        <row r="1107">
          <cell r="A1107" t="str">
            <v>R0116726</v>
          </cell>
          <cell r="C1107" t="str">
            <v>OEM Equipment</v>
          </cell>
          <cell r="D1107" t="str">
            <v>COAX CBL 0.123in 1X0.123 CU CLAD AL 1 COAX PE SHLD CU</v>
          </cell>
          <cell r="E1107">
            <v>15</v>
          </cell>
          <cell r="F1107">
            <v>2.73</v>
          </cell>
        </row>
        <row r="1108">
          <cell r="A1108" t="str">
            <v>R0118732</v>
          </cell>
          <cell r="C1108" t="str">
            <v>Controller Hardware</v>
          </cell>
          <cell r="D1108" t="str">
            <v>R0118732 PWR WIRE 00AWG BLK SI</v>
          </cell>
          <cell r="E1108">
            <v>2</v>
          </cell>
          <cell r="F1108">
            <v>0.89</v>
          </cell>
        </row>
        <row r="1109">
          <cell r="A1109" t="str">
            <v>R0118739</v>
          </cell>
          <cell r="C1109" t="str">
            <v>Switch Hardware</v>
          </cell>
          <cell r="D1109" t="str">
            <v>R0118739 PWR WIRE 350kcmil BLK</v>
          </cell>
          <cell r="E1109">
            <v>4.2</v>
          </cell>
          <cell r="F1109">
            <v>2.1800000000000002</v>
          </cell>
        </row>
        <row r="1110">
          <cell r="A1110" t="str">
            <v>R0118747</v>
          </cell>
          <cell r="C1110" t="str">
            <v>OEM Equipment</v>
          </cell>
          <cell r="D1110" t="str">
            <v>R0118747 PWR WIRE 0AWG GRN SIN</v>
          </cell>
          <cell r="E1110">
            <v>10.54</v>
          </cell>
          <cell r="F1110">
            <v>3.37</v>
          </cell>
        </row>
        <row r="1111">
          <cell r="A1111" t="str">
            <v>R0118763</v>
          </cell>
          <cell r="C1111" t="str">
            <v>OEM Equipment</v>
          </cell>
          <cell r="D1111" t="str">
            <v>R0118763 PWR WIRE 777kcmil BLK</v>
          </cell>
          <cell r="E1111">
            <v>71.81</v>
          </cell>
          <cell r="F1111">
            <v>5.8</v>
          </cell>
        </row>
        <row r="1112">
          <cell r="A1112" t="str">
            <v>R0118764</v>
          </cell>
          <cell r="C1112" t="str">
            <v>OEM Equipment</v>
          </cell>
          <cell r="D1112" t="str">
            <v>R0118764 PWR WIRE 535kcmil BLK</v>
          </cell>
          <cell r="E1112">
            <v>11</v>
          </cell>
          <cell r="F1112">
            <v>3.97</v>
          </cell>
        </row>
        <row r="1113">
          <cell r="A1113" t="str">
            <v>R0118765</v>
          </cell>
          <cell r="C1113" t="str">
            <v>OEM Equipment</v>
          </cell>
          <cell r="D1113" t="str">
            <v>R0118765 PWR WIRE 373kcmil BLK</v>
          </cell>
          <cell r="E1113">
            <v>38.54</v>
          </cell>
          <cell r="F1113">
            <v>3.25</v>
          </cell>
        </row>
        <row r="1114">
          <cell r="A1114" t="str">
            <v>R0118930</v>
          </cell>
          <cell r="C1114" t="str">
            <v>Cellsite/BTS/RBS Infrastructure</v>
          </cell>
          <cell r="D1114" t="str">
            <v>TEL CBL 22AWG 1X22 CU 6 PR SHLD BONDED AL</v>
          </cell>
          <cell r="E1114">
            <v>2</v>
          </cell>
          <cell r="F1114">
            <v>0.72</v>
          </cell>
        </row>
        <row r="1115">
          <cell r="A1115" t="str">
            <v>R0999230</v>
          </cell>
          <cell r="C1115" t="str">
            <v>Cellsite/BTS/RBS Infrastructure</v>
          </cell>
          <cell r="D1115" t="str">
            <v>WIRE, 2AWG (637 X 30) TPE INSULATION</v>
          </cell>
          <cell r="E1115">
            <v>8</v>
          </cell>
          <cell r="F1115">
            <v>3.92</v>
          </cell>
        </row>
        <row r="1116">
          <cell r="A1116" t="str">
            <v>SWBSCA</v>
          </cell>
          <cell r="C1116" t="str">
            <v>Controller Software</v>
          </cell>
          <cell r="D1116" t="str">
            <v>BSC SOFTWARE CHARGE PER VOICE CHANNEL</v>
          </cell>
          <cell r="E1116">
            <v>1500</v>
          </cell>
          <cell r="F1116">
            <v>0</v>
          </cell>
        </row>
        <row r="1117">
          <cell r="A1117" t="str">
            <v>SWBTSA</v>
          </cell>
          <cell r="C1117" t="str">
            <v>Controller Software</v>
          </cell>
          <cell r="D1117" t="str">
            <v>BTS SOFTWARE CHARGE PER VOICE CH</v>
          </cell>
          <cell r="E1117">
            <v>1000</v>
          </cell>
          <cell r="F1117">
            <v>0</v>
          </cell>
        </row>
        <row r="1118">
          <cell r="A1118" t="str">
            <v>WCP3001B</v>
          </cell>
          <cell r="C1118" t="str">
            <v>Cellsite/BTS/RBS Infrastructure</v>
          </cell>
          <cell r="D1118" t="str">
            <v>CDMA METRO DE BASE</v>
          </cell>
          <cell r="E1118">
            <v>70000</v>
          </cell>
          <cell r="F1118">
            <v>10043.049999999999</v>
          </cell>
        </row>
        <row r="1119">
          <cell r="A1119" t="str">
            <v>WCP3010B</v>
          </cell>
          <cell r="C1119" t="str">
            <v>Cellsite/BTS/RBS Infrastructure</v>
          </cell>
          <cell r="D1119" t="str">
            <v>CDMA METRO DR (AC POWER) BASE</v>
          </cell>
          <cell r="E1119">
            <v>60000</v>
          </cell>
          <cell r="F1119">
            <v>6761.77</v>
          </cell>
        </row>
        <row r="1120">
          <cell r="A1120" t="str">
            <v>WCP3020C</v>
          </cell>
          <cell r="C1120" t="str">
            <v>Cellsite/BTS/RBS Infrastructure</v>
          </cell>
          <cell r="D1120" t="str">
            <v>CDMA METRO DR (-48V DC POWER) BASE</v>
          </cell>
          <cell r="E1120">
            <v>52000</v>
          </cell>
          <cell r="F1120">
            <v>6395.25</v>
          </cell>
        </row>
        <row r="1121">
          <cell r="A1121" t="str">
            <v>WCP3022A</v>
          </cell>
          <cell r="C1121" t="str">
            <v>Cellsite/BTS/RBS Infrastructure</v>
          </cell>
          <cell r="D1121" t="str">
            <v>CDMA Metro Indoor (+24V DC Power) Base</v>
          </cell>
          <cell r="E1121">
            <v>52000</v>
          </cell>
          <cell r="F1121">
            <v>5918.55</v>
          </cell>
        </row>
        <row r="1122">
          <cell r="A1122" t="str">
            <v>WCP3040D</v>
          </cell>
          <cell r="C1122" t="str">
            <v>Cellsite/BTS/RBS Infrastructure</v>
          </cell>
          <cell r="D1122" t="str">
            <v>CDMA MINICELL BASE AC POWER</v>
          </cell>
          <cell r="E1122">
            <v>47000</v>
          </cell>
          <cell r="F1122">
            <v>8879.4599999999991</v>
          </cell>
        </row>
        <row r="1123">
          <cell r="A1123" t="str">
            <v>WCP3050C</v>
          </cell>
          <cell r="C1123" t="str">
            <v>Cellsite/BTS/RBS Infrastructure</v>
          </cell>
          <cell r="D1123" t="str">
            <v>CDMA MINICELL BASE DC POWER</v>
          </cell>
          <cell r="E1123">
            <v>47000</v>
          </cell>
          <cell r="F1123">
            <v>8200.83</v>
          </cell>
        </row>
        <row r="1124">
          <cell r="A1124" t="str">
            <v>WCP3500A</v>
          </cell>
          <cell r="C1124" t="str">
            <v>Cellsite/BTS/RBS Infrastructure</v>
          </cell>
          <cell r="D1124" t="str">
            <v>CDMA METRO DE SPARES PACKAGE</v>
          </cell>
          <cell r="E1124">
            <v>36000</v>
          </cell>
          <cell r="F1124">
            <v>3963.83</v>
          </cell>
        </row>
        <row r="1125">
          <cell r="A1125" t="str">
            <v>WCP3510A</v>
          </cell>
          <cell r="C1125" t="str">
            <v>Cellsite/BTS/RBS Infrastructure</v>
          </cell>
          <cell r="D1125" t="str">
            <v>CDMA METRO DR (AC POWER) SPARES PACKAGE</v>
          </cell>
          <cell r="E1125">
            <v>38000</v>
          </cell>
          <cell r="F1125">
            <v>3662.39</v>
          </cell>
        </row>
        <row r="1126">
          <cell r="A1126" t="str">
            <v>WCP3520A</v>
          </cell>
          <cell r="C1126" t="str">
            <v>Cellsite/BTS/RBS Infrastructure</v>
          </cell>
          <cell r="D1126" t="str">
            <v>CDMA METRO DR (DC POWER) SPARES PACKAGE</v>
          </cell>
          <cell r="E1126">
            <v>38000</v>
          </cell>
          <cell r="F1126">
            <v>3523.02</v>
          </cell>
        </row>
        <row r="1127">
          <cell r="A1127" t="str">
            <v>WCP3540A</v>
          </cell>
          <cell r="C1127" t="str">
            <v>Cellsite/BTS/RBS Infrastructure</v>
          </cell>
          <cell r="D1127" t="str">
            <v>CDMA MINICELL DE AC INDOOR SPARES PACKAGE</v>
          </cell>
          <cell r="E1127">
            <v>37000</v>
          </cell>
          <cell r="F1127">
            <v>3832.36</v>
          </cell>
        </row>
        <row r="1128">
          <cell r="A1128" t="str">
            <v>WCP3550A</v>
          </cell>
          <cell r="C1128" t="str">
            <v>Cellsite/BTS/RBS Infrastructure</v>
          </cell>
          <cell r="D1128" t="str">
            <v>CDMA MINICELL DE INDOOR DC SPARES PACKAGE</v>
          </cell>
          <cell r="E1128">
            <v>28000</v>
          </cell>
          <cell r="F1128">
            <v>2747.39</v>
          </cell>
        </row>
        <row r="1129">
          <cell r="A1129" t="str">
            <v>WCP3560A</v>
          </cell>
          <cell r="C1129" t="str">
            <v>Cellsite/BTS/RBS Infrastructure</v>
          </cell>
          <cell r="D1129" t="str">
            <v>CDMA MINICELL RADIO ENCLOSURE (RE) SPARES PKG</v>
          </cell>
          <cell r="E1129">
            <v>1100</v>
          </cell>
          <cell r="F1129">
            <v>283.79000000000002</v>
          </cell>
        </row>
        <row r="1130">
          <cell r="A1130" t="str">
            <v>WCPATM01</v>
          </cell>
          <cell r="C1130" t="str">
            <v>Controller Software</v>
          </cell>
          <cell r="D1130" t="str">
            <v>DISCO ATM ISSHO SOFTWARE (PER DISCO)</v>
          </cell>
          <cell r="E1130">
            <v>25000</v>
          </cell>
          <cell r="F1130">
            <v>0</v>
          </cell>
        </row>
        <row r="1131">
          <cell r="A1131" t="str">
            <v>WCPATM02</v>
          </cell>
          <cell r="C1131" t="str">
            <v>Controller Software</v>
          </cell>
          <cell r="D1131" t="str">
            <v>DISCO ATM PORT EXPANSION SOFTWARE WITH ISSHO S/W PER DISCO</v>
          </cell>
          <cell r="E1131">
            <v>85000</v>
          </cell>
          <cell r="F1131">
            <v>0</v>
          </cell>
        </row>
        <row r="1132">
          <cell r="A1132" t="str">
            <v>WM0000013</v>
          </cell>
          <cell r="C1132" t="str">
            <v>OA&amp;M and Tools</v>
          </cell>
          <cell r="D1132" t="str">
            <v>CDMA RF OPTIMIZER TOOL LICENSE (RENEWABLE 1YR PER SEAT)</v>
          </cell>
          <cell r="E1132">
            <v>7000</v>
          </cell>
          <cell r="F1132">
            <v>0</v>
          </cell>
        </row>
        <row r="1133">
          <cell r="A1133" t="str">
            <v>WMP1000A</v>
          </cell>
          <cell r="C1133" t="str">
            <v>Switch Hardware</v>
          </cell>
          <cell r="D1133" t="str">
            <v>SNSE CORE (BROWN)BASE PACKAGE, W/O PROC, MEMORY, LIU &amp;amp; SLM</v>
          </cell>
          <cell r="E1133">
            <v>781498</v>
          </cell>
          <cell r="F1133">
            <v>35697.9</v>
          </cell>
        </row>
        <row r="1134">
          <cell r="A1134" t="str">
            <v>WMP1001A</v>
          </cell>
          <cell r="C1134" t="str">
            <v>Switch Hardware</v>
          </cell>
          <cell r="D1134" t="str">
            <v>SNSE CORE (GRAY) BASE PKG, W/O PROC. MEMORY, LIU &amp;amp; SLM</v>
          </cell>
          <cell r="E1134">
            <v>1075010</v>
          </cell>
          <cell r="F1134">
            <v>35743.11</v>
          </cell>
        </row>
        <row r="1135">
          <cell r="A1135" t="str">
            <v>WMP1003B</v>
          </cell>
          <cell r="C1135" t="str">
            <v>Switch Hardware</v>
          </cell>
          <cell r="D1135" t="str">
            <v>RELEASE 2 XA CORE SUPERNODE (MTX10)</v>
          </cell>
          <cell r="E1135">
            <v>2558230</v>
          </cell>
          <cell r="F1135">
            <v>77842.02</v>
          </cell>
        </row>
        <row r="1136">
          <cell r="A1136" t="str">
            <v>WMP1004A</v>
          </cell>
          <cell r="C1136" t="str">
            <v>Switch Hardware</v>
          </cell>
          <cell r="D1136" t="str">
            <v>RELEASE 2 XA CORE SUPERNODE SE (MTX10)</v>
          </cell>
          <cell r="E1136">
            <v>2490000</v>
          </cell>
          <cell r="F1136">
            <v>71379.33</v>
          </cell>
        </row>
        <row r="1137">
          <cell r="A1137" t="str">
            <v>WMP1005A</v>
          </cell>
          <cell r="C1137" t="str">
            <v>Switch Hardware</v>
          </cell>
          <cell r="D1137" t="str">
            <v>Release 2 XA Core Standalone Cabinet (MTX10)</v>
          </cell>
          <cell r="E1137">
            <v>2184000</v>
          </cell>
          <cell r="F1137">
            <v>59627.49</v>
          </cell>
        </row>
        <row r="1138">
          <cell r="A1138" t="str">
            <v>WMP1006B</v>
          </cell>
          <cell r="C1138" t="str">
            <v>Switch Hardware</v>
          </cell>
          <cell r="D1138" t="str">
            <v>RELEASE 2 XA CORE SUPERNODE (MTX11, 2+1)</v>
          </cell>
          <cell r="E1138">
            <v>2772000</v>
          </cell>
          <cell r="F1138">
            <v>82407.08</v>
          </cell>
        </row>
        <row r="1139">
          <cell r="A1139" t="str">
            <v>WMP1006B</v>
          </cell>
          <cell r="C1139" t="str">
            <v>Switch Hardware</v>
          </cell>
          <cell r="D1139" t="str">
            <v>RELEASE 2 XA CORE SUPERNODE (MTX11, 2+1)</v>
          </cell>
          <cell r="E1139">
            <v>2772000</v>
          </cell>
          <cell r="F1139">
            <v>82407.08</v>
          </cell>
        </row>
        <row r="1140">
          <cell r="A1140" t="str">
            <v>WMP1011A</v>
          </cell>
          <cell r="C1140" t="str">
            <v>Switch Hardware</v>
          </cell>
          <cell r="D1140" t="str">
            <v>SUPERNODE CORE (GRAY)PKG W/O PROC MEMORY &amp;amp; SLM</v>
          </cell>
          <cell r="E1140">
            <v>723911</v>
          </cell>
          <cell r="F1140">
            <v>31683.13</v>
          </cell>
        </row>
        <row r="1141">
          <cell r="A1141" t="str">
            <v>WMP1012E</v>
          </cell>
          <cell r="C1141" t="str">
            <v>Switch Hardware</v>
          </cell>
          <cell r="D1141" t="str">
            <v>XA CORE REL 1 XA CORE W ENHANCED PROCESSOR ELEMENT (MTOX9)</v>
          </cell>
          <cell r="E1141">
            <v>2108220</v>
          </cell>
          <cell r="F1141">
            <v>71103.86</v>
          </cell>
        </row>
        <row r="1142">
          <cell r="A1142" t="str">
            <v>WMP1015D</v>
          </cell>
          <cell r="C1142" t="str">
            <v>Switch Hardware</v>
          </cell>
          <cell r="D1142" t="str">
            <v>XA CORE STANDALONE CABINET</v>
          </cell>
          <cell r="E1142">
            <v>1730000</v>
          </cell>
          <cell r="F1142">
            <v>52889.24</v>
          </cell>
        </row>
        <row r="1143">
          <cell r="A1143" t="str">
            <v>WMP1020A</v>
          </cell>
          <cell r="C1143" t="str">
            <v>Switch Hardware</v>
          </cell>
          <cell r="D1143" t="str">
            <v>MCAM3 (BROWN) BASE PKG.</v>
          </cell>
          <cell r="E1143">
            <v>26500</v>
          </cell>
          <cell r="F1143">
            <v>6580.45</v>
          </cell>
        </row>
        <row r="1144">
          <cell r="A1144" t="str">
            <v>WMP1021A</v>
          </cell>
          <cell r="C1144" t="str">
            <v>Switch Hardware</v>
          </cell>
          <cell r="D1144" t="str">
            <v>MCAM3 (GRAY) BASE PKG W/3 ISM SHELVES</v>
          </cell>
          <cell r="E1144">
            <v>27000</v>
          </cell>
          <cell r="F1144">
            <v>6908.61</v>
          </cell>
        </row>
        <row r="1145">
          <cell r="A1145" t="str">
            <v>WMP1024B</v>
          </cell>
          <cell r="C1145" t="str">
            <v>Switch Hardware</v>
          </cell>
          <cell r="D1145" t="str">
            <v>MCAM3 DOMESTIC OPTION PKG</v>
          </cell>
          <cell r="E1145">
            <v>60236</v>
          </cell>
          <cell r="F1145">
            <v>3552.98</v>
          </cell>
        </row>
        <row r="1146">
          <cell r="A1146" t="str">
            <v>WMP1025B</v>
          </cell>
          <cell r="C1146" t="str">
            <v>Switch Hardware</v>
          </cell>
          <cell r="D1146" t="str">
            <v>MCAM3 INT'L OPTION PKG</v>
          </cell>
          <cell r="E1146">
            <v>59354</v>
          </cell>
          <cell r="F1146">
            <v>3738.15</v>
          </cell>
        </row>
        <row r="1147">
          <cell r="A1147" t="str">
            <v>WMP1026A</v>
          </cell>
          <cell r="C1147" t="str">
            <v>Switch Hardware</v>
          </cell>
          <cell r="D1147" t="str">
            <v>IOM OPTION PKG</v>
          </cell>
          <cell r="E1147">
            <v>119002</v>
          </cell>
          <cell r="F1147">
            <v>6838.06</v>
          </cell>
        </row>
        <row r="1148">
          <cell r="A1148" t="str">
            <v>WMP1042A</v>
          </cell>
          <cell r="C1148" t="str">
            <v>Switch Hardware</v>
          </cell>
          <cell r="D1148" t="str">
            <v>MCTMVolP (BROWN) BASE PKG</v>
          </cell>
          <cell r="E1148">
            <v>33000</v>
          </cell>
          <cell r="F1148">
            <v>5380.01</v>
          </cell>
        </row>
        <row r="1149">
          <cell r="A1149" t="str">
            <v>WMP1043A</v>
          </cell>
          <cell r="C1149" t="str">
            <v>Switch Hardware</v>
          </cell>
          <cell r="D1149" t="str">
            <v>MCTMIVolP (GREY) BASE PKG</v>
          </cell>
          <cell r="E1149">
            <v>33000</v>
          </cell>
          <cell r="F1149">
            <v>5277.8</v>
          </cell>
        </row>
        <row r="1150">
          <cell r="A1150" t="str">
            <v>WMP1050B</v>
          </cell>
          <cell r="C1150" t="str">
            <v>Switch Hardware</v>
          </cell>
          <cell r="D1150" t="str">
            <v>ENET (BROWN) BASE</v>
          </cell>
          <cell r="E1150">
            <v>264000</v>
          </cell>
          <cell r="F1150">
            <v>17685.759999999998</v>
          </cell>
        </row>
        <row r="1151">
          <cell r="A1151" t="str">
            <v>WMP1051B</v>
          </cell>
          <cell r="C1151" t="str">
            <v>Switch Hardware</v>
          </cell>
          <cell r="D1151" t="str">
            <v>ENET (GRAY) BASE</v>
          </cell>
          <cell r="E1151">
            <v>273000</v>
          </cell>
          <cell r="F1151">
            <v>17742.099999999999</v>
          </cell>
        </row>
        <row r="1152">
          <cell r="A1152" t="str">
            <v>WMP1052A</v>
          </cell>
          <cell r="C1152" t="str">
            <v>Switch Hardware</v>
          </cell>
          <cell r="D1152" t="str">
            <v>CCTS (BROWN) CABINET</v>
          </cell>
          <cell r="E1152">
            <v>3507</v>
          </cell>
          <cell r="F1152">
            <v>1381.29</v>
          </cell>
        </row>
        <row r="1153">
          <cell r="A1153" t="str">
            <v>WMP1053A</v>
          </cell>
          <cell r="C1153" t="str">
            <v>Switch Hardware</v>
          </cell>
          <cell r="D1153" t="str">
            <v>CCTS (GRAY)CABINET</v>
          </cell>
          <cell r="E1153">
            <v>5264.32</v>
          </cell>
          <cell r="F1153">
            <v>1374.78</v>
          </cell>
        </row>
        <row r="1154">
          <cell r="A1154" t="str">
            <v>WMP1060A</v>
          </cell>
          <cell r="C1154" t="str">
            <v>Switch Hardware</v>
          </cell>
          <cell r="D1154" t="str">
            <v>LPP (BRWN) BASE, W/36 LINK LPP</v>
          </cell>
          <cell r="E1154">
            <v>348000</v>
          </cell>
          <cell r="F1154">
            <v>23486.51</v>
          </cell>
        </row>
        <row r="1155">
          <cell r="A1155" t="str">
            <v>WMP1061A</v>
          </cell>
          <cell r="C1155" t="str">
            <v>Switch Hardware</v>
          </cell>
          <cell r="D1155" t="str">
            <v>LPP (GRAY)BASE, W/36 LINK LPP</v>
          </cell>
          <cell r="E1155">
            <v>348000</v>
          </cell>
          <cell r="F1155">
            <v>23542.85</v>
          </cell>
        </row>
        <row r="1156">
          <cell r="A1156" t="str">
            <v>WMP1062A</v>
          </cell>
          <cell r="C1156" t="str">
            <v>Switch Hardware</v>
          </cell>
          <cell r="D1156" t="str">
            <v>FLIS (BRWN) BASE PKG</v>
          </cell>
          <cell r="E1156">
            <v>149559</v>
          </cell>
          <cell r="F1156">
            <v>10959.17</v>
          </cell>
        </row>
        <row r="1157">
          <cell r="A1157" t="str">
            <v>WMP1063A</v>
          </cell>
          <cell r="C1157" t="str">
            <v>Switch Hardware</v>
          </cell>
          <cell r="D1157" t="str">
            <v>FLIS (GRAY) BASE PKG</v>
          </cell>
          <cell r="E1157">
            <v>158225</v>
          </cell>
          <cell r="F1157">
            <v>11015.6</v>
          </cell>
        </row>
        <row r="1158">
          <cell r="A1158" t="str">
            <v>WMP1066A</v>
          </cell>
          <cell r="C1158" t="str">
            <v>Switch Hardware</v>
          </cell>
          <cell r="D1158" t="str">
            <v>FLPP BROWN (BASE)</v>
          </cell>
          <cell r="E1158">
            <v>366000</v>
          </cell>
          <cell r="F1158">
            <v>24309.49</v>
          </cell>
        </row>
        <row r="1159">
          <cell r="A1159" t="str">
            <v>WMP1067A</v>
          </cell>
          <cell r="C1159" t="str">
            <v>Switch Hardware</v>
          </cell>
          <cell r="D1159" t="str">
            <v>FLPP (GREY) BASE</v>
          </cell>
          <cell r="E1159">
            <v>366000</v>
          </cell>
          <cell r="F1159">
            <v>24365.83</v>
          </cell>
        </row>
        <row r="1160">
          <cell r="A1160" t="str">
            <v>WMP1070A</v>
          </cell>
          <cell r="C1160" t="str">
            <v>Switch Hardware</v>
          </cell>
          <cell r="D1160" t="str">
            <v>MPDC TOP FEED (BRWN) BASE PKG</v>
          </cell>
          <cell r="E1160">
            <v>17496</v>
          </cell>
          <cell r="F1160">
            <v>3857.26</v>
          </cell>
        </row>
        <row r="1161">
          <cell r="A1161" t="str">
            <v>WMP1071A</v>
          </cell>
          <cell r="C1161" t="str">
            <v>Switch Hardware</v>
          </cell>
          <cell r="D1161" t="str">
            <v>MPDC TOP FEED (GRAY) BASE PKG</v>
          </cell>
          <cell r="E1161">
            <v>14273</v>
          </cell>
          <cell r="F1161">
            <v>3858.29</v>
          </cell>
        </row>
        <row r="1162">
          <cell r="A1162" t="str">
            <v>WMP1072A</v>
          </cell>
          <cell r="C1162" t="str">
            <v>Switch Hardware</v>
          </cell>
          <cell r="D1162" t="str">
            <v>MPDC BOTTOM FEED (BRWN) BASE PKG</v>
          </cell>
          <cell r="E1162">
            <v>32606</v>
          </cell>
          <cell r="F1162">
            <v>3858.22</v>
          </cell>
        </row>
        <row r="1163">
          <cell r="A1163" t="str">
            <v>WMP1073A</v>
          </cell>
          <cell r="C1163" t="str">
            <v>Switch Hardware</v>
          </cell>
          <cell r="D1163" t="str">
            <v>MPDC BOTTOM FEED (GRAY) BASE PKG</v>
          </cell>
          <cell r="E1163">
            <v>31145</v>
          </cell>
          <cell r="F1163">
            <v>3859.24</v>
          </cell>
        </row>
        <row r="1164">
          <cell r="A1164" t="str">
            <v>WMP1090B</v>
          </cell>
          <cell r="C1164" t="str">
            <v>Switch Hardware</v>
          </cell>
          <cell r="D1164" t="str">
            <v>MAP EQUIPMENT BSE (W/0 FURNITURE)</v>
          </cell>
          <cell r="E1164">
            <v>60000</v>
          </cell>
          <cell r="F1164">
            <v>7502.26</v>
          </cell>
        </row>
        <row r="1165">
          <cell r="A1165" t="str">
            <v>WMP1091B</v>
          </cell>
          <cell r="C1165" t="str">
            <v>Switch Hardware</v>
          </cell>
          <cell r="D1165" t="str">
            <v>MAP FURNITURE BASE (BEIGE)</v>
          </cell>
          <cell r="E1165">
            <v>4400</v>
          </cell>
          <cell r="F1165">
            <v>2546.88</v>
          </cell>
        </row>
        <row r="1166">
          <cell r="A1166" t="str">
            <v>WMP1110A</v>
          </cell>
          <cell r="C1166" t="str">
            <v>Switch Hardware</v>
          </cell>
          <cell r="D1166" t="str">
            <v>MCSS SPARES CABINET W/4 SHELVES (BRWN)</v>
          </cell>
          <cell r="E1166">
            <v>26140</v>
          </cell>
          <cell r="F1166">
            <v>2252.31</v>
          </cell>
        </row>
        <row r="1167">
          <cell r="A1167" t="str">
            <v>WMP1111A</v>
          </cell>
          <cell r="C1167" t="str">
            <v>Switch Hardware</v>
          </cell>
          <cell r="D1167" t="str">
            <v>MCSS SPARES CABINET W/4 SHELVES (GRAY)</v>
          </cell>
          <cell r="E1167">
            <v>23000</v>
          </cell>
          <cell r="F1167">
            <v>2260.1</v>
          </cell>
        </row>
        <row r="1168">
          <cell r="A1168" t="str">
            <v>WMP1121A</v>
          </cell>
          <cell r="C1168" t="str">
            <v>Switch Hardware</v>
          </cell>
          <cell r="D1168" t="str">
            <v>SDM-FT HARDWARE BASELINE FOR MTX11</v>
          </cell>
          <cell r="E1168">
            <v>110000</v>
          </cell>
          <cell r="F1168">
            <v>57060.59</v>
          </cell>
        </row>
        <row r="1169">
          <cell r="A1169" t="str">
            <v>WMP1142A</v>
          </cell>
          <cell r="C1169" t="str">
            <v>Switch Hardware</v>
          </cell>
          <cell r="D1169" t="str">
            <v>SPME/MTX BASE PACKAGE</v>
          </cell>
          <cell r="E1169">
            <v>102000</v>
          </cell>
          <cell r="F1169">
            <v>12368.58</v>
          </cell>
        </row>
        <row r="1170">
          <cell r="A1170" t="str">
            <v>WMP1143C</v>
          </cell>
          <cell r="C1170" t="str">
            <v>Switch Hardware</v>
          </cell>
          <cell r="D1170" t="str">
            <v>SPM/MTX SINGLE MODULE PACKAGE</v>
          </cell>
          <cell r="E1170">
            <v>691000</v>
          </cell>
          <cell r="F1170">
            <v>16379.74</v>
          </cell>
        </row>
        <row r="1171">
          <cell r="A1171" t="str">
            <v>WMP2000A</v>
          </cell>
          <cell r="C1171" t="str">
            <v>Switch Hardware</v>
          </cell>
          <cell r="D1171" t="str">
            <v>DTC DOMESTIC PACKFILL FOR ENET W/O PROCESSOR</v>
          </cell>
          <cell r="E1171">
            <v>52162.3</v>
          </cell>
          <cell r="F1171">
            <v>1468.93</v>
          </cell>
        </row>
        <row r="1172">
          <cell r="A1172" t="str">
            <v>WMP2001A</v>
          </cell>
          <cell r="C1172" t="str">
            <v>Switch Hardware</v>
          </cell>
          <cell r="D1172" t="str">
            <v>DTC INT'L PACKFILL FOR ENET W/O PROCESSOR</v>
          </cell>
          <cell r="E1172">
            <v>45470.3</v>
          </cell>
          <cell r="F1172">
            <v>1656.23</v>
          </cell>
        </row>
        <row r="1173">
          <cell r="A1173" t="str">
            <v>WMP2002A</v>
          </cell>
          <cell r="C1173" t="str">
            <v>Switch Hardware</v>
          </cell>
          <cell r="D1173" t="str">
            <v>DTC PACKFILL (W/ICP LOAD) FOR CDMA (T1) INT'L SBS I/F</v>
          </cell>
          <cell r="E1173">
            <v>266805</v>
          </cell>
          <cell r="F1173">
            <v>4366.1000000000004</v>
          </cell>
        </row>
        <row r="1174">
          <cell r="A1174" t="str">
            <v>WMP2003A</v>
          </cell>
          <cell r="C1174" t="str">
            <v>Switch Hardware</v>
          </cell>
          <cell r="D1174" t="str">
            <v>DTC XPM+ UNIVERSAL PROCESSOR OPTION PACKAGE</v>
          </cell>
          <cell r="E1174">
            <v>84402</v>
          </cell>
          <cell r="F1174">
            <v>860.07</v>
          </cell>
        </row>
        <row r="1175">
          <cell r="A1175" t="str">
            <v>WMP2004A</v>
          </cell>
          <cell r="C1175" t="str">
            <v>Switch Hardware</v>
          </cell>
          <cell r="D1175" t="str">
            <v>DTC CAP PROCESSOR OPTION PACKAGE</v>
          </cell>
          <cell r="E1175">
            <v>124206</v>
          </cell>
          <cell r="F1175">
            <v>1122.51</v>
          </cell>
        </row>
        <row r="1176">
          <cell r="A1176" t="str">
            <v>WMP2014A</v>
          </cell>
          <cell r="C1176" t="str">
            <v>Switch Hardware</v>
          </cell>
          <cell r="D1176" t="str">
            <v>ICP BASE PACKAFILL FOR ENET</v>
          </cell>
          <cell r="E1176">
            <v>26000</v>
          </cell>
          <cell r="F1176">
            <v>850.76</v>
          </cell>
        </row>
        <row r="1177">
          <cell r="A1177" t="str">
            <v>WMP2016A</v>
          </cell>
          <cell r="C1177" t="str">
            <v>Switch Hardware</v>
          </cell>
          <cell r="D1177" t="str">
            <v>ICP INTERNATIONAL OPTION</v>
          </cell>
          <cell r="E1177">
            <v>7400</v>
          </cell>
          <cell r="F1177">
            <v>139.66</v>
          </cell>
        </row>
        <row r="1178">
          <cell r="A1178" t="str">
            <v>WMP2030A</v>
          </cell>
          <cell r="C1178" t="str">
            <v>Switch Hardware</v>
          </cell>
          <cell r="D1178" t="str">
            <v>ICP METRO ES ANALOG OPTION</v>
          </cell>
          <cell r="E1178">
            <v>190000</v>
          </cell>
          <cell r="F1178">
            <v>3473.2</v>
          </cell>
        </row>
        <row r="1179">
          <cell r="A1179" t="str">
            <v>WMP2031A</v>
          </cell>
          <cell r="C1179" t="str">
            <v>Switch Hardware</v>
          </cell>
          <cell r="D1179" t="str">
            <v>ICP METRO ES DIGITAL OPTION</v>
          </cell>
          <cell r="E1179">
            <v>212000</v>
          </cell>
          <cell r="F1179">
            <v>3642.52</v>
          </cell>
        </row>
        <row r="1180">
          <cell r="A1180" t="str">
            <v>WMP3010B</v>
          </cell>
          <cell r="C1180" t="str">
            <v>Switch Hardware</v>
          </cell>
          <cell r="D1180" t="str">
            <v>ENET SECOND SH EXP 1ST HALF</v>
          </cell>
          <cell r="E1180">
            <v>308000</v>
          </cell>
          <cell r="F1180">
            <v>16254.63</v>
          </cell>
        </row>
        <row r="1181">
          <cell r="A1181" t="str">
            <v>WMP3020B</v>
          </cell>
          <cell r="C1181" t="str">
            <v>Switch Hardware</v>
          </cell>
          <cell r="D1181" t="str">
            <v>ENET SECOND SH EXP 2ND HALF</v>
          </cell>
          <cell r="E1181">
            <v>144052</v>
          </cell>
          <cell r="F1181">
            <v>6715.31</v>
          </cell>
        </row>
        <row r="1183">
          <cell r="A1183" t="str">
            <v>A0355511</v>
          </cell>
          <cell r="C1183" t="str">
            <v>Cellsite/BTS/RBS Infrastructure</v>
          </cell>
          <cell r="D1183" t="str">
            <v>Rack, Cabl Ladder, 5&amp;quot;x2&amp;quot; grey,</v>
          </cell>
          <cell r="E1183">
            <v>200</v>
          </cell>
          <cell r="F1183">
            <v>59.86</v>
          </cell>
        </row>
        <row r="1184">
          <cell r="A1184" t="str">
            <v>A0852239</v>
          </cell>
          <cell r="C1184" t="str">
            <v>Switch Software</v>
          </cell>
          <cell r="D1184" t="str">
            <v>MTX10 BASE MSC &amp;amp; HLR FEATURES - NEW SWITCH</v>
          </cell>
          <cell r="E1184">
            <v>1100</v>
          </cell>
          <cell r="F1184">
            <v>0</v>
          </cell>
        </row>
        <row r="1185">
          <cell r="A1185" t="str">
            <v>B0093715</v>
          </cell>
          <cell r="C1185" t="str">
            <v>Cellsite/BTS/RBS Infrastructure</v>
          </cell>
          <cell r="D1185" t="str">
            <v>Cap Screw Assy, 1/2&amp;quot; bolt, 3/8</v>
          </cell>
          <cell r="E1185">
            <v>11.5</v>
          </cell>
          <cell r="F1185">
            <v>0.83</v>
          </cell>
        </row>
        <row r="1186">
          <cell r="A1186" t="str">
            <v>NT3P00CY</v>
          </cell>
          <cell r="C1186" t="str">
            <v>Cellsite/BTS/RBS Infrastructure</v>
          </cell>
          <cell r="D1186" t="str">
            <v>LENGTH PROVISIONABLE, ANTENNA CABLE (LENGTH ENGINEERABLE)</v>
          </cell>
          <cell r="E1186">
            <v>385</v>
          </cell>
          <cell r="F1186">
            <v>101.85</v>
          </cell>
        </row>
        <row r="1187">
          <cell r="A1187" t="str">
            <v>NT3P00DA</v>
          </cell>
          <cell r="C1187" t="str">
            <v>Cellsite/BTS/RBS Infrastructure</v>
          </cell>
          <cell r="D1187" t="str">
            <v>CE RIP TO RF4 RIP CBLE</v>
          </cell>
          <cell r="E1187">
            <v>120</v>
          </cell>
          <cell r="F1187">
            <v>10.94</v>
          </cell>
        </row>
        <row r="1188">
          <cell r="A1188" t="str">
            <v>NT3P00DS</v>
          </cell>
          <cell r="C1188" t="str">
            <v>OEM Equipment</v>
          </cell>
          <cell r="D1188" t="str">
            <v>CE RIP TO RF1-3 RIP CBLE</v>
          </cell>
          <cell r="E1188">
            <v>31</v>
          </cell>
          <cell r="F1188">
            <v>8.51</v>
          </cell>
        </row>
        <row r="1189">
          <cell r="A1189" t="str">
            <v>NT3P00DV</v>
          </cell>
          <cell r="C1189" t="str">
            <v>Cellsite/BTS/RBS Infrastructure</v>
          </cell>
          <cell r="D1189" t="str">
            <v>RF SPLITTERKIT (OMNI-TRI-SECTOR)</v>
          </cell>
          <cell r="E1189">
            <v>1250</v>
          </cell>
          <cell r="F1189">
            <v>300.27</v>
          </cell>
        </row>
        <row r="1190">
          <cell r="A1190" t="str">
            <v>NT3P0315</v>
          </cell>
          <cell r="C1190" t="str">
            <v>Cellsite/BTS/RBS Infrastructure</v>
          </cell>
          <cell r="D1190" t="str">
            <v>RF4 RIP TP RF5 RIP CBLE</v>
          </cell>
          <cell r="E1190">
            <v>134</v>
          </cell>
          <cell r="F1190">
            <v>19.399999999999999</v>
          </cell>
        </row>
        <row r="1191">
          <cell r="A1191" t="str">
            <v>NT3P03RZ</v>
          </cell>
          <cell r="C1191" t="str">
            <v>Cellsite/BTS/RBS Infrastructure</v>
          </cell>
          <cell r="D1191" t="str">
            <v>RMC ALARM CBLE</v>
          </cell>
          <cell r="E1191">
            <v>54</v>
          </cell>
          <cell r="F1191">
            <v>28.16</v>
          </cell>
        </row>
        <row r="1192">
          <cell r="A1192" t="str">
            <v>NT3P2080</v>
          </cell>
          <cell r="C1192" t="str">
            <v>Cellsite/BTS/RBS Infrastructure</v>
          </cell>
          <cell r="D1192" t="str">
            <v>ERMC CABLE</v>
          </cell>
          <cell r="E1192">
            <v>90</v>
          </cell>
          <cell r="F1192">
            <v>12.35</v>
          </cell>
        </row>
        <row r="1193">
          <cell r="A1193" t="str">
            <v>NT3P2081</v>
          </cell>
          <cell r="C1193" t="str">
            <v>OEM Equipment</v>
          </cell>
          <cell r="D1193" t="str">
            <v>ERMC CABLE</v>
          </cell>
          <cell r="E1193">
            <v>150</v>
          </cell>
          <cell r="F1193">
            <v>17.98</v>
          </cell>
        </row>
        <row r="1194">
          <cell r="A1194" t="str">
            <v>NT3P2082</v>
          </cell>
          <cell r="C1194" t="str">
            <v>Cellsite/BTS/RBS Infrastructure</v>
          </cell>
          <cell r="D1194" t="str">
            <v>ANTENNA CBLE</v>
          </cell>
          <cell r="E1194">
            <v>134</v>
          </cell>
          <cell r="F1194">
            <v>14.6</v>
          </cell>
        </row>
        <row r="1195">
          <cell r="A1195" t="str">
            <v>NT3P2083</v>
          </cell>
          <cell r="C1195" t="str">
            <v>Cellsite/BTS/RBS Infrastructure</v>
          </cell>
          <cell r="D1195" t="str">
            <v>ERMC CABLE</v>
          </cell>
          <cell r="E1195">
            <v>50</v>
          </cell>
          <cell r="F1195">
            <v>12.4</v>
          </cell>
        </row>
        <row r="1196">
          <cell r="A1196" t="str">
            <v>NT3P2085</v>
          </cell>
          <cell r="C1196" t="str">
            <v>Cellsite/BTS/RBS Infrastructure</v>
          </cell>
          <cell r="D1196" t="str">
            <v>CE TO RF SYSTEM CBLE (5.5M)</v>
          </cell>
          <cell r="E1196">
            <v>97</v>
          </cell>
          <cell r="F1196">
            <v>8.94</v>
          </cell>
        </row>
        <row r="1197">
          <cell r="A1197" t="str">
            <v>NT3P2086</v>
          </cell>
          <cell r="C1197" t="str">
            <v>Cellsite/BTS/RBS Infrastructure</v>
          </cell>
          <cell r="D1197" t="str">
            <v>ERMC CABLE</v>
          </cell>
          <cell r="E1197">
            <v>69</v>
          </cell>
          <cell r="F1197">
            <v>7.04</v>
          </cell>
        </row>
        <row r="1198">
          <cell r="A1198" t="str">
            <v>NT3P2087</v>
          </cell>
          <cell r="C1198" t="str">
            <v>Cellsite/BTS/RBS Infrastructure</v>
          </cell>
          <cell r="D1198" t="str">
            <v>ERMC CABLE</v>
          </cell>
          <cell r="E1198">
            <v>114</v>
          </cell>
          <cell r="F1198">
            <v>10.62</v>
          </cell>
        </row>
        <row r="1199">
          <cell r="A1199" t="str">
            <v>NT3P2088</v>
          </cell>
          <cell r="C1199" t="str">
            <v>Cellsite/BTS/RBS Infrastructure</v>
          </cell>
          <cell r="D1199" t="str">
            <v>CE TO RF SYSTEM CBLE (4.5M)</v>
          </cell>
          <cell r="E1199">
            <v>120</v>
          </cell>
          <cell r="F1199">
            <v>7.27</v>
          </cell>
        </row>
        <row r="1200">
          <cell r="A1200" t="str">
            <v>NT3P20FB</v>
          </cell>
          <cell r="C1200" t="str">
            <v>Cellsite/BTS/RBS Infrastructure</v>
          </cell>
          <cell r="D1200" t="str">
            <v>ACU INPUT CARD</v>
          </cell>
          <cell r="E1200">
            <v>424</v>
          </cell>
          <cell r="F1200">
            <v>51.94</v>
          </cell>
        </row>
        <row r="1201">
          <cell r="A1201" t="str">
            <v>NT3P20XB</v>
          </cell>
          <cell r="C1201" t="str">
            <v>Cellsite/BTS/RBS Infrastructure</v>
          </cell>
          <cell r="D1201" t="str">
            <v>8-16 PORT EXPANSION ERMC</v>
          </cell>
          <cell r="E1201">
            <v>3800</v>
          </cell>
          <cell r="F1201">
            <v>157.76</v>
          </cell>
        </row>
        <row r="1202">
          <cell r="A1202" t="str">
            <v>NT3P20XC</v>
          </cell>
          <cell r="C1202" t="str">
            <v>Cellsite/BTS/RBS Infrastructure</v>
          </cell>
          <cell r="D1202" t="str">
            <v>16 PORT ERMC</v>
          </cell>
          <cell r="E1202">
            <v>14300</v>
          </cell>
          <cell r="F1202">
            <v>1171.96</v>
          </cell>
        </row>
        <row r="1203">
          <cell r="A1203" t="str">
            <v>NT3P21LR</v>
          </cell>
          <cell r="C1203" t="str">
            <v>OEM Equipment</v>
          </cell>
          <cell r="D1203" t="str">
            <v>LIGHTING PROTECTOR (6) 824-1990MHZ C/W GND BAR</v>
          </cell>
          <cell r="E1203">
            <v>1250</v>
          </cell>
          <cell r="F1203">
            <v>234.11</v>
          </cell>
        </row>
        <row r="1204">
          <cell r="A1204" t="str">
            <v>NT3P25AH</v>
          </cell>
          <cell r="C1204" t="str">
            <v>Cellsite/BTS/RBS Infrastructure</v>
          </cell>
          <cell r="D1204" t="str">
            <v>BLANK PANEL, 5 POSITION, 23 INCH</v>
          </cell>
          <cell r="E1204">
            <v>51</v>
          </cell>
          <cell r="F1204">
            <v>4.24</v>
          </cell>
        </row>
        <row r="1205">
          <cell r="A1205" t="str">
            <v>NT3P31BF</v>
          </cell>
          <cell r="C1205" t="str">
            <v>Cellsite/BTS/RBS Infrastructure</v>
          </cell>
          <cell r="D1205" t="str">
            <v>ALARM CBLE</v>
          </cell>
          <cell r="E1205">
            <v>206</v>
          </cell>
          <cell r="F1205">
            <v>10.1</v>
          </cell>
        </row>
        <row r="1206">
          <cell r="A1206" t="str">
            <v>NT3P31BH</v>
          </cell>
          <cell r="C1206" t="str">
            <v>Cellsite/BTS/RBS Infrastructure</v>
          </cell>
          <cell r="D1206" t="str">
            <v>ALARM CBLE</v>
          </cell>
          <cell r="E1206">
            <v>214</v>
          </cell>
          <cell r="F1206">
            <v>11.94</v>
          </cell>
        </row>
        <row r="1207">
          <cell r="A1207" t="str">
            <v>NT3P82AA</v>
          </cell>
          <cell r="C1207" t="str">
            <v>Cellsite/BTS/RBS Infrastructure</v>
          </cell>
          <cell r="D1207" t="str">
            <v>ATC ALARM CABLE</v>
          </cell>
          <cell r="E1207">
            <v>126</v>
          </cell>
          <cell r="F1207">
            <v>32.520000000000003</v>
          </cell>
        </row>
        <row r="1208">
          <cell r="A1208" t="str">
            <v>NT8X47CA</v>
          </cell>
          <cell r="C1208" t="str">
            <v>Cellsite/BTS/RBS Infrastructure</v>
          </cell>
          <cell r="D1208" t="str">
            <v>REMOTE MODULE DIGITAL PORT CARD</v>
          </cell>
          <cell r="E1208">
            <v>4113</v>
          </cell>
          <cell r="F1208">
            <v>58.12</v>
          </cell>
        </row>
        <row r="1209">
          <cell r="A1209" t="str">
            <v>NT8X47CA</v>
          </cell>
          <cell r="C1209" t="str">
            <v>Cellsite/BTS/RBS Infrastructure</v>
          </cell>
          <cell r="D1209" t="str">
            <v>REMOTE MODULE DIGITAL PORT CARD</v>
          </cell>
          <cell r="E1209">
            <v>4113</v>
          </cell>
          <cell r="F1209">
            <v>58.12</v>
          </cell>
        </row>
        <row r="1210">
          <cell r="A1210" t="str">
            <v>NTEB1017</v>
          </cell>
          <cell r="C1210" t="str">
            <v>Cellsite/BTS/RBS Infrastructure</v>
          </cell>
          <cell r="D1210" t="str">
            <v>NSM PC TOOL S/W LICENSE FEE: PH 3 (1 PER CELL SITE)</v>
          </cell>
          <cell r="E1210">
            <v>3600</v>
          </cell>
          <cell r="F1210">
            <v>0</v>
          </cell>
        </row>
        <row r="1211">
          <cell r="A1211" t="str">
            <v>NTEB1515</v>
          </cell>
          <cell r="C1211" t="str">
            <v>Cellsite/BTS/RBS Infrastructure</v>
          </cell>
          <cell r="D1211" t="str">
            <v>RF CALIBRATION KIT (800 MHz)</v>
          </cell>
          <cell r="E1211">
            <v>1300</v>
          </cell>
          <cell r="F1211">
            <v>318.79000000000002</v>
          </cell>
        </row>
        <row r="1212">
          <cell r="A1212" t="str">
            <v>NTEB2601</v>
          </cell>
          <cell r="C1212" t="str">
            <v>Cellsite/BTS/RBS Infrastructure</v>
          </cell>
          <cell r="D1212" t="str">
            <v>4:1 COMBINER ASSEMBLY (800 MHz)</v>
          </cell>
          <cell r="E1212">
            <v>350</v>
          </cell>
          <cell r="F1212">
            <v>93.04</v>
          </cell>
        </row>
        <row r="1213">
          <cell r="A1213" t="str">
            <v>NTEB26AC</v>
          </cell>
          <cell r="C1213" t="str">
            <v>Cellsite/BTS/RBS Infrastructure</v>
          </cell>
          <cell r="D1213" t="str">
            <v>NSM 800MHZ COMBINER ASSEMBLY</v>
          </cell>
          <cell r="E1213">
            <v>400</v>
          </cell>
          <cell r="F1213">
            <v>211.2</v>
          </cell>
        </row>
        <row r="1214">
          <cell r="A1214" t="str">
            <v>NTEB4015</v>
          </cell>
          <cell r="C1214" t="str">
            <v>Cellsite/BTS/RBS Infrastructure</v>
          </cell>
          <cell r="D1214" t="str">
            <v>800 MHz INLINE COUPLER</v>
          </cell>
          <cell r="E1214">
            <v>350</v>
          </cell>
          <cell r="F1214">
            <v>103.68</v>
          </cell>
        </row>
        <row r="1215">
          <cell r="A1215" t="str">
            <v>NTEB45AA</v>
          </cell>
          <cell r="C1215" t="str">
            <v>Cellsite/BTS/RBS Infrastructure</v>
          </cell>
          <cell r="D1215" t="str">
            <v>RF TEST MODULE 800MHZ (RTM)</v>
          </cell>
          <cell r="E1215">
            <v>6000</v>
          </cell>
          <cell r="F1215">
            <v>1562.92</v>
          </cell>
        </row>
        <row r="1216">
          <cell r="A1216" t="str">
            <v>NTEB9806</v>
          </cell>
          <cell r="C1216" t="str">
            <v>Cellsite/BTS/RBS Infrastructure</v>
          </cell>
          <cell r="D1216" t="str">
            <v>KITRTM-800 MHZ RTM EXPANSION</v>
          </cell>
          <cell r="E1216">
            <v>1750</v>
          </cell>
          <cell r="F1216">
            <v>652.79999999999995</v>
          </cell>
        </row>
        <row r="1217">
          <cell r="A1217" t="str">
            <v>NTFM22CA</v>
          </cell>
          <cell r="C1217" t="str">
            <v>Cellsite/BTS/RBS Infrastructure</v>
          </cell>
          <cell r="D1217" t="str">
            <v>NT800DR/RF16/OMNI/ATC</v>
          </cell>
          <cell r="E1217">
            <v>49000</v>
          </cell>
          <cell r="F1217">
            <v>9301.16</v>
          </cell>
        </row>
        <row r="1218">
          <cell r="A1218" t="str">
            <v>NTFM22DA</v>
          </cell>
          <cell r="C1218" t="str">
            <v>Cellsite/BTS/RBS Infrastructure</v>
          </cell>
          <cell r="D1218" t="str">
            <v>NT800DR/RF08/OMNI/ATC</v>
          </cell>
          <cell r="E1218">
            <v>30000</v>
          </cell>
          <cell r="F1218">
            <v>5449.92</v>
          </cell>
        </row>
        <row r="1219">
          <cell r="A1219" t="str">
            <v>NTGM13AA</v>
          </cell>
          <cell r="C1219" t="str">
            <v>Cellsite/BTS/RBS Infrastructure</v>
          </cell>
          <cell r="D1219" t="str">
            <v>LARGE INSIDE CELLSITE GROUNDING HWD</v>
          </cell>
          <cell r="E1219">
            <v>2325</v>
          </cell>
          <cell r="F1219">
            <v>331.84</v>
          </cell>
        </row>
        <row r="1220">
          <cell r="A1220" t="str">
            <v>NTL303BA</v>
          </cell>
          <cell r="C1220" t="str">
            <v>Radio/PA</v>
          </cell>
          <cell r="D1220" t="str">
            <v>TDMA800 TRUIII/SCLPA Package (specified by Network Engineering)</v>
          </cell>
          <cell r="E1220">
            <v>10500</v>
          </cell>
          <cell r="F1220">
            <v>1199.8699999999999</v>
          </cell>
        </row>
        <row r="1221">
          <cell r="A1221" t="str">
            <v>R0118730</v>
          </cell>
          <cell r="C1221" t="str">
            <v>Cellsite/BTS/RBS Infrastructure</v>
          </cell>
          <cell r="D1221" t="str">
            <v>R0118730 PWR WIRE 0AWG SINGLE</v>
          </cell>
          <cell r="E1221">
            <v>3</v>
          </cell>
          <cell r="F1221">
            <v>3.04</v>
          </cell>
        </row>
        <row r="1222">
          <cell r="A1222" t="str">
            <v>WTP1004C</v>
          </cell>
          <cell r="C1222" t="str">
            <v>Cellsite/BTS/RBS Infrastructure</v>
          </cell>
          <cell r="D1222" t="str">
            <v>800MHz MACRO E1/ATC/16 CH BASE PKG WITH NSM</v>
          </cell>
          <cell r="E1222">
            <v>106930</v>
          </cell>
          <cell r="F1222">
            <v>18001.34</v>
          </cell>
        </row>
        <row r="1223">
          <cell r="A1223" t="str">
            <v>NTAX77AA</v>
          </cell>
          <cell r="C1223" t="str">
            <v>TDMA Hardware</v>
          </cell>
          <cell r="D1223" t="str">
            <v>TOP COOLING UNIT F/NTAX82AB</v>
          </cell>
          <cell r="E1223">
            <v>6300</v>
          </cell>
          <cell r="F1223">
            <v>283.91000000000003</v>
          </cell>
        </row>
        <row r="1226">
          <cell r="A1226" t="str">
            <v>A0354053</v>
          </cell>
          <cell r="C1226" t="str">
            <v>Switch Hardware</v>
          </cell>
          <cell r="D1226" t="str">
            <v>SQUARE D DUCT 4"X4"x5'</v>
          </cell>
          <cell r="E1226">
            <v>185.92</v>
          </cell>
          <cell r="F1226">
            <v>46.48</v>
          </cell>
        </row>
        <row r="1227">
          <cell r="A1227" t="str">
            <v>A0354112</v>
          </cell>
          <cell r="C1227" t="str">
            <v>Switch Hardware</v>
          </cell>
          <cell r="D1227" t="str">
            <v>SQUARE D CLOSING PLATE 4"X4"</v>
          </cell>
          <cell r="E1227">
            <v>22.68</v>
          </cell>
          <cell r="F1227">
            <v>5.67</v>
          </cell>
        </row>
        <row r="1228">
          <cell r="A1228" t="str">
            <v>A0354113</v>
          </cell>
          <cell r="C1228" t="str">
            <v>Switch Hardware</v>
          </cell>
          <cell r="D1228" t="str">
            <v>SQUARE-D CONNECTOR; 4"x4"</v>
          </cell>
          <cell r="E1228">
            <v>22</v>
          </cell>
          <cell r="F1228">
            <v>5.5</v>
          </cell>
        </row>
        <row r="1229">
          <cell r="A1229" t="str">
            <v>A0354114</v>
          </cell>
          <cell r="C1229" t="str">
            <v>Switch Hardware</v>
          </cell>
          <cell r="D1229" t="str">
            <v>SQUARE D DUCT  90 DEG 4"X4"</v>
          </cell>
          <cell r="E1229">
            <v>123.04</v>
          </cell>
          <cell r="F1229">
            <v>30.76</v>
          </cell>
        </row>
        <row r="1230">
          <cell r="A1230" t="str">
            <v>A0355510</v>
          </cell>
          <cell r="C1230" t="str">
            <v>Switch Hardware</v>
          </cell>
          <cell r="D1230" t="str">
            <v>(411)  ;* 12" LADDER CA RKE</v>
          </cell>
          <cell r="E1230">
            <v>280.36</v>
          </cell>
          <cell r="F1230">
            <v>70.09</v>
          </cell>
        </row>
        <row r="1231">
          <cell r="A1231" t="str">
            <v>A0355523</v>
          </cell>
          <cell r="C1231" t="str">
            <v>Switch Hardware</v>
          </cell>
          <cell r="D1231" t="str">
            <v>500 MCM LUG (1H 5/8"dia)</v>
          </cell>
          <cell r="E1231">
            <v>41.12</v>
          </cell>
          <cell r="F1231">
            <v>10.28</v>
          </cell>
        </row>
        <row r="1232">
          <cell r="A1232" t="str">
            <v>A0728755</v>
          </cell>
          <cell r="C1232" t="str">
            <v>Switch Hardware</v>
          </cell>
          <cell r="D1232" t="str">
            <v>350 MCM LUG (1H 5/8"dia)</v>
          </cell>
          <cell r="E1232">
            <v>53.04</v>
          </cell>
          <cell r="F1232">
            <v>13.26</v>
          </cell>
        </row>
        <row r="1233">
          <cell r="A1233" t="str">
            <v>A0771745</v>
          </cell>
          <cell r="C1233" t="str">
            <v>Switch Hardware</v>
          </cell>
          <cell r="D1233" t="str">
            <v>700 MCM LUG (2H .5"dia)</v>
          </cell>
          <cell r="E1233">
            <v>68.16</v>
          </cell>
          <cell r="F1233">
            <v>17.04</v>
          </cell>
        </row>
        <row r="1234">
          <cell r="A1234" t="str">
            <v>B0151146</v>
          </cell>
          <cell r="B1234" t="str">
            <v>ED1241-73G59</v>
          </cell>
          <cell r="C1234" t="str">
            <v>OEM Equipment</v>
          </cell>
          <cell r="D1234" t="str">
            <v>TOP OF CABINET SUPPORT</v>
          </cell>
          <cell r="E1234">
            <v>76.72</v>
          </cell>
          <cell r="F1234">
            <v>19.18</v>
          </cell>
        </row>
        <row r="1235">
          <cell r="A1235" t="str">
            <v>B0239881</v>
          </cell>
          <cell r="B1235" t="str">
            <v>ED1242-71G345</v>
          </cell>
          <cell r="C1235" t="str">
            <v>OEM Equipment</v>
          </cell>
          <cell r="D1235" t="str">
            <v>CABLE RACK "T" GREY</v>
          </cell>
          <cell r="E1235">
            <v>32.6</v>
          </cell>
          <cell r="F1235">
            <v>8.15</v>
          </cell>
        </row>
        <row r="1236">
          <cell r="A1236" t="str">
            <v>B0252572</v>
          </cell>
          <cell r="C1236" t="str">
            <v>Switch Hardware</v>
          </cell>
          <cell r="D1236" t="str">
            <v>FGS-MCDS-AB   4" DOUWNSPOUT WITH FLEX TUBE KIT</v>
          </cell>
          <cell r="E1236">
            <v>779.2</v>
          </cell>
          <cell r="F1236">
            <v>194.8</v>
          </cell>
        </row>
        <row r="1237">
          <cell r="A1237" t="str">
            <v>C0018366</v>
          </cell>
          <cell r="C1237" t="str">
            <v>Switch Hardware</v>
          </cell>
          <cell r="D1237" t="str">
            <v>(411)  ;* 5/8" SPRING NUT</v>
          </cell>
          <cell r="E1237">
            <v>19.88</v>
          </cell>
          <cell r="F1237">
            <v>4.97</v>
          </cell>
        </row>
        <row r="1238">
          <cell r="A1238" t="str">
            <v>C0041564</v>
          </cell>
          <cell r="C1238" t="str">
            <v>Switch Hardware</v>
          </cell>
          <cell r="D1238" t="str">
            <v>(411)  ;* UNISTRUT 10´</v>
          </cell>
          <cell r="E1238">
            <v>132.4</v>
          </cell>
          <cell r="F1238">
            <v>33.1</v>
          </cell>
        </row>
        <row r="1239">
          <cell r="A1239" t="str">
            <v>ED1241-73G21B</v>
          </cell>
          <cell r="C1239" t="str">
            <v>OEM Equipment</v>
          </cell>
          <cell r="D1239" t="str">
            <v>(411) ;* SPLIT NUT ASSY</v>
          </cell>
          <cell r="E1239">
            <v>41.8</v>
          </cell>
          <cell r="F1239">
            <v>10.45</v>
          </cell>
        </row>
        <row r="1240">
          <cell r="A1240" t="str">
            <v>ED1241-73G22</v>
          </cell>
          <cell r="C1240" t="str">
            <v>OEM Equipment</v>
          </cell>
          <cell r="D1240" t="str">
            <v>(411) ;* AUX FR TO WALL PARTITION</v>
          </cell>
          <cell r="E1240">
            <v>2</v>
          </cell>
          <cell r="F1240">
            <v>1.5</v>
          </cell>
        </row>
        <row r="1241">
          <cell r="A1241" t="str">
            <v>ED1241-73G305A</v>
          </cell>
          <cell r="C1241" t="str">
            <v>Switch Hardware</v>
          </cell>
          <cell r="D1241" t="str">
            <v>EARTHQUAKE SPLICE</v>
          </cell>
          <cell r="E1241">
            <v>109.12</v>
          </cell>
          <cell r="F1241">
            <v>27.28</v>
          </cell>
        </row>
        <row r="1242">
          <cell r="A1242" t="str">
            <v>ED1242-71G28A</v>
          </cell>
          <cell r="C1242" t="str">
            <v>Switch Hardware</v>
          </cell>
          <cell r="D1242" t="str">
            <v>BRACKET GREY 6"x4"</v>
          </cell>
          <cell r="E1242">
            <v>37.76</v>
          </cell>
          <cell r="F1242">
            <v>9.44</v>
          </cell>
        </row>
        <row r="1243">
          <cell r="A1243" t="str">
            <v>ED1242-71G32</v>
          </cell>
          <cell r="C1243" t="str">
            <v>Switch Hardware</v>
          </cell>
          <cell r="D1243" t="str">
            <v>CLAMP 90 DEG</v>
          </cell>
          <cell r="E1243">
            <v>31.8</v>
          </cell>
          <cell r="F1243">
            <v>7.95</v>
          </cell>
        </row>
        <row r="1244">
          <cell r="A1244" t="str">
            <v>ED1242-71G329</v>
          </cell>
          <cell r="C1244" t="str">
            <v>OEM Equipment</v>
          </cell>
          <cell r="D1244" t="str">
            <v>(411) ;* CORNER BRACKET (POWER)</v>
          </cell>
          <cell r="E1244">
            <v>31.8</v>
          </cell>
          <cell r="F1244">
            <v>7.95</v>
          </cell>
        </row>
        <row r="1245">
          <cell r="A1245" t="str">
            <v>ED1242-71G33</v>
          </cell>
          <cell r="C1245" t="str">
            <v>Switch Hardware</v>
          </cell>
          <cell r="D1245" t="str">
            <v>CLAMP 45 DEG</v>
          </cell>
          <cell r="E1245">
            <v>117.48</v>
          </cell>
          <cell r="F1245">
            <v>29.37</v>
          </cell>
        </row>
        <row r="1246">
          <cell r="A1246" t="str">
            <v>ED1242-71G343</v>
          </cell>
          <cell r="C1246" t="str">
            <v>OEM Equipment</v>
          </cell>
          <cell r="D1246" t="str">
            <v>(411) ;* VENT CA. RK. TO WALL</v>
          </cell>
          <cell r="E1246">
            <v>38.76</v>
          </cell>
          <cell r="F1246">
            <v>9.69</v>
          </cell>
        </row>
        <row r="1247">
          <cell r="A1247" t="str">
            <v>ED1242-71G369</v>
          </cell>
          <cell r="C1247" t="str">
            <v>OEM Equipment</v>
          </cell>
          <cell r="D1247" t="str">
            <v>CABLE RACK TO FLOOR GREY</v>
          </cell>
          <cell r="E1247">
            <v>152.08000000000001</v>
          </cell>
          <cell r="F1247">
            <v>38.020000000000003</v>
          </cell>
        </row>
        <row r="1248">
          <cell r="A1248" t="str">
            <v>ED1242-71G370</v>
          </cell>
          <cell r="C1248" t="str">
            <v>Switch Hardware</v>
          </cell>
          <cell r="D1248" t="str">
            <v>TERM.VERT.CA.RK. AT CA.HOLE</v>
          </cell>
          <cell r="E1248">
            <v>235.48</v>
          </cell>
          <cell r="F1248">
            <v>58.87</v>
          </cell>
        </row>
        <row r="1249">
          <cell r="A1249" t="str">
            <v>ED1242-71G37A</v>
          </cell>
          <cell r="C1249" t="str">
            <v>OEM Equipment</v>
          </cell>
          <cell r="D1249" t="str">
            <v>(411) ;* PLAIN J BOLT ASSY.</v>
          </cell>
          <cell r="E1249">
            <v>4.12</v>
          </cell>
          <cell r="F1249">
            <v>1.03</v>
          </cell>
        </row>
        <row r="1250">
          <cell r="A1250" t="str">
            <v>ED1242-71G388</v>
          </cell>
          <cell r="C1250" t="str">
            <v>Switch Hardware</v>
          </cell>
          <cell r="D1250" t="str">
            <v>5" CA RK SUPP GRAY</v>
          </cell>
          <cell r="E1250">
            <v>61.12</v>
          </cell>
          <cell r="F1250">
            <v>15.28</v>
          </cell>
        </row>
        <row r="1251">
          <cell r="A1251" t="str">
            <v>ED2227-30G21</v>
          </cell>
          <cell r="C1251" t="str">
            <v>Switch Hardware</v>
          </cell>
          <cell r="D1251" t="str">
            <v>GROUND BAR SCREWS FOR LUGS</v>
          </cell>
          <cell r="E1251">
            <v>8.64</v>
          </cell>
          <cell r="F1251">
            <v>1.44</v>
          </cell>
        </row>
        <row r="1252">
          <cell r="A1252" t="str">
            <v>H555-120G1</v>
          </cell>
          <cell r="C1252" t="str">
            <v>OEM Equipment</v>
          </cell>
          <cell r="D1252" t="str">
            <v>ANCHOR ASSY  1 3/4"</v>
          </cell>
          <cell r="E1252">
            <v>3</v>
          </cell>
          <cell r="F1252">
            <v>2.89</v>
          </cell>
        </row>
        <row r="1253">
          <cell r="A1253" t="str">
            <v>NTRX5532</v>
          </cell>
          <cell r="C1253" t="str">
            <v>Switch Hardware</v>
          </cell>
          <cell r="D1253" t="str">
            <v>10" CABLE RACK SUPPORT</v>
          </cell>
          <cell r="E1253">
            <v>627</v>
          </cell>
          <cell r="F1253">
            <v>156.75</v>
          </cell>
        </row>
        <row r="1254">
          <cell r="A1254" t="str">
            <v>P0724516</v>
          </cell>
          <cell r="C1254" t="str">
            <v>Switch Hardware</v>
          </cell>
          <cell r="D1254" t="str">
            <v>(411)  ;* 12" METAL PLATE</v>
          </cell>
          <cell r="E1254">
            <v>47.68</v>
          </cell>
          <cell r="F1254">
            <v>11.92</v>
          </cell>
        </row>
        <row r="1255">
          <cell r="A1255" t="str">
            <v>R0118785</v>
          </cell>
          <cell r="C1255" t="str">
            <v>Switch Hardware</v>
          </cell>
          <cell r="D1255" t="str">
            <v>L= 30 M</v>
          </cell>
          <cell r="E1255">
            <v>84.32</v>
          </cell>
          <cell r="F1255">
            <v>21.08</v>
          </cell>
        </row>
        <row r="1256">
          <cell r="A1256" t="str">
            <v>P0686146</v>
          </cell>
          <cell r="C1256" t="str">
            <v>Switch Hardware</v>
          </cell>
          <cell r="D1256" t="str">
            <v>DESIGNATION LABEL DMS-LRE GRD BAR</v>
          </cell>
          <cell r="E1256">
            <v>57.573333333333331</v>
          </cell>
          <cell r="F1256">
            <v>14.393333333333333</v>
          </cell>
        </row>
        <row r="1257">
          <cell r="A1257" t="str">
            <v>A0354051</v>
          </cell>
          <cell r="C1257" t="str">
            <v>NOT IN QM</v>
          </cell>
          <cell r="D1257" t="str">
            <v>NOT IN QM</v>
          </cell>
          <cell r="E1257" t="str">
            <v>NOT IN QM</v>
          </cell>
          <cell r="F1257" t="str">
            <v>NOT IN QM</v>
          </cell>
        </row>
        <row r="1258">
          <cell r="A1258" t="str">
            <v>A0354052</v>
          </cell>
          <cell r="C1258" t="str">
            <v>NOT IN QM</v>
          </cell>
          <cell r="D1258" t="str">
            <v>NOT IN QM</v>
          </cell>
          <cell r="E1258" t="str">
            <v>NOT IN QM</v>
          </cell>
          <cell r="F1258" t="str">
            <v>NOT IN QM</v>
          </cell>
        </row>
        <row r="1259">
          <cell r="A1259" t="str">
            <v>A0354111</v>
          </cell>
          <cell r="C1259" t="str">
            <v>NOT IN QM</v>
          </cell>
          <cell r="D1259" t="str">
            <v>NOT IN QM</v>
          </cell>
          <cell r="E1259" t="str">
            <v>NOT IN QM</v>
          </cell>
          <cell r="F1259" t="str">
            <v>NOT IN QM</v>
          </cell>
        </row>
        <row r="1260">
          <cell r="A1260" t="str">
            <v>A0736654</v>
          </cell>
          <cell r="C1260" t="str">
            <v>NOT IN QM</v>
          </cell>
          <cell r="D1260" t="str">
            <v>NOT IN QM</v>
          </cell>
          <cell r="E1260" t="str">
            <v>NOT IN QM</v>
          </cell>
          <cell r="F1260" t="str">
            <v>NOT IN QM</v>
          </cell>
        </row>
        <row r="1261">
          <cell r="A1261" t="str">
            <v>A0737256</v>
          </cell>
          <cell r="C1261" t="str">
            <v>NOT IN QM</v>
          </cell>
          <cell r="D1261" t="str">
            <v>NOT IN QM</v>
          </cell>
          <cell r="E1261" t="str">
            <v>NOT IN QM</v>
          </cell>
          <cell r="F1261" t="str">
            <v>NOT IN QM</v>
          </cell>
        </row>
        <row r="1262">
          <cell r="A1262" t="str">
            <v>A0737257</v>
          </cell>
          <cell r="C1262" t="str">
            <v>NOT IN QM</v>
          </cell>
          <cell r="D1262" t="str">
            <v>NOT IN QM</v>
          </cell>
          <cell r="E1262" t="str">
            <v>NOT IN QM</v>
          </cell>
          <cell r="F1262" t="str">
            <v>NOT IN QM</v>
          </cell>
        </row>
        <row r="1263">
          <cell r="A1263" t="str">
            <v>A0814686</v>
          </cell>
          <cell r="C1263" t="str">
            <v>NOT IN QM</v>
          </cell>
          <cell r="D1263" t="str">
            <v>NOT IN QM</v>
          </cell>
          <cell r="E1263" t="str">
            <v>NOT IN QM</v>
          </cell>
          <cell r="F1263" t="str">
            <v>NOT IN QM</v>
          </cell>
        </row>
        <row r="1264">
          <cell r="A1264" t="str">
            <v>A0829819</v>
          </cell>
          <cell r="C1264" t="str">
            <v>NOT IN QM</v>
          </cell>
          <cell r="D1264" t="str">
            <v>NOT IN QM</v>
          </cell>
          <cell r="E1264" t="str">
            <v>NOT IN QM</v>
          </cell>
          <cell r="F1264" t="str">
            <v>NOT IN QM</v>
          </cell>
        </row>
        <row r="1265">
          <cell r="A1265" t="str">
            <v>A0847903</v>
          </cell>
          <cell r="C1265" t="str">
            <v>NOT IN QM</v>
          </cell>
          <cell r="D1265" t="str">
            <v>NOT IN QM</v>
          </cell>
          <cell r="E1265" t="str">
            <v>NOT IN QM</v>
          </cell>
          <cell r="F1265" t="str">
            <v>NOT IN QM</v>
          </cell>
        </row>
        <row r="1266">
          <cell r="A1266" t="str">
            <v>B00225100</v>
          </cell>
          <cell r="C1266" t="str">
            <v>NOT IN QM</v>
          </cell>
          <cell r="D1266" t="str">
            <v>NOT IN QM</v>
          </cell>
          <cell r="E1266" t="str">
            <v>NOT IN QM</v>
          </cell>
          <cell r="F1266" t="str">
            <v>NOT IN QM</v>
          </cell>
        </row>
        <row r="1267">
          <cell r="A1267" t="str">
            <v>B0093685</v>
          </cell>
          <cell r="C1267" t="str">
            <v>NOT IN QM</v>
          </cell>
          <cell r="D1267" t="str">
            <v>NOT IN QM</v>
          </cell>
          <cell r="E1267" t="str">
            <v>NOT IN QM</v>
          </cell>
          <cell r="F1267" t="str">
            <v>NOT IN QM</v>
          </cell>
        </row>
        <row r="1268">
          <cell r="A1268" t="str">
            <v>B0252588</v>
          </cell>
          <cell r="C1268" t="str">
            <v>NOT IN QM</v>
          </cell>
          <cell r="D1268" t="str">
            <v>NOT IN QM</v>
          </cell>
          <cell r="E1268" t="str">
            <v>NOT IN QM</v>
          </cell>
          <cell r="F1268" t="str">
            <v>NOT IN QM</v>
          </cell>
        </row>
        <row r="1269">
          <cell r="A1269" t="str">
            <v>CG1001E13</v>
          </cell>
          <cell r="C1269" t="str">
            <v>NOT IN QM</v>
          </cell>
          <cell r="D1269" t="str">
            <v>NOT IN QM</v>
          </cell>
          <cell r="E1269" t="str">
            <v>NOT IN QM</v>
          </cell>
          <cell r="F1269" t="str">
            <v>NOT IN QM</v>
          </cell>
        </row>
        <row r="1270">
          <cell r="A1270" t="str">
            <v>ED1242-71G1</v>
          </cell>
          <cell r="C1270" t="str">
            <v>NOT IN QM</v>
          </cell>
          <cell r="D1270" t="str">
            <v>NOT IN QM</v>
          </cell>
          <cell r="E1270" t="str">
            <v>NOT IN QM</v>
          </cell>
          <cell r="F1270" t="str">
            <v>NOT IN QM</v>
          </cell>
        </row>
        <row r="1271">
          <cell r="A1271" t="str">
            <v>ED1242-71G330A</v>
          </cell>
          <cell r="C1271" t="str">
            <v>NOT IN QM</v>
          </cell>
          <cell r="D1271" t="str">
            <v>NOT IN QM</v>
          </cell>
          <cell r="E1271" t="str">
            <v>NOT IN QM</v>
          </cell>
          <cell r="F1271" t="str">
            <v>NOT IN QM</v>
          </cell>
        </row>
        <row r="1272">
          <cell r="A1272" t="str">
            <v>ED1242-71G345A</v>
          </cell>
          <cell r="C1272" t="str">
            <v>NOT IN QM</v>
          </cell>
          <cell r="D1272" t="str">
            <v>NOT IN QM</v>
          </cell>
          <cell r="E1272" t="str">
            <v>NOT IN QM</v>
          </cell>
          <cell r="F1272" t="str">
            <v>NOT IN QM</v>
          </cell>
        </row>
        <row r="1273">
          <cell r="A1273" t="str">
            <v>ED1242-71G35</v>
          </cell>
          <cell r="C1273" t="str">
            <v>NOT IN QM</v>
          </cell>
          <cell r="D1273" t="str">
            <v>NOT IN QM</v>
          </cell>
          <cell r="E1273" t="str">
            <v>NOT IN QM</v>
          </cell>
          <cell r="F1273" t="str">
            <v>NOT IN QM</v>
          </cell>
        </row>
        <row r="1274">
          <cell r="A1274" t="str">
            <v>NPS90508-03-14</v>
          </cell>
          <cell r="C1274" t="str">
            <v>NOT IN QM</v>
          </cell>
          <cell r="D1274" t="str">
            <v>NOT IN QM</v>
          </cell>
          <cell r="E1274" t="str">
            <v>NOT IN QM</v>
          </cell>
          <cell r="F1274" t="str">
            <v>NOT IN QM</v>
          </cell>
        </row>
        <row r="1275">
          <cell r="A1275" t="str">
            <v>NT1X80AB</v>
          </cell>
          <cell r="C1275" t="str">
            <v>NOT IN QM</v>
          </cell>
          <cell r="D1275" t="str">
            <v>NOT IN QM</v>
          </cell>
          <cell r="E1275" t="str">
            <v>NOT IN QM</v>
          </cell>
          <cell r="F1275" t="str">
            <v>NOT IN QM</v>
          </cell>
        </row>
        <row r="1276">
          <cell r="A1276" t="str">
            <v>NTGY60BA</v>
          </cell>
          <cell r="C1276" t="str">
            <v>NOT IN QM</v>
          </cell>
          <cell r="D1276" t="str">
            <v>NOT IN QM</v>
          </cell>
          <cell r="E1276" t="str">
            <v>NOT IN QM</v>
          </cell>
          <cell r="F1276" t="str">
            <v>NOT IN QM</v>
          </cell>
        </row>
        <row r="1277">
          <cell r="A1277" t="str">
            <v>NTJT61AC</v>
          </cell>
          <cell r="C1277" t="str">
            <v>NOT IN QM</v>
          </cell>
          <cell r="D1277" t="str">
            <v>NOT IN QM</v>
          </cell>
          <cell r="E1277" t="str">
            <v>NOT IN QM</v>
          </cell>
          <cell r="F1277" t="str">
            <v>NOT IN QM</v>
          </cell>
        </row>
        <row r="1278">
          <cell r="A1278" t="str">
            <v>NTJT62AB</v>
          </cell>
          <cell r="C1278" t="str">
            <v>NOT IN QM</v>
          </cell>
          <cell r="D1278" t="str">
            <v>NOT IN QM</v>
          </cell>
          <cell r="E1278" t="str">
            <v>NOT IN QM</v>
          </cell>
          <cell r="F1278" t="str">
            <v>NOT IN QM</v>
          </cell>
        </row>
        <row r="1279">
          <cell r="A1279" t="str">
            <v>NTJT62AC</v>
          </cell>
          <cell r="C1279" t="str">
            <v>NOT IN QM</v>
          </cell>
          <cell r="D1279" t="str">
            <v>NOT IN QM</v>
          </cell>
          <cell r="E1279" t="str">
            <v>NOT IN QM</v>
          </cell>
          <cell r="F1279" t="str">
            <v>NOT IN QM</v>
          </cell>
        </row>
        <row r="1280">
          <cell r="A1280" t="str">
            <v>NTY704AN</v>
          </cell>
          <cell r="C1280" t="str">
            <v>NOT IN QM</v>
          </cell>
          <cell r="D1280" t="str">
            <v>NOT IN QM</v>
          </cell>
          <cell r="E1280" t="str">
            <v>NOT IN QM</v>
          </cell>
          <cell r="F1280" t="str">
            <v>NOT IN QM</v>
          </cell>
        </row>
        <row r="1281">
          <cell r="A1281" t="str">
            <v>P0164490</v>
          </cell>
          <cell r="C1281" t="str">
            <v>NOT IN QM</v>
          </cell>
          <cell r="D1281" t="str">
            <v>NOT IN QM</v>
          </cell>
          <cell r="E1281" t="str">
            <v>NOT IN QM</v>
          </cell>
          <cell r="F1281" t="str">
            <v>NOT IN QM</v>
          </cell>
        </row>
        <row r="1282">
          <cell r="A1282" t="str">
            <v>P0691039</v>
          </cell>
          <cell r="C1282" t="str">
            <v>NOT IN QM</v>
          </cell>
          <cell r="D1282" t="str">
            <v>NOT IN QM</v>
          </cell>
          <cell r="E1282" t="str">
            <v>NOT IN QM</v>
          </cell>
          <cell r="F1282" t="str">
            <v>NOT IN QM</v>
          </cell>
        </row>
        <row r="1283">
          <cell r="A1283" t="str">
            <v>P0691041</v>
          </cell>
          <cell r="C1283" t="str">
            <v>NOT IN QM</v>
          </cell>
          <cell r="D1283" t="str">
            <v>NOT IN QM</v>
          </cell>
          <cell r="E1283" t="str">
            <v>NOT IN QM</v>
          </cell>
          <cell r="F1283" t="str">
            <v>NOT IN QM</v>
          </cell>
        </row>
        <row r="1284">
          <cell r="A1284" t="str">
            <v>P0987167</v>
          </cell>
          <cell r="C1284" t="str">
            <v>NOT IN QM</v>
          </cell>
          <cell r="D1284" t="str">
            <v>NOT IN QM</v>
          </cell>
          <cell r="E1284" t="str">
            <v>NOT IN QM</v>
          </cell>
          <cell r="F1284" t="str">
            <v>NOT IN QM</v>
          </cell>
        </row>
        <row r="1285">
          <cell r="A1285" t="str">
            <v>PA0360-10C</v>
          </cell>
          <cell r="C1285" t="str">
            <v>NOT IN QM</v>
          </cell>
          <cell r="D1285" t="str">
            <v>NOT IN QM</v>
          </cell>
          <cell r="E1285" t="str">
            <v>NOT IN QM</v>
          </cell>
          <cell r="F1285" t="str">
            <v>NOT IN QM</v>
          </cell>
        </row>
        <row r="1286">
          <cell r="A1286" t="str">
            <v>R0114701</v>
          </cell>
          <cell r="C1286" t="str">
            <v>NOT IN QM</v>
          </cell>
          <cell r="D1286" t="str">
            <v>NOT IN QM</v>
          </cell>
          <cell r="E1286" t="str">
            <v>NOT IN QM</v>
          </cell>
          <cell r="F1286" t="str">
            <v>NOT IN QM</v>
          </cell>
        </row>
        <row r="1287">
          <cell r="A1287" t="str">
            <v>TY27M</v>
          </cell>
          <cell r="C1287" t="str">
            <v>NOT IN QM</v>
          </cell>
          <cell r="D1287" t="str">
            <v>NOT IN QM</v>
          </cell>
          <cell r="E1287" t="str">
            <v>NOT IN QM</v>
          </cell>
          <cell r="F1287" t="str">
            <v>NOT IN QM</v>
          </cell>
        </row>
        <row r="1289">
          <cell r="A1289" t="str">
            <v>A0288180</v>
          </cell>
          <cell r="C1289" t="str">
            <v>No Replacement-DELETED</v>
          </cell>
          <cell r="D1289" t="str">
            <v>No Replacement-DELETED</v>
          </cell>
          <cell r="E1289" t="str">
            <v>No Replacement-DELETED</v>
          </cell>
          <cell r="F1289" t="str">
            <v>No Replacement-DELETED</v>
          </cell>
        </row>
        <row r="1290">
          <cell r="A1290" t="str">
            <v>A0291001</v>
          </cell>
          <cell r="B1290" t="str">
            <v>RD10161U</v>
          </cell>
          <cell r="C1290" t="str">
            <v>No Replacement-DELETED</v>
          </cell>
          <cell r="D1290" t="str">
            <v>No Replacement-DELETED</v>
          </cell>
          <cell r="E1290" t="str">
            <v>No Replacement-DELETED</v>
          </cell>
          <cell r="F1290" t="str">
            <v>No Replacement-DELETED</v>
          </cell>
        </row>
        <row r="1291">
          <cell r="A1291" t="str">
            <v>A0291919</v>
          </cell>
          <cell r="C1291" t="str">
            <v>No Replacement- MD'd</v>
          </cell>
          <cell r="D1291" t="str">
            <v>No Replacement- MD'd</v>
          </cell>
          <cell r="E1291" t="str">
            <v>No Replacement- MD'd</v>
          </cell>
          <cell r="F1291" t="str">
            <v>No Replacement- MD'd</v>
          </cell>
        </row>
        <row r="1292">
          <cell r="A1292" t="str">
            <v>A0320848</v>
          </cell>
          <cell r="C1292" t="str">
            <v>DELETED</v>
          </cell>
        </row>
        <row r="1293">
          <cell r="A1293" t="str">
            <v>A0320848</v>
          </cell>
          <cell r="C1293" t="str">
            <v>MD'd</v>
          </cell>
        </row>
        <row r="1294">
          <cell r="A1294" t="str">
            <v>A0344465</v>
          </cell>
          <cell r="C1294" t="str">
            <v>No Replacement-DELETED</v>
          </cell>
          <cell r="D1294" t="str">
            <v>No Replacement-DELETED</v>
          </cell>
          <cell r="E1294" t="str">
            <v>No Replacement-DELETED</v>
          </cell>
          <cell r="F1294" t="str">
            <v>No Replacement-DELETED</v>
          </cell>
        </row>
        <row r="1295">
          <cell r="A1295" t="str">
            <v>A0355109</v>
          </cell>
          <cell r="C1295" t="str">
            <v>No Replacement-DELETED</v>
          </cell>
          <cell r="D1295" t="str">
            <v>No Replacement-DELETED</v>
          </cell>
          <cell r="E1295" t="str">
            <v>No Replacement-DELETED</v>
          </cell>
          <cell r="F1295" t="str">
            <v>No Replacement-DELETED</v>
          </cell>
        </row>
        <row r="1296">
          <cell r="A1296" t="str">
            <v>A0355111</v>
          </cell>
          <cell r="C1296" t="str">
            <v>No Replacement- MD'd</v>
          </cell>
          <cell r="D1296" t="str">
            <v>No Replacement- MD'd</v>
          </cell>
          <cell r="E1296" t="str">
            <v>No Replacement- MD'd</v>
          </cell>
          <cell r="F1296" t="str">
            <v>No Replacement- MD'd</v>
          </cell>
        </row>
        <row r="1297">
          <cell r="A1297" t="str">
            <v>A0355508</v>
          </cell>
          <cell r="C1297" t="str">
            <v>No Replacement-DELETED</v>
          </cell>
          <cell r="D1297" t="str">
            <v>No Replacement-DELETED</v>
          </cell>
          <cell r="E1297" t="str">
            <v>No Replacement-DELETED</v>
          </cell>
          <cell r="F1297" t="str">
            <v>No Replacement-DELETED</v>
          </cell>
        </row>
        <row r="1298">
          <cell r="A1298" t="str">
            <v>A0355509</v>
          </cell>
          <cell r="C1298" t="str">
            <v>No Replacement-DELETED</v>
          </cell>
          <cell r="D1298" t="str">
            <v>No Replacement-DELETED</v>
          </cell>
          <cell r="E1298" t="str">
            <v>No Replacement-DELETED</v>
          </cell>
          <cell r="F1298" t="str">
            <v>No Replacement-DELETED</v>
          </cell>
        </row>
        <row r="1299">
          <cell r="A1299" t="str">
            <v>A0360766</v>
          </cell>
          <cell r="C1299" t="str">
            <v>DELETED</v>
          </cell>
        </row>
        <row r="1300">
          <cell r="A1300" t="str">
            <v>A0378805</v>
          </cell>
          <cell r="C1300" t="str">
            <v>No Replacement-DELETED</v>
          </cell>
          <cell r="D1300" t="str">
            <v>No Replacement-DELETED</v>
          </cell>
          <cell r="E1300" t="str">
            <v>No Replacement-DELETED</v>
          </cell>
          <cell r="F1300" t="str">
            <v>No Replacement-DELETED</v>
          </cell>
        </row>
        <row r="1301">
          <cell r="A1301" t="str">
            <v>A0378860</v>
          </cell>
          <cell r="C1301" t="str">
            <v>DELETED</v>
          </cell>
        </row>
        <row r="1302">
          <cell r="A1302" t="str">
            <v>A0380730</v>
          </cell>
          <cell r="C1302" t="str">
            <v>No Replacement-DELETED</v>
          </cell>
          <cell r="D1302" t="str">
            <v>No Replacement-DELETED</v>
          </cell>
          <cell r="E1302" t="str">
            <v>No Replacement-DELETED</v>
          </cell>
          <cell r="F1302" t="str">
            <v>No Replacement-DELETED</v>
          </cell>
        </row>
        <row r="1303">
          <cell r="A1303" t="str">
            <v>A0380731</v>
          </cell>
          <cell r="C1303" t="str">
            <v>No Replacement-DELETED</v>
          </cell>
          <cell r="D1303" t="str">
            <v>No Replacement-DELETED</v>
          </cell>
          <cell r="E1303" t="str">
            <v>No Replacement-DELETED</v>
          </cell>
          <cell r="F1303" t="str">
            <v>No Replacement-DELETED</v>
          </cell>
        </row>
        <row r="1304">
          <cell r="A1304" t="str">
            <v>A0380736</v>
          </cell>
          <cell r="C1304" t="str">
            <v>No Replacement-DELETED</v>
          </cell>
          <cell r="D1304" t="str">
            <v>No Replacement-DELETED</v>
          </cell>
          <cell r="E1304" t="str">
            <v>No Replacement-DELETED</v>
          </cell>
          <cell r="F1304" t="str">
            <v>No Replacement-DELETED</v>
          </cell>
        </row>
        <row r="1305">
          <cell r="A1305" t="str">
            <v>A0380759</v>
          </cell>
          <cell r="C1305" t="str">
            <v>No Replacement-DELETED</v>
          </cell>
          <cell r="D1305" t="str">
            <v>No Replacement-DELETED</v>
          </cell>
          <cell r="E1305" t="str">
            <v>No Replacement-DELETED</v>
          </cell>
          <cell r="F1305" t="str">
            <v>No Replacement-DELETED</v>
          </cell>
        </row>
        <row r="1306">
          <cell r="A1306" t="str">
            <v>A0380768</v>
          </cell>
          <cell r="C1306" t="str">
            <v>No Replacement-DELETED</v>
          </cell>
          <cell r="D1306" t="str">
            <v>No Replacement-DELETED</v>
          </cell>
          <cell r="E1306" t="str">
            <v>No Replacement-DELETED</v>
          </cell>
          <cell r="F1306" t="str">
            <v>No Replacement-DELETED</v>
          </cell>
        </row>
        <row r="1307">
          <cell r="A1307" t="str">
            <v>A0380864</v>
          </cell>
          <cell r="C1307" t="str">
            <v>No Replacement-DELETED</v>
          </cell>
          <cell r="D1307" t="str">
            <v>No Replacement-DELETED</v>
          </cell>
          <cell r="E1307" t="str">
            <v>No Replacement-DELETED</v>
          </cell>
          <cell r="F1307" t="str">
            <v>No Replacement-DELETED</v>
          </cell>
        </row>
        <row r="1308">
          <cell r="A1308" t="str">
            <v>A0381949</v>
          </cell>
          <cell r="C1308" t="str">
            <v>No Replacement-DELETED</v>
          </cell>
          <cell r="D1308" t="str">
            <v>No Replacement-DELETED</v>
          </cell>
          <cell r="E1308" t="str">
            <v>No Replacement-DELETED</v>
          </cell>
          <cell r="F1308" t="str">
            <v>No Replacement-DELETED</v>
          </cell>
        </row>
        <row r="1309">
          <cell r="A1309" t="str">
            <v>A0381950</v>
          </cell>
          <cell r="C1309" t="str">
            <v>No Replacement-DELETED</v>
          </cell>
          <cell r="D1309" t="str">
            <v>No Replacement-DELETED</v>
          </cell>
          <cell r="E1309" t="str">
            <v>No Replacement-DELETED</v>
          </cell>
          <cell r="F1309" t="str">
            <v>No Replacement-DELETED</v>
          </cell>
        </row>
        <row r="1310">
          <cell r="A1310" t="str">
            <v>A0383333</v>
          </cell>
          <cell r="C1310" t="str">
            <v>DELETED</v>
          </cell>
        </row>
        <row r="1311">
          <cell r="A1311" t="str">
            <v>A0383800</v>
          </cell>
          <cell r="C1311" t="str">
            <v>No Replacement-DELETED</v>
          </cell>
          <cell r="D1311" t="str">
            <v>No Replacement-DELETED</v>
          </cell>
          <cell r="E1311" t="str">
            <v>No Replacement-DELETED</v>
          </cell>
          <cell r="F1311" t="str">
            <v>No Replacement-DELETED</v>
          </cell>
        </row>
        <row r="1312">
          <cell r="A1312" t="str">
            <v>A0384089</v>
          </cell>
          <cell r="C1312" t="str">
            <v>MD'd - NO Replacement</v>
          </cell>
          <cell r="D1312" t="str">
            <v>Lug, 4AWG, 2 Hole 1/2&amp;quot; x 1-3/4</v>
          </cell>
          <cell r="E1312">
            <v>10</v>
          </cell>
        </row>
        <row r="1313">
          <cell r="A1313" t="str">
            <v>A0620309</v>
          </cell>
          <cell r="C1313" t="str">
            <v>No Replacement-DELETED</v>
          </cell>
          <cell r="D1313" t="str">
            <v>No Replacement-DELETED</v>
          </cell>
          <cell r="E1313" t="str">
            <v>No Replacement-DELETED</v>
          </cell>
          <cell r="F1313" t="str">
            <v>No Replacement-DELETED</v>
          </cell>
        </row>
        <row r="1314">
          <cell r="A1314" t="str">
            <v>A0620475</v>
          </cell>
          <cell r="C1314" t="str">
            <v>No Replacement-DELETED</v>
          </cell>
          <cell r="D1314" t="str">
            <v>No Replacement-DELETED</v>
          </cell>
          <cell r="E1314" t="str">
            <v>No Replacement-DELETED</v>
          </cell>
          <cell r="F1314" t="str">
            <v>No Replacement-DELETED</v>
          </cell>
        </row>
        <row r="1315">
          <cell r="A1315" t="str">
            <v>A0660892</v>
          </cell>
          <cell r="C1315" t="str">
            <v>No Replacement-DELETED</v>
          </cell>
          <cell r="D1315" t="str">
            <v>No Replacement-DELETED</v>
          </cell>
          <cell r="E1315" t="str">
            <v>No Replacement-DELETED</v>
          </cell>
          <cell r="F1315" t="str">
            <v>No Replacement-DELETED</v>
          </cell>
        </row>
        <row r="1316">
          <cell r="A1316" t="str">
            <v>A0662184</v>
          </cell>
          <cell r="C1316" t="str">
            <v>No Replacement-DELETED</v>
          </cell>
          <cell r="D1316" t="str">
            <v>No Replacement-DELETED</v>
          </cell>
          <cell r="E1316" t="str">
            <v>No Replacement-DELETED</v>
          </cell>
          <cell r="F1316" t="str">
            <v>No Replacement-DELETED</v>
          </cell>
        </row>
        <row r="1317">
          <cell r="A1317" t="str">
            <v>A0668456</v>
          </cell>
          <cell r="C1317" t="str">
            <v>No Replacement-DELETED</v>
          </cell>
          <cell r="D1317" t="str">
            <v>No Replacement-DELETED</v>
          </cell>
          <cell r="E1317" t="str">
            <v>No Replacement-DELETED</v>
          </cell>
          <cell r="F1317" t="str">
            <v>No Replacement-DELETED</v>
          </cell>
        </row>
        <row r="1318">
          <cell r="A1318" t="str">
            <v>A0787424</v>
          </cell>
          <cell r="C1318" t="str">
            <v>No Replacement- MD'd</v>
          </cell>
          <cell r="D1318" t="str">
            <v>No Replacement- MD'd</v>
          </cell>
          <cell r="E1318" t="str">
            <v>No Replacement- MD'd</v>
          </cell>
          <cell r="F1318" t="str">
            <v>No Replacement- MD'd</v>
          </cell>
        </row>
        <row r="1319">
          <cell r="A1319" t="str">
            <v>A0817915</v>
          </cell>
          <cell r="C1319" t="str">
            <v>Replaced with A0916849-DELETED</v>
          </cell>
          <cell r="D1319" t="str">
            <v>Replaced with A0916849-DELETED</v>
          </cell>
          <cell r="E1319" t="str">
            <v>Replaced with A0916849-DELETED</v>
          </cell>
          <cell r="F1319" t="str">
            <v>Replaced with A0916849-DELETED</v>
          </cell>
        </row>
        <row r="1320">
          <cell r="A1320" t="str">
            <v>A0817941</v>
          </cell>
          <cell r="C1320" t="str">
            <v>Replaced with A0916894-DELETED</v>
          </cell>
          <cell r="D1320" t="str">
            <v>Replaced with A0916894-DELETED</v>
          </cell>
          <cell r="E1320" t="str">
            <v>Replaced with A0916894-DELETED</v>
          </cell>
          <cell r="F1320" t="str">
            <v>Replaced with A0916894-DELETED</v>
          </cell>
        </row>
        <row r="1321">
          <cell r="A1321" t="str">
            <v>A0828195</v>
          </cell>
          <cell r="C1321" t="str">
            <v>Replaced with A0845966-MD'd</v>
          </cell>
          <cell r="D1321" t="str">
            <v>Replaced with A0845966-MD'd</v>
          </cell>
          <cell r="E1321" t="str">
            <v>Replaced with A0845966-MD'd</v>
          </cell>
          <cell r="F1321" t="str">
            <v>Replaced with A0845966-MD'd</v>
          </cell>
        </row>
        <row r="1322">
          <cell r="A1322" t="str">
            <v>A0865889</v>
          </cell>
          <cell r="C1322" t="str">
            <v>No Replacement-DELETED</v>
          </cell>
          <cell r="D1322" t="str">
            <v>No Replacement-DELETED</v>
          </cell>
          <cell r="E1322" t="str">
            <v>No Replacement-DELETED</v>
          </cell>
          <cell r="F1322" t="str">
            <v>No Replacement-DELETED</v>
          </cell>
        </row>
        <row r="1323">
          <cell r="A1323" t="str">
            <v>A0903606</v>
          </cell>
          <cell r="C1323" t="str">
            <v>Replaced with A0817941-DELETED</v>
          </cell>
          <cell r="D1323" t="str">
            <v>Replaced with A0817941-DELETED</v>
          </cell>
          <cell r="E1323" t="str">
            <v>Replaced with A0817941-DELETED</v>
          </cell>
          <cell r="F1323" t="str">
            <v>Replaced with A0817941-DELETED</v>
          </cell>
        </row>
        <row r="1324">
          <cell r="A1324" t="str">
            <v>A0908580</v>
          </cell>
          <cell r="C1324" t="str">
            <v>Replaced with A0817915-DELETED</v>
          </cell>
          <cell r="D1324" t="str">
            <v>Replaced with A0817915-DELETED</v>
          </cell>
          <cell r="E1324" t="str">
            <v>Replaced with A0817915-DELETED</v>
          </cell>
          <cell r="F1324" t="str">
            <v>Replaced with A0817915-DELETED</v>
          </cell>
        </row>
        <row r="1325">
          <cell r="A1325" t="str">
            <v>A0914247</v>
          </cell>
          <cell r="C1325" t="str">
            <v>Replaced with A0916793-DELETED</v>
          </cell>
          <cell r="D1325" t="str">
            <v>Replaced with A0916793-DELETED</v>
          </cell>
          <cell r="E1325" t="str">
            <v>Replaced with A0916793-DELETED</v>
          </cell>
          <cell r="F1325" t="str">
            <v>Replaced with A0916793-DELETED</v>
          </cell>
        </row>
        <row r="1326">
          <cell r="A1326" t="str">
            <v>A0980888</v>
          </cell>
          <cell r="B1326" t="str">
            <v>WCP2004F</v>
          </cell>
          <cell r="C1326" t="str">
            <v>MD'd - NO Replacement</v>
          </cell>
          <cell r="D1326" t="str">
            <v>MD'd - NO Replacement</v>
          </cell>
          <cell r="E1326" t="str">
            <v>MD'd - NO Replacement</v>
          </cell>
          <cell r="F1326" t="str">
            <v>MD'd - NO Replacement</v>
          </cell>
        </row>
        <row r="1327">
          <cell r="A1327" t="str">
            <v>A0980891</v>
          </cell>
          <cell r="B1327" t="str">
            <v>WCP2009C</v>
          </cell>
          <cell r="C1327" t="str">
            <v>DELETED</v>
          </cell>
        </row>
        <row r="1328">
          <cell r="A1328" t="str">
            <v>A0980895</v>
          </cell>
          <cell r="B1328" t="str">
            <v>WCP2015A</v>
          </cell>
          <cell r="C1328" t="str">
            <v>Controller Hardware</v>
          </cell>
          <cell r="D1328" t="str">
            <v>CDMA BSS MGR - HIGH CAPACITY - RS422</v>
          </cell>
          <cell r="E1328">
            <v>160000</v>
          </cell>
        </row>
        <row r="1329">
          <cell r="A1329" t="str">
            <v>B0091469</v>
          </cell>
          <cell r="B1329" t="str">
            <v>ED1241-73G33A</v>
          </cell>
          <cell r="C1329" t="str">
            <v>No Replacement-DELETED</v>
          </cell>
          <cell r="D1329" t="str">
            <v>No Replacement-DELETED</v>
          </cell>
          <cell r="E1329" t="str">
            <v>No Replacement-DELETED</v>
          </cell>
          <cell r="F1329" t="str">
            <v>No Replacement-DELETED</v>
          </cell>
        </row>
        <row r="1330">
          <cell r="A1330" t="str">
            <v>B0093367</v>
          </cell>
          <cell r="B1330" t="str">
            <v>H555-120G3</v>
          </cell>
          <cell r="C1330" t="str">
            <v>No Replacement-DELETED</v>
          </cell>
          <cell r="D1330" t="str">
            <v>No Replacement-DELETED</v>
          </cell>
          <cell r="E1330" t="str">
            <v>No Replacement-DELETED</v>
          </cell>
          <cell r="F1330" t="str">
            <v>No Replacement-DELETED</v>
          </cell>
        </row>
        <row r="1331">
          <cell r="A1331" t="str">
            <v>B0093716</v>
          </cell>
          <cell r="C1331" t="str">
            <v>No Replacement-DELETED</v>
          </cell>
        </row>
        <row r="1332">
          <cell r="A1332" t="str">
            <v>B0117446</v>
          </cell>
          <cell r="B1332" t="str">
            <v>ED1244-72G4</v>
          </cell>
          <cell r="C1332" t="str">
            <v>No Replacement-DELETED</v>
          </cell>
          <cell r="D1332" t="str">
            <v>No Replacement-DELETED</v>
          </cell>
          <cell r="E1332" t="str">
            <v>No Replacement-DELETED</v>
          </cell>
          <cell r="F1332" t="str">
            <v>No Replacement-DELETED</v>
          </cell>
        </row>
        <row r="1333">
          <cell r="A1333" t="str">
            <v>B0239614</v>
          </cell>
          <cell r="C1333" t="str">
            <v>DELETED</v>
          </cell>
        </row>
        <row r="1334">
          <cell r="A1334" t="str">
            <v>ED1241-73G21</v>
          </cell>
          <cell r="C1334" t="str">
            <v>Replaced with B0091457-DELETED</v>
          </cell>
          <cell r="D1334" t="str">
            <v>Replaced with B0091457-DELETED</v>
          </cell>
          <cell r="E1334" t="str">
            <v>Replaced with B0091457-DELETED</v>
          </cell>
          <cell r="F1334" t="str">
            <v>Replaced with B0091457-DELETED</v>
          </cell>
        </row>
        <row r="1335">
          <cell r="A1335" t="str">
            <v>NT0X07SL</v>
          </cell>
          <cell r="C1335" t="str">
            <v>No Replacement- MD'd</v>
          </cell>
          <cell r="D1335" t="str">
            <v>No Replacement- MD'd</v>
          </cell>
          <cell r="E1335" t="str">
            <v>No Replacement- MD'd</v>
          </cell>
          <cell r="F1335" t="str">
            <v>No Replacement- MD'd</v>
          </cell>
        </row>
        <row r="1336">
          <cell r="A1336" t="str">
            <v>NTGB11YU</v>
          </cell>
          <cell r="C1336" t="str">
            <v>Replaced with NTGB11YX-MD'd</v>
          </cell>
          <cell r="D1336" t="str">
            <v>Replaced with NTGB11YX-MD'd</v>
          </cell>
          <cell r="E1336" t="str">
            <v>Replaced with NTGB11YX-MD'd</v>
          </cell>
          <cell r="F1336" t="str">
            <v>Replaced with NTGB11YX-MD'd</v>
          </cell>
        </row>
        <row r="1337">
          <cell r="A1337" t="str">
            <v>NTGB11YV</v>
          </cell>
          <cell r="C1337" t="str">
            <v>Replaced with NTGB11YY-MD'd</v>
          </cell>
          <cell r="D1337" t="str">
            <v>Replaced with NTGB11YY-MD'd</v>
          </cell>
          <cell r="E1337" t="str">
            <v>Replaced with NTGB11YY-MD'd</v>
          </cell>
          <cell r="F1337" t="str">
            <v>Replaced with NTGB11YY-MD'd</v>
          </cell>
        </row>
        <row r="1338">
          <cell r="A1338" t="str">
            <v>NTHR16BA</v>
          </cell>
          <cell r="C1338" t="str">
            <v>Replaced with NTHR16CA-MD'd</v>
          </cell>
          <cell r="D1338" t="str">
            <v>Replaced with NTHR16CA-MD'd</v>
          </cell>
          <cell r="E1338" t="str">
            <v>Replaced with NTHR16CA-MD'd</v>
          </cell>
          <cell r="F1338" t="str">
            <v>Replaced with NTHR16CA-MD'd</v>
          </cell>
        </row>
        <row r="1339">
          <cell r="A1339" t="str">
            <v>P0065371</v>
          </cell>
          <cell r="C1339" t="str">
            <v>No Replacement-DELETED</v>
          </cell>
          <cell r="D1339" t="str">
            <v>No Replacement-DELETED</v>
          </cell>
          <cell r="E1339" t="str">
            <v>No Replacement-DELETED</v>
          </cell>
          <cell r="F1339" t="str">
            <v>No Replacement-DELETED</v>
          </cell>
        </row>
        <row r="1340">
          <cell r="A1340" t="str">
            <v>P0065456</v>
          </cell>
          <cell r="C1340" t="str">
            <v>No Replacement-DELETED</v>
          </cell>
          <cell r="D1340" t="str">
            <v>No Replacement-DELETED</v>
          </cell>
          <cell r="E1340" t="str">
            <v>No Replacement-DELETED</v>
          </cell>
          <cell r="F1340" t="str">
            <v>No Replacement-DELETED</v>
          </cell>
        </row>
        <row r="1341">
          <cell r="A1341" t="str">
            <v>P0133117</v>
          </cell>
          <cell r="C1341" t="str">
            <v>No Replacement-DELETED</v>
          </cell>
          <cell r="D1341" t="str">
            <v>No Replacement-DELETED</v>
          </cell>
          <cell r="E1341" t="str">
            <v>No Replacement-DELETED</v>
          </cell>
          <cell r="F1341" t="str">
            <v>No Replacement-DELETED</v>
          </cell>
        </row>
        <row r="1342">
          <cell r="A1342" t="str">
            <v>P0401705</v>
          </cell>
          <cell r="C1342" t="str">
            <v>No Replacement-DELETED</v>
          </cell>
          <cell r="D1342" t="str">
            <v>No Replacement-DELETED</v>
          </cell>
          <cell r="E1342" t="str">
            <v>No Replacement-DELETED</v>
          </cell>
          <cell r="F1342" t="str">
            <v>No Replacement-DELETED</v>
          </cell>
        </row>
        <row r="1343">
          <cell r="A1343" t="str">
            <v>P0409044</v>
          </cell>
          <cell r="C1343" t="str">
            <v>No Replacement-DELETED</v>
          </cell>
          <cell r="D1343" t="str">
            <v>No Replacement-DELETED</v>
          </cell>
          <cell r="E1343" t="str">
            <v>No Replacement-DELETED</v>
          </cell>
          <cell r="F1343" t="str">
            <v>No Replacement-DELETED</v>
          </cell>
        </row>
        <row r="1344">
          <cell r="A1344" t="str">
            <v>P0519153</v>
          </cell>
          <cell r="C1344" t="str">
            <v>No Replacement-DELETED</v>
          </cell>
          <cell r="D1344" t="str">
            <v>No Replacement-DELETED</v>
          </cell>
          <cell r="E1344" t="str">
            <v>No Replacement-DELETED</v>
          </cell>
          <cell r="F1344" t="str">
            <v>No Replacement-DELETED</v>
          </cell>
        </row>
        <row r="1345">
          <cell r="A1345" t="str">
            <v>P0519154</v>
          </cell>
          <cell r="C1345" t="str">
            <v>No Replacement-DELETED</v>
          </cell>
          <cell r="D1345" t="str">
            <v>No Replacement-DELETED</v>
          </cell>
          <cell r="E1345" t="str">
            <v>No Replacement-DELETED</v>
          </cell>
          <cell r="F1345" t="str">
            <v>No Replacement-DELETED</v>
          </cell>
        </row>
        <row r="1346">
          <cell r="A1346" t="str">
            <v>P0590555</v>
          </cell>
          <cell r="B1346" t="str">
            <v>TY53M</v>
          </cell>
          <cell r="C1346" t="str">
            <v>No Replacement-DELETED</v>
          </cell>
          <cell r="D1346" t="str">
            <v>No Replacement-DELETED</v>
          </cell>
          <cell r="E1346" t="str">
            <v>No Replacement-DELETED</v>
          </cell>
          <cell r="F1346" t="str">
            <v>No Replacement-DELETED</v>
          </cell>
        </row>
        <row r="1347">
          <cell r="A1347" t="str">
            <v>P0601165</v>
          </cell>
          <cell r="C1347" t="str">
            <v>No Replacement-DELETED</v>
          </cell>
          <cell r="D1347" t="str">
            <v>No Replacement-DELETED</v>
          </cell>
          <cell r="E1347" t="str">
            <v>No Replacement-DELETED</v>
          </cell>
          <cell r="F1347" t="str">
            <v>No Replacement-DELETED</v>
          </cell>
        </row>
        <row r="1348">
          <cell r="A1348" t="str">
            <v>P0610736</v>
          </cell>
          <cell r="C1348" t="str">
            <v>No Replacement-DELETED</v>
          </cell>
          <cell r="D1348" t="str">
            <v>No Replacement-DELETED</v>
          </cell>
          <cell r="E1348" t="str">
            <v>No Replacement-DELETED</v>
          </cell>
          <cell r="F1348" t="str">
            <v>No Replacement-DELETED</v>
          </cell>
        </row>
        <row r="1349">
          <cell r="A1349" t="str">
            <v>P0610737</v>
          </cell>
          <cell r="C1349" t="str">
            <v>No Replacement-DELETED</v>
          </cell>
          <cell r="D1349" t="str">
            <v>No Replacement-DELETED</v>
          </cell>
          <cell r="E1349" t="str">
            <v>No Replacement-DELETED</v>
          </cell>
          <cell r="F1349" t="str">
            <v>No Replacement-DELETED</v>
          </cell>
        </row>
        <row r="1350">
          <cell r="A1350" t="str">
            <v>P0610738</v>
          </cell>
          <cell r="C1350" t="str">
            <v>No Replacement-DELETED</v>
          </cell>
          <cell r="D1350" t="str">
            <v>No Replacement-DELETED</v>
          </cell>
          <cell r="E1350" t="str">
            <v>No Replacement-DELETED</v>
          </cell>
          <cell r="F1350" t="str">
            <v>No Replacement-DELETED</v>
          </cell>
        </row>
        <row r="1351">
          <cell r="A1351" t="str">
            <v>P0617130</v>
          </cell>
          <cell r="B1351" t="str">
            <v>TY23M</v>
          </cell>
          <cell r="C1351" t="str">
            <v>No Replacement-DELETED</v>
          </cell>
          <cell r="D1351" t="str">
            <v>No Replacement-DELETED</v>
          </cell>
          <cell r="E1351" t="str">
            <v>No Replacement-DELETED</v>
          </cell>
          <cell r="F1351" t="str">
            <v>No Replacement-DELETED</v>
          </cell>
        </row>
        <row r="1352">
          <cell r="A1352" t="str">
            <v>P0633703</v>
          </cell>
          <cell r="C1352" t="str">
            <v>No Replacement-DELETED</v>
          </cell>
          <cell r="D1352" t="str">
            <v>No Replacement-DELETED</v>
          </cell>
          <cell r="E1352" t="str">
            <v>No Replacement-DELETED</v>
          </cell>
          <cell r="F1352" t="str">
            <v>No Replacement-DELETED</v>
          </cell>
        </row>
        <row r="1353">
          <cell r="A1353" t="str">
            <v>P0634860</v>
          </cell>
          <cell r="C1353" t="str">
            <v>No Replacement-DELETED</v>
          </cell>
          <cell r="D1353" t="str">
            <v>No Replacement-DELETED</v>
          </cell>
          <cell r="E1353" t="str">
            <v>No Replacement-DELETED</v>
          </cell>
          <cell r="F1353" t="str">
            <v>No Replacement-DELETED</v>
          </cell>
        </row>
        <row r="1354">
          <cell r="A1354" t="str">
            <v>P0661219</v>
          </cell>
          <cell r="C1354" t="str">
            <v>No Replacement-DELETED</v>
          </cell>
          <cell r="D1354" t="str">
            <v>No Replacement-DELETED</v>
          </cell>
          <cell r="E1354" t="str">
            <v>No Replacement-DELETED</v>
          </cell>
          <cell r="F1354" t="str">
            <v>No Replacement-DELETED</v>
          </cell>
        </row>
        <row r="1355">
          <cell r="A1355" t="str">
            <v>P0672379</v>
          </cell>
          <cell r="C1355" t="str">
            <v>No Replacement-DELETED</v>
          </cell>
          <cell r="D1355" t="str">
            <v>No Replacement-DELETED</v>
          </cell>
          <cell r="E1355" t="str">
            <v>No Replacement-DELETED</v>
          </cell>
          <cell r="F1355" t="str">
            <v>No Replacement-DELETED</v>
          </cell>
        </row>
        <row r="1356">
          <cell r="A1356" t="str">
            <v>P0672380</v>
          </cell>
          <cell r="C1356" t="str">
            <v>No Replacement-DELETED</v>
          </cell>
          <cell r="D1356" t="str">
            <v>No Replacement-DELETED</v>
          </cell>
          <cell r="E1356" t="str">
            <v>No Replacement-DELETED</v>
          </cell>
          <cell r="F1356" t="str">
            <v>No Replacement-DELETED</v>
          </cell>
        </row>
        <row r="1357">
          <cell r="A1357" t="str">
            <v>P0672381</v>
          </cell>
          <cell r="C1357" t="str">
            <v>No Replacement-DELETED</v>
          </cell>
          <cell r="D1357" t="str">
            <v>No Replacement-DELETED</v>
          </cell>
          <cell r="E1357" t="str">
            <v>No Replacement-DELETED</v>
          </cell>
          <cell r="F1357" t="str">
            <v>No Replacement-DELETED</v>
          </cell>
        </row>
        <row r="1358">
          <cell r="A1358" t="str">
            <v>P0677746</v>
          </cell>
          <cell r="C1358" t="str">
            <v>No Replacement-DELETED</v>
          </cell>
          <cell r="D1358" t="str">
            <v>No Replacement-DELETED</v>
          </cell>
          <cell r="E1358" t="str">
            <v>No Replacement-DELETED</v>
          </cell>
          <cell r="F1358" t="str">
            <v>No Replacement-DELETED</v>
          </cell>
        </row>
        <row r="1359">
          <cell r="A1359" t="str">
            <v>P0691669</v>
          </cell>
          <cell r="C1359" t="str">
            <v>No Replacement-DELETED</v>
          </cell>
          <cell r="D1359" t="str">
            <v>No Replacement-DELETED</v>
          </cell>
          <cell r="E1359" t="str">
            <v>No Replacement-DELETED</v>
          </cell>
          <cell r="F1359" t="str">
            <v>No Replacement-DELETED</v>
          </cell>
        </row>
        <row r="1360">
          <cell r="A1360" t="str">
            <v>P0691769</v>
          </cell>
          <cell r="C1360" t="str">
            <v>DELETED</v>
          </cell>
        </row>
        <row r="1361">
          <cell r="A1361" t="str">
            <v>P0705061</v>
          </cell>
          <cell r="C1361" t="str">
            <v>No Replacement-DELETED</v>
          </cell>
          <cell r="D1361" t="str">
            <v>No Replacement-DELETED</v>
          </cell>
          <cell r="E1361" t="str">
            <v>No Replacement-DELETED</v>
          </cell>
          <cell r="F1361" t="str">
            <v>No Replacement-DELETED</v>
          </cell>
        </row>
        <row r="1362">
          <cell r="A1362" t="str">
            <v>P0713794</v>
          </cell>
          <cell r="C1362" t="str">
            <v>No Replacement-DELETED</v>
          </cell>
          <cell r="D1362" t="str">
            <v>No Replacement-DELETED</v>
          </cell>
          <cell r="E1362" t="str">
            <v>No Replacement-DELETED</v>
          </cell>
          <cell r="F1362" t="str">
            <v>No Replacement-DELETED</v>
          </cell>
        </row>
        <row r="1363">
          <cell r="A1363" t="str">
            <v>P0715226</v>
          </cell>
          <cell r="C1363" t="str">
            <v>No Replacement-DELETED</v>
          </cell>
          <cell r="D1363" t="str">
            <v>No Replacement-DELETED</v>
          </cell>
          <cell r="E1363" t="str">
            <v>No Replacement-DELETED</v>
          </cell>
          <cell r="F1363" t="str">
            <v>No Replacement-DELETED</v>
          </cell>
        </row>
        <row r="1364">
          <cell r="A1364" t="str">
            <v>P0720461</v>
          </cell>
          <cell r="C1364" t="str">
            <v>No Replacement-DELETED</v>
          </cell>
          <cell r="D1364" t="str">
            <v>No Replacement-DELETED</v>
          </cell>
          <cell r="E1364" t="str">
            <v>No Replacement-DELETED</v>
          </cell>
          <cell r="F1364" t="str">
            <v>No Replacement-DELETED</v>
          </cell>
        </row>
        <row r="1365">
          <cell r="A1365" t="str">
            <v>P0720773</v>
          </cell>
          <cell r="C1365" t="str">
            <v>No Replacement-DELETED</v>
          </cell>
          <cell r="D1365" t="str">
            <v>No Replacement-DELETED</v>
          </cell>
          <cell r="E1365" t="str">
            <v>No Replacement-DELETED</v>
          </cell>
          <cell r="F1365" t="str">
            <v>No Replacement-DELETED</v>
          </cell>
        </row>
        <row r="1366">
          <cell r="A1366" t="str">
            <v>P0724514</v>
          </cell>
          <cell r="C1366" t="str">
            <v>No Replacement-DELETED</v>
          </cell>
          <cell r="D1366" t="str">
            <v>No Replacement-DELETED</v>
          </cell>
          <cell r="E1366" t="str">
            <v>No Replacement-DELETED</v>
          </cell>
          <cell r="F1366" t="str">
            <v>No Replacement-DELETED</v>
          </cell>
        </row>
        <row r="1367">
          <cell r="A1367" t="str">
            <v>P0724517</v>
          </cell>
          <cell r="C1367" t="str">
            <v>No Replacement-DELETED</v>
          </cell>
          <cell r="D1367" t="str">
            <v>No Replacement-DELETED</v>
          </cell>
          <cell r="E1367" t="str">
            <v>No Replacement-DELETED</v>
          </cell>
          <cell r="F1367" t="str">
            <v>No Replacement-DELETED</v>
          </cell>
        </row>
        <row r="1368">
          <cell r="A1368" t="str">
            <v>P0724518</v>
          </cell>
          <cell r="C1368" t="str">
            <v>No Replacement-DELETED</v>
          </cell>
          <cell r="D1368" t="str">
            <v>No Replacement-DELETED</v>
          </cell>
          <cell r="E1368" t="str">
            <v>No Replacement-DELETED</v>
          </cell>
          <cell r="F1368" t="str">
            <v>No Replacement-DELETED</v>
          </cell>
        </row>
        <row r="1369">
          <cell r="A1369" t="str">
            <v>P0726963</v>
          </cell>
          <cell r="C1369" t="str">
            <v>No Replacement-DELETED</v>
          </cell>
          <cell r="D1369" t="str">
            <v>No Replacement-DELETED</v>
          </cell>
          <cell r="E1369" t="str">
            <v>No Replacement-DELETED</v>
          </cell>
          <cell r="F1369" t="str">
            <v>No Replacement-DELETED</v>
          </cell>
        </row>
        <row r="1370">
          <cell r="A1370" t="str">
            <v>P0735863</v>
          </cell>
          <cell r="C1370" t="str">
            <v>No Replacement-DELETED</v>
          </cell>
          <cell r="D1370" t="str">
            <v>No Replacement-DELETED</v>
          </cell>
          <cell r="E1370" t="str">
            <v>No Replacement-DELETED</v>
          </cell>
          <cell r="F1370" t="str">
            <v>No Replacement-DELETED</v>
          </cell>
        </row>
        <row r="1371">
          <cell r="A1371" t="str">
            <v>P0743628</v>
          </cell>
          <cell r="C1371" t="str">
            <v>No Replacement-DELETED</v>
          </cell>
          <cell r="D1371" t="str">
            <v>No Replacement-DELETED</v>
          </cell>
          <cell r="E1371" t="str">
            <v>No Replacement-DELETED</v>
          </cell>
          <cell r="F1371" t="str">
            <v>No Replacement-DELETED</v>
          </cell>
        </row>
        <row r="1372">
          <cell r="A1372" t="str">
            <v>P0859950</v>
          </cell>
          <cell r="C1372" t="str">
            <v>No Replacement-DELETED</v>
          </cell>
          <cell r="D1372" t="str">
            <v>No Replacement-DELETED</v>
          </cell>
          <cell r="E1372" t="str">
            <v>No Replacement-DELETED</v>
          </cell>
          <cell r="F1372" t="str">
            <v>No Replacement-DELETED</v>
          </cell>
        </row>
        <row r="1373">
          <cell r="A1373" t="str">
            <v>P0874870</v>
          </cell>
          <cell r="C1373" t="str">
            <v>MD'd</v>
          </cell>
          <cell r="D1373" t="str">
            <v>MD'd</v>
          </cell>
          <cell r="E1373" t="str">
            <v>MD'd</v>
          </cell>
          <cell r="F1373" t="str">
            <v>MD'd</v>
          </cell>
        </row>
        <row r="1374">
          <cell r="A1374" t="str">
            <v>P0916583</v>
          </cell>
          <cell r="C1374" t="str">
            <v>No Replacement-DELETED</v>
          </cell>
          <cell r="D1374" t="str">
            <v>No Replacement-DELETED</v>
          </cell>
          <cell r="E1374" t="str">
            <v>No Replacement-DELETED</v>
          </cell>
          <cell r="F1374" t="str">
            <v>No Replacement-DELETED</v>
          </cell>
        </row>
        <row r="1375">
          <cell r="A1375" t="str">
            <v>P0916584</v>
          </cell>
          <cell r="C1375" t="str">
            <v>No Replacement-DELETED</v>
          </cell>
          <cell r="D1375" t="str">
            <v>No Replacement-DELETED</v>
          </cell>
          <cell r="E1375" t="str">
            <v>No Replacement-DELETED</v>
          </cell>
          <cell r="F1375" t="str">
            <v>No Replacement-DELETED</v>
          </cell>
        </row>
        <row r="1376">
          <cell r="A1376" t="str">
            <v>P099B240</v>
          </cell>
          <cell r="C1376" t="str">
            <v>No Replacement-DELETED</v>
          </cell>
          <cell r="D1376" t="str">
            <v>No Replacement-DELETED</v>
          </cell>
          <cell r="E1376" t="str">
            <v>No Replacement-DELETED</v>
          </cell>
          <cell r="F1376" t="str">
            <v>No Replacement-DELETED</v>
          </cell>
        </row>
        <row r="1377">
          <cell r="A1377" t="str">
            <v>P099E580</v>
          </cell>
          <cell r="C1377" t="str">
            <v>No Replacement-DELETED</v>
          </cell>
          <cell r="D1377" t="str">
            <v>No Replacement-DELETED</v>
          </cell>
          <cell r="E1377" t="str">
            <v>No Replacement-DELETED</v>
          </cell>
          <cell r="F1377" t="str">
            <v>No Replacement-DELETED</v>
          </cell>
        </row>
        <row r="1378">
          <cell r="A1378" t="str">
            <v>QTBIX17A</v>
          </cell>
          <cell r="B1378" t="str">
            <v>A0270166</v>
          </cell>
          <cell r="C1378" t="str">
            <v>No Replacement-DELETED</v>
          </cell>
          <cell r="D1378" t="str">
            <v>No Replacement-DELETED</v>
          </cell>
          <cell r="E1378" t="str">
            <v>No Replacement-DELETED</v>
          </cell>
          <cell r="F1378" t="str">
            <v>No Replacement-DELETED</v>
          </cell>
        </row>
        <row r="1379">
          <cell r="A1379" t="str">
            <v>R0103032</v>
          </cell>
          <cell r="C1379" t="str">
            <v>No Replacement-DELETED</v>
          </cell>
          <cell r="D1379" t="str">
            <v>No Replacement-DELETED</v>
          </cell>
          <cell r="E1379" t="str">
            <v>No Replacement-DELETED</v>
          </cell>
          <cell r="F1379" t="str">
            <v>No Replacement-DELETED</v>
          </cell>
        </row>
        <row r="1380">
          <cell r="A1380" t="str">
            <v>R0104011</v>
          </cell>
          <cell r="C1380" t="str">
            <v>No Replacement-DELETED</v>
          </cell>
          <cell r="D1380" t="str">
            <v>No Replacement-DELETED</v>
          </cell>
          <cell r="E1380" t="str">
            <v>No Replacement-DELETED</v>
          </cell>
          <cell r="F1380" t="str">
            <v>No Replacement-DELETED</v>
          </cell>
        </row>
        <row r="1381">
          <cell r="A1381" t="str">
            <v>R0108387</v>
          </cell>
          <cell r="C1381" t="str">
            <v>DELETED</v>
          </cell>
        </row>
        <row r="1382">
          <cell r="A1382" t="str">
            <v>R0112371</v>
          </cell>
          <cell r="C1382" t="str">
            <v>No Replacement-DELETED</v>
          </cell>
          <cell r="D1382" t="str">
            <v>No Replacement-DELETED</v>
          </cell>
          <cell r="E1382" t="str">
            <v>No Replacement-DELETED</v>
          </cell>
          <cell r="F1382" t="str">
            <v>No Replacement-DELETED</v>
          </cell>
        </row>
        <row r="1383">
          <cell r="A1383" t="str">
            <v>R0112463</v>
          </cell>
          <cell r="C1383" t="str">
            <v>No Replacement-DELETED</v>
          </cell>
          <cell r="D1383" t="str">
            <v>No Replacement-DELETED</v>
          </cell>
          <cell r="E1383" t="str">
            <v>No Replacement-DELETED</v>
          </cell>
          <cell r="F1383" t="str">
            <v>No Replacement-DELETED</v>
          </cell>
        </row>
        <row r="1384">
          <cell r="A1384" t="str">
            <v>R0112478</v>
          </cell>
          <cell r="C1384" t="str">
            <v>No Replacement-DELETED</v>
          </cell>
          <cell r="D1384" t="str">
            <v>No Replacement-DELETED</v>
          </cell>
          <cell r="E1384" t="str">
            <v>No Replacement-DELETED</v>
          </cell>
          <cell r="F1384" t="str">
            <v>No Replacement-DELETED</v>
          </cell>
        </row>
        <row r="1385">
          <cell r="A1385" t="str">
            <v>R0113363</v>
          </cell>
          <cell r="C1385" t="str">
            <v>Replaced By R0118730 - MD'd</v>
          </cell>
          <cell r="D1385" t="str">
            <v>Replaced By R0118730 - MD'd</v>
          </cell>
          <cell r="E1385" t="str">
            <v>Replaced By R0118730 - MD'd</v>
          </cell>
          <cell r="F1385" t="str">
            <v>Replaced By R0118730 - MD'd</v>
          </cell>
        </row>
        <row r="1386">
          <cell r="A1386" t="str">
            <v>R0113365</v>
          </cell>
          <cell r="C1386" t="str">
            <v>No Replacement- MD'd</v>
          </cell>
          <cell r="D1386" t="str">
            <v>No Replacement- MD'd</v>
          </cell>
          <cell r="E1386" t="str">
            <v>No Replacement- MD'd</v>
          </cell>
          <cell r="F1386" t="str">
            <v>No Replacement- MD'd</v>
          </cell>
        </row>
        <row r="1387">
          <cell r="A1387" t="str">
            <v>R0113442</v>
          </cell>
          <cell r="C1387" t="str">
            <v>No Replacement- MD'd</v>
          </cell>
          <cell r="D1387" t="str">
            <v>No Replacement- MD'd</v>
          </cell>
          <cell r="E1387" t="str">
            <v>No Replacement- MD'd</v>
          </cell>
          <cell r="F1387" t="str">
            <v>No Replacement- MD'd</v>
          </cell>
        </row>
        <row r="1388">
          <cell r="A1388" t="str">
            <v>R0114594</v>
          </cell>
          <cell r="C1388" t="str">
            <v>No Replacement-DELETED</v>
          </cell>
          <cell r="D1388" t="str">
            <v>No Replacement-DELETED</v>
          </cell>
          <cell r="E1388" t="str">
            <v>No Replacement-DELETED</v>
          </cell>
          <cell r="F1388" t="str">
            <v>No Replacement-DELETED</v>
          </cell>
        </row>
        <row r="1389">
          <cell r="A1389" t="str">
            <v>R0115467</v>
          </cell>
          <cell r="C1389" t="str">
            <v>No Replacement-DELETED</v>
          </cell>
          <cell r="D1389" t="str">
            <v>No Replacement-DELETED</v>
          </cell>
          <cell r="E1389" t="str">
            <v>No Replacement-DELETED</v>
          </cell>
          <cell r="F1389" t="str">
            <v>No Replacement-DELETED</v>
          </cell>
        </row>
        <row r="1390">
          <cell r="A1390" t="str">
            <v>R0115471</v>
          </cell>
          <cell r="C1390" t="str">
            <v>No Replacement-DELETED</v>
          </cell>
          <cell r="D1390" t="str">
            <v>No Replacement-DELETED</v>
          </cell>
          <cell r="E1390" t="str">
            <v>No Replacement-DELETED</v>
          </cell>
          <cell r="F1390" t="str">
            <v>No Replacement-DELETED</v>
          </cell>
        </row>
        <row r="1391">
          <cell r="A1391" t="str">
            <v>R0115473</v>
          </cell>
          <cell r="C1391" t="str">
            <v>No Replacement-DELETED</v>
          </cell>
          <cell r="D1391" t="str">
            <v>No Replacement-DELETED</v>
          </cell>
          <cell r="E1391" t="str">
            <v>No Replacement-DELETED</v>
          </cell>
          <cell r="F1391" t="str">
            <v>No Replacement-DELETED</v>
          </cell>
        </row>
        <row r="1392">
          <cell r="A1392" t="str">
            <v>R0115690</v>
          </cell>
          <cell r="C1392" t="str">
            <v>No Replacement-DELETED</v>
          </cell>
          <cell r="D1392" t="str">
            <v>No Replacement-DELETED</v>
          </cell>
          <cell r="E1392" t="str">
            <v>No Replacement-DELETED</v>
          </cell>
          <cell r="F1392" t="str">
            <v>No Replacement-DELETED</v>
          </cell>
        </row>
        <row r="1393">
          <cell r="A1393" t="str">
            <v>R0118701</v>
          </cell>
          <cell r="C1393" t="str">
            <v>DELETED</v>
          </cell>
        </row>
        <row r="1394">
          <cell r="A1394" t="str">
            <v>TK000395</v>
          </cell>
          <cell r="B1394">
            <v>50</v>
          </cell>
          <cell r="C1394" t="str">
            <v>No Replacement-DELETED</v>
          </cell>
          <cell r="D1394" t="str">
            <v>No Replacement-DELETED</v>
          </cell>
          <cell r="E1394" t="str">
            <v>No Replacement-DELETED</v>
          </cell>
          <cell r="F1394" t="str">
            <v>No Replacement-DELETED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SC - MSC"/>
      <sheetName val="BTSModels"/>
      <sheetName val="MSC 1000E SNSE "/>
      <sheetName val="MSC 3000E SN"/>
      <sheetName val="MSC6000E SN"/>
      <sheetName val="BSC 1000E 2DISCOS"/>
      <sheetName val="BSC 3000E 2DISCOS"/>
      <sheetName val="BSC 3000E 4DISCOS"/>
      <sheetName val="BSC 6000E 4DISCOS (2)"/>
      <sheetName val="BTS 800 Indoor"/>
      <sheetName val="BTS 800 Outdoor"/>
      <sheetName val="BTS 1900 Indoor"/>
      <sheetName val="BTS 1900 Outdoor"/>
      <sheetName val="Order Code"/>
      <sheetName val="DB"/>
    </sheetNames>
    <sheetDataSet>
      <sheetData sheetId="0">
        <row r="4">
          <cell r="B4">
            <v>0.76739999999999997</v>
          </cell>
        </row>
        <row r="5">
          <cell r="B5">
            <v>0.83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>
            <v>34000</v>
          </cell>
          <cell r="B2" t="str">
            <v>A0709886</v>
          </cell>
          <cell r="C2" t="str">
            <v>Services Platforms</v>
          </cell>
          <cell r="D2" t="str">
            <v>DUAL ETHERNET NET MODULE</v>
          </cell>
          <cell r="E2">
            <v>2100</v>
          </cell>
          <cell r="F2">
            <v>139.94</v>
          </cell>
          <cell r="G2">
            <v>139.94</v>
          </cell>
          <cell r="H2">
            <v>139.94</v>
          </cell>
        </row>
        <row r="3">
          <cell r="A3" t="str">
            <v>A0076766</v>
          </cell>
          <cell r="C3" t="str">
            <v>OEM Equipment</v>
          </cell>
          <cell r="D3" t="str">
            <v>CONN</v>
          </cell>
          <cell r="E3">
            <v>5</v>
          </cell>
          <cell r="F3">
            <v>3.16</v>
          </cell>
          <cell r="G3">
            <v>3.16</v>
          </cell>
          <cell r="H3">
            <v>3.16</v>
          </cell>
        </row>
        <row r="4">
          <cell r="A4" t="str">
            <v>A0108992</v>
          </cell>
          <cell r="C4" t="str">
            <v>OEM Equipment</v>
          </cell>
          <cell r="D4" t="str">
            <v>Fuse GMT 2A, 60V, DC Orange</v>
          </cell>
          <cell r="E4">
            <v>10</v>
          </cell>
          <cell r="F4">
            <v>0.7</v>
          </cell>
          <cell r="G4">
            <v>0.7</v>
          </cell>
          <cell r="H4">
            <v>0.7</v>
          </cell>
        </row>
        <row r="5">
          <cell r="A5" t="str">
            <v>A0108995</v>
          </cell>
          <cell r="C5" t="str">
            <v>OEM Equipment</v>
          </cell>
          <cell r="D5" t="str">
            <v>Fuse GMT 5A, 60V, DC Green</v>
          </cell>
          <cell r="E5">
            <v>10</v>
          </cell>
          <cell r="F5">
            <v>0.5</v>
          </cell>
          <cell r="G5">
            <v>0.5</v>
          </cell>
          <cell r="H5">
            <v>0.5</v>
          </cell>
        </row>
        <row r="6">
          <cell r="A6" t="str">
            <v>A0109762</v>
          </cell>
          <cell r="C6" t="str">
            <v>OEM Equipment</v>
          </cell>
          <cell r="D6" t="str">
            <v>Fuse GMT 10A, 60V Red/White</v>
          </cell>
          <cell r="E6">
            <v>10</v>
          </cell>
          <cell r="F6">
            <v>0.77</v>
          </cell>
          <cell r="G6">
            <v>0.77</v>
          </cell>
          <cell r="H6">
            <v>0.77</v>
          </cell>
        </row>
        <row r="7">
          <cell r="A7" t="str">
            <v>A0205209</v>
          </cell>
          <cell r="C7" t="str">
            <v>OEM Equipment</v>
          </cell>
          <cell r="D7" t="str">
            <v>FUSE ALARM Fast 0.75A 300Vac/dc BROWN BODY</v>
          </cell>
          <cell r="E7">
            <v>2.2200000000000002</v>
          </cell>
          <cell r="F7">
            <v>0.63</v>
          </cell>
          <cell r="G7">
            <v>0.63</v>
          </cell>
          <cell r="H7">
            <v>0.63</v>
          </cell>
        </row>
        <row r="8">
          <cell r="A8" t="str">
            <v>A0205210</v>
          </cell>
          <cell r="C8" t="str">
            <v>OEM Equipment</v>
          </cell>
          <cell r="D8" t="str">
            <v>Fuse, Dummy, QFF3A, QFF1 type</v>
          </cell>
          <cell r="E8">
            <v>0.77</v>
          </cell>
          <cell r="F8">
            <v>0.08</v>
          </cell>
          <cell r="G8">
            <v>0.08</v>
          </cell>
          <cell r="H8">
            <v>0.08</v>
          </cell>
        </row>
        <row r="9">
          <cell r="A9" t="str">
            <v>A0266828</v>
          </cell>
          <cell r="C9" t="str">
            <v>OEM Equipment</v>
          </cell>
          <cell r="D9" t="str">
            <v>QCBIX1A BIX CONNECTOR FOR SING</v>
          </cell>
          <cell r="E9">
            <v>14.58</v>
          </cell>
          <cell r="F9">
            <v>3.97</v>
          </cell>
          <cell r="G9">
            <v>3.97</v>
          </cell>
          <cell r="H9">
            <v>3.97</v>
          </cell>
        </row>
        <row r="10">
          <cell r="A10" t="str">
            <v>A0286794</v>
          </cell>
          <cell r="C10" t="str">
            <v>Switch Hardware</v>
          </cell>
          <cell r="D10" t="str">
            <v>Lug, 1/0, 2 Hole, 1/2&amp;quot; x 1-3/4</v>
          </cell>
          <cell r="E10">
            <v>14</v>
          </cell>
          <cell r="F10">
            <v>1.84</v>
          </cell>
          <cell r="G10">
            <v>1.78</v>
          </cell>
          <cell r="H10">
            <v>1.73</v>
          </cell>
        </row>
        <row r="11">
          <cell r="A11" t="str">
            <v>A0292996</v>
          </cell>
          <cell r="C11" t="str">
            <v>OEM Equipment</v>
          </cell>
          <cell r="D11" t="str">
            <v>Lug,Term Ring, 12-10 AWG, 1/4&amp;quot;</v>
          </cell>
          <cell r="E11">
            <v>3</v>
          </cell>
          <cell r="F11">
            <v>0.08</v>
          </cell>
          <cell r="G11">
            <v>0.08</v>
          </cell>
          <cell r="H11">
            <v>0.08</v>
          </cell>
        </row>
        <row r="12">
          <cell r="A12" t="str">
            <v>A0297944</v>
          </cell>
          <cell r="C12" t="str">
            <v>OEM Equipment</v>
          </cell>
          <cell r="D12" t="str">
            <v>Lug, 1/0, 2 Hole, 3/8&amp;quot;x 1&amp;quot; Spa</v>
          </cell>
          <cell r="E12">
            <v>4</v>
          </cell>
          <cell r="F12">
            <v>0.98</v>
          </cell>
          <cell r="G12">
            <v>0.98</v>
          </cell>
          <cell r="H12">
            <v>0.98</v>
          </cell>
        </row>
        <row r="13">
          <cell r="A13" t="str">
            <v>A0297957</v>
          </cell>
          <cell r="C13" t="str">
            <v>OEM Equipment</v>
          </cell>
          <cell r="D13" t="str">
            <v>NPS50055-11L16 CONN COMPRESSIO</v>
          </cell>
          <cell r="E13">
            <v>3</v>
          </cell>
          <cell r="F13">
            <v>1.67</v>
          </cell>
          <cell r="G13">
            <v>1.67</v>
          </cell>
          <cell r="H13">
            <v>1.67</v>
          </cell>
        </row>
        <row r="14">
          <cell r="A14" t="str">
            <v>A0300107</v>
          </cell>
          <cell r="C14" t="str">
            <v>Switch Hardware</v>
          </cell>
          <cell r="D14" t="str">
            <v>Bracket, Pwr Cable,5&amp;quot;x1.5&amp;quot; Gre</v>
          </cell>
          <cell r="E14">
            <v>10.5</v>
          </cell>
          <cell r="F14">
            <v>25.44</v>
          </cell>
          <cell r="G14">
            <v>24.67</v>
          </cell>
          <cell r="H14">
            <v>23.93</v>
          </cell>
        </row>
        <row r="15">
          <cell r="A15" t="str">
            <v>A0315080</v>
          </cell>
          <cell r="C15" t="str">
            <v>Services Platforms</v>
          </cell>
          <cell r="D15" t="str">
            <v>Lug, 6 AWG, 1 Hole, 1/4&amp;quot;, 5410</v>
          </cell>
          <cell r="E15">
            <v>1.84</v>
          </cell>
          <cell r="F15">
            <v>0.46</v>
          </cell>
          <cell r="G15">
            <v>0.46</v>
          </cell>
          <cell r="H15">
            <v>0.46</v>
          </cell>
        </row>
        <row r="16">
          <cell r="A16" t="str">
            <v>A0315082</v>
          </cell>
          <cell r="C16" t="str">
            <v>OEM Equipment</v>
          </cell>
          <cell r="D16" t="str">
            <v>Lug, 1/0, 1 Hole, 3/8&amp;quot;, 54109</v>
          </cell>
          <cell r="E16">
            <v>1.46</v>
          </cell>
          <cell r="F16">
            <v>1.39</v>
          </cell>
          <cell r="G16">
            <v>1.39</v>
          </cell>
          <cell r="H16">
            <v>1.39</v>
          </cell>
        </row>
        <row r="17">
          <cell r="A17" t="str">
            <v>A0319449</v>
          </cell>
          <cell r="C17" t="str">
            <v>OEM Equipment</v>
          </cell>
          <cell r="D17" t="str">
            <v>NPS50332-01Z1 GROUND STRAP (WR</v>
          </cell>
          <cell r="E17">
            <v>33</v>
          </cell>
          <cell r="F17">
            <v>13.79</v>
          </cell>
          <cell r="G17">
            <v>13.79</v>
          </cell>
          <cell r="H17">
            <v>13.79</v>
          </cell>
        </row>
        <row r="18">
          <cell r="A18" t="str">
            <v>A0320863</v>
          </cell>
          <cell r="C18" t="str">
            <v>OEM Equipment</v>
          </cell>
          <cell r="D18" t="str">
            <v>NPS50055-11L25 CONN COMPRESSIO</v>
          </cell>
          <cell r="E18">
            <v>18</v>
          </cell>
          <cell r="F18">
            <v>10.15</v>
          </cell>
          <cell r="G18">
            <v>10.15</v>
          </cell>
          <cell r="H18">
            <v>10.15</v>
          </cell>
        </row>
        <row r="19">
          <cell r="A19" t="str">
            <v>A0320867</v>
          </cell>
          <cell r="C19" t="str">
            <v>OEM Equipment</v>
          </cell>
          <cell r="D19" t="str">
            <v>NPS50055-11L29 CONN COMPRESSIO</v>
          </cell>
          <cell r="E19">
            <v>50</v>
          </cell>
          <cell r="F19">
            <v>13.35</v>
          </cell>
          <cell r="G19">
            <v>13.35</v>
          </cell>
          <cell r="H19">
            <v>13.35</v>
          </cell>
        </row>
        <row r="20">
          <cell r="A20" t="str">
            <v>A0322413</v>
          </cell>
          <cell r="C20" t="str">
            <v>OEM Equipment</v>
          </cell>
          <cell r="D20" t="str">
            <v>NPS50055-11L30 CONN COMPRESSIO</v>
          </cell>
          <cell r="E20">
            <v>64</v>
          </cell>
          <cell r="F20">
            <v>21.15</v>
          </cell>
          <cell r="G20">
            <v>21.15</v>
          </cell>
          <cell r="H20">
            <v>21.15</v>
          </cell>
        </row>
        <row r="21">
          <cell r="A21" t="str">
            <v>A0322414</v>
          </cell>
          <cell r="C21" t="str">
            <v>OEM Equipment</v>
          </cell>
          <cell r="D21" t="str">
            <v>NPS50055-11L31 CONN COMPRESSIO</v>
          </cell>
          <cell r="E21">
            <v>92</v>
          </cell>
          <cell r="F21">
            <v>35.9</v>
          </cell>
          <cell r="G21">
            <v>35.9</v>
          </cell>
          <cell r="H21">
            <v>35.9</v>
          </cell>
        </row>
        <row r="22">
          <cell r="A22" t="str">
            <v>A0323061</v>
          </cell>
          <cell r="C22" t="str">
            <v>OEM Equipment</v>
          </cell>
          <cell r="D22" t="str">
            <v>BOND CLAMP</v>
          </cell>
          <cell r="E22">
            <v>4.8899999999999997</v>
          </cell>
          <cell r="F22">
            <v>1.1200000000000001</v>
          </cell>
          <cell r="G22">
            <v>1.1200000000000001</v>
          </cell>
          <cell r="H22">
            <v>1.1200000000000001</v>
          </cell>
        </row>
        <row r="23">
          <cell r="A23" t="str">
            <v>A0328548</v>
          </cell>
          <cell r="C23" t="str">
            <v>Cellsite/BTS/RBS Infrastructure</v>
          </cell>
          <cell r="D23" t="str">
            <v>C-Tap, 2-4 AWG, 6-8, 10-12, 54</v>
          </cell>
          <cell r="E23">
            <v>1</v>
          </cell>
          <cell r="F23">
            <v>1.1299999999999999</v>
          </cell>
          <cell r="G23">
            <v>1.04</v>
          </cell>
          <cell r="H23">
            <v>1</v>
          </cell>
        </row>
        <row r="24">
          <cell r="A24" t="str">
            <v>A0328550</v>
          </cell>
          <cell r="C24" t="str">
            <v>OEM Equipment</v>
          </cell>
          <cell r="D24" t="str">
            <v>Cover, Adhesive Insulating Spl</v>
          </cell>
          <cell r="E24">
            <v>3.06</v>
          </cell>
          <cell r="F24">
            <v>0.85</v>
          </cell>
          <cell r="G24">
            <v>0.85</v>
          </cell>
          <cell r="H24">
            <v>0.85</v>
          </cell>
        </row>
        <row r="25">
          <cell r="A25" t="str">
            <v>A0352268</v>
          </cell>
          <cell r="C25" t="str">
            <v>Switch Hardware</v>
          </cell>
          <cell r="D25" t="str">
            <v>CB ASSY,62.5um,SF,STx2,1Fiber,1.6</v>
          </cell>
          <cell r="E25">
            <v>78.290000000000006</v>
          </cell>
          <cell r="F25">
            <v>11.39</v>
          </cell>
          <cell r="G25">
            <v>11.05</v>
          </cell>
          <cell r="H25">
            <v>10.72</v>
          </cell>
        </row>
        <row r="26">
          <cell r="A26" t="str">
            <v>A0352331</v>
          </cell>
          <cell r="C26" t="str">
            <v>OEM Equipment</v>
          </cell>
          <cell r="D26" t="str">
            <v>KIT</v>
          </cell>
          <cell r="E26">
            <v>45</v>
          </cell>
          <cell r="F26">
            <v>21.25</v>
          </cell>
          <cell r="G26">
            <v>21.25</v>
          </cell>
          <cell r="H26">
            <v>21.25</v>
          </cell>
        </row>
        <row r="27">
          <cell r="A27" t="str">
            <v>A0355518</v>
          </cell>
          <cell r="C27" t="str">
            <v>Services Platforms</v>
          </cell>
          <cell r="D27" t="str">
            <v>Bracket, Pwr Cable,5&amp;quot;x2&amp;quot; Brwn,</v>
          </cell>
          <cell r="E27">
            <v>2.86</v>
          </cell>
          <cell r="F27">
            <v>3.68</v>
          </cell>
          <cell r="G27">
            <v>3.68</v>
          </cell>
          <cell r="H27">
            <v>3.68</v>
          </cell>
        </row>
        <row r="28">
          <cell r="A28" t="str">
            <v>A0355527</v>
          </cell>
          <cell r="C28" t="str">
            <v>Switch Hardware</v>
          </cell>
          <cell r="D28" t="str">
            <v>Lug, 6 AWG, 2 Hole, 1/4&amp;quot; x 1&amp;quot;</v>
          </cell>
          <cell r="E28">
            <v>11.82</v>
          </cell>
          <cell r="F28">
            <v>2.84</v>
          </cell>
          <cell r="G28">
            <v>2.75</v>
          </cell>
          <cell r="H28">
            <v>2.67</v>
          </cell>
        </row>
        <row r="29">
          <cell r="A29" t="str">
            <v>A0355598</v>
          </cell>
          <cell r="C29" t="str">
            <v>OEM Equipment</v>
          </cell>
          <cell r="D29" t="str">
            <v>Lug, 8 AWG, 1 Hole, 1/4&amp;quot;,54130</v>
          </cell>
          <cell r="E29">
            <v>1</v>
          </cell>
          <cell r="F29">
            <v>0.56000000000000005</v>
          </cell>
          <cell r="G29">
            <v>0.56000000000000005</v>
          </cell>
          <cell r="H29">
            <v>0.56000000000000005</v>
          </cell>
        </row>
        <row r="30">
          <cell r="A30" t="str">
            <v>A0360768</v>
          </cell>
          <cell r="C30" t="str">
            <v>OEM Equipment</v>
          </cell>
          <cell r="D30" t="str">
            <v>Lug, 2 AWG, 2 H, 3/8&amp;quot; x 1&amp;quot; Spa</v>
          </cell>
          <cell r="E30">
            <v>8.43</v>
          </cell>
          <cell r="F30">
            <v>4.2</v>
          </cell>
          <cell r="G30">
            <v>4.2</v>
          </cell>
          <cell r="H30">
            <v>4.2</v>
          </cell>
        </row>
        <row r="31">
          <cell r="A31" t="str">
            <v>A0360815</v>
          </cell>
          <cell r="C31" t="str">
            <v>Services Platforms</v>
          </cell>
          <cell r="D31" t="str">
            <v>Lug, 2 AWG, 1 Hole, 1/4&amp;quot;,54107</v>
          </cell>
          <cell r="E31">
            <v>4.59</v>
          </cell>
          <cell r="F31">
            <v>1.23</v>
          </cell>
          <cell r="G31">
            <v>1.23</v>
          </cell>
          <cell r="H31">
            <v>1.23</v>
          </cell>
        </row>
        <row r="32">
          <cell r="A32" t="str">
            <v>A0361880</v>
          </cell>
          <cell r="C32" t="str">
            <v>Switch Hardware</v>
          </cell>
          <cell r="D32" t="str">
            <v>CONN SPLICE AND TAP COMPRESSION C TAP 1/0 AWG</v>
          </cell>
          <cell r="E32">
            <v>5.01</v>
          </cell>
          <cell r="F32">
            <v>1.26</v>
          </cell>
          <cell r="G32">
            <v>1.22</v>
          </cell>
          <cell r="H32">
            <v>1.19</v>
          </cell>
        </row>
        <row r="33">
          <cell r="A33" t="str">
            <v>A0361890</v>
          </cell>
          <cell r="C33" t="str">
            <v>Switch Hardware</v>
          </cell>
          <cell r="D33" t="str">
            <v>NPS50533-03L05 GROUND BAR ASSY</v>
          </cell>
          <cell r="E33">
            <v>491</v>
          </cell>
          <cell r="F33">
            <v>110</v>
          </cell>
          <cell r="G33">
            <v>106.7</v>
          </cell>
          <cell r="H33">
            <v>103.49</v>
          </cell>
        </row>
        <row r="34">
          <cell r="A34" t="str">
            <v>A0367655</v>
          </cell>
          <cell r="B34" t="str">
            <v>232CL2R</v>
          </cell>
          <cell r="C34" t="str">
            <v>OEM Equipment</v>
          </cell>
          <cell r="D34" t="str">
            <v>RS232 INTERFACE CURRENT LOOP CONVERTER</v>
          </cell>
          <cell r="E34">
            <v>40</v>
          </cell>
          <cell r="F34">
            <v>43.53</v>
          </cell>
          <cell r="G34">
            <v>43.53</v>
          </cell>
          <cell r="H34">
            <v>43.53</v>
          </cell>
        </row>
        <row r="35">
          <cell r="A35" t="str">
            <v>A0367907</v>
          </cell>
          <cell r="C35" t="str">
            <v>OEM Equipment</v>
          </cell>
          <cell r="D35" t="str">
            <v>NPS50897-05L02 SPACING SLEEVE</v>
          </cell>
          <cell r="E35">
            <v>102.63</v>
          </cell>
          <cell r="F35">
            <v>8.27</v>
          </cell>
          <cell r="G35">
            <v>8.27</v>
          </cell>
          <cell r="H35">
            <v>8.27</v>
          </cell>
        </row>
        <row r="36">
          <cell r="A36" t="str">
            <v>A0367944</v>
          </cell>
          <cell r="C36" t="str">
            <v>OEM Equipment</v>
          </cell>
          <cell r="D36" t="str">
            <v>Lug, 6 AWG, 2 Hole, 1/4&amp;quot; x 5/8</v>
          </cell>
          <cell r="E36">
            <v>6.84</v>
          </cell>
          <cell r="F36">
            <v>1.97</v>
          </cell>
          <cell r="G36">
            <v>1.97</v>
          </cell>
          <cell r="H36">
            <v>1.97</v>
          </cell>
        </row>
        <row r="37">
          <cell r="A37" t="str">
            <v>A0376839</v>
          </cell>
          <cell r="C37" t="str">
            <v>OEM Equipment</v>
          </cell>
          <cell r="D37" t="str">
            <v>DEC 420 Terminal</v>
          </cell>
          <cell r="E37">
            <v>994.74</v>
          </cell>
          <cell r="F37">
            <v>497.37</v>
          </cell>
          <cell r="G37">
            <v>497.37</v>
          </cell>
          <cell r="H37">
            <v>497.37</v>
          </cell>
        </row>
        <row r="38">
          <cell r="A38" t="str">
            <v>A0377623</v>
          </cell>
          <cell r="C38" t="str">
            <v>OEM Equipment</v>
          </cell>
          <cell r="D38" t="str">
            <v>NPS50055-11L130 CONN COMPRESSI</v>
          </cell>
          <cell r="E38">
            <v>6.42</v>
          </cell>
          <cell r="F38">
            <v>1.8</v>
          </cell>
          <cell r="G38">
            <v>1.8</v>
          </cell>
          <cell r="H38">
            <v>1.8</v>
          </cell>
        </row>
        <row r="39">
          <cell r="A39" t="str">
            <v>A0378320</v>
          </cell>
          <cell r="C39" t="str">
            <v>OEM Equipment</v>
          </cell>
          <cell r="D39" t="str">
            <v>Lug, 6AWG, 2 Hole, 3/8&amp;quot; x 1&amp;quot; s</v>
          </cell>
          <cell r="E39">
            <v>4</v>
          </cell>
          <cell r="F39">
            <v>2.59</v>
          </cell>
          <cell r="G39">
            <v>2.59</v>
          </cell>
          <cell r="H39">
            <v>2.59</v>
          </cell>
        </row>
        <row r="40">
          <cell r="A40" t="str">
            <v>A0378457</v>
          </cell>
          <cell r="C40" t="str">
            <v>OEM Equipment</v>
          </cell>
          <cell r="D40" t="str">
            <v>QBS48S1X005DL1 CKT BRKR, SERIE</v>
          </cell>
          <cell r="E40">
            <v>36</v>
          </cell>
          <cell r="F40">
            <v>8.5</v>
          </cell>
          <cell r="G40">
            <v>8.5</v>
          </cell>
          <cell r="H40">
            <v>8.5</v>
          </cell>
        </row>
        <row r="41">
          <cell r="A41" t="str">
            <v>A0378458</v>
          </cell>
          <cell r="C41" t="str">
            <v>OEM Equipment</v>
          </cell>
          <cell r="D41" t="str">
            <v>QBS48S1X010DL1 CKT BRKR, SERIE</v>
          </cell>
          <cell r="E41">
            <v>43.98</v>
          </cell>
          <cell r="F41">
            <v>8.49</v>
          </cell>
          <cell r="G41">
            <v>8.49</v>
          </cell>
          <cell r="H41">
            <v>8.49</v>
          </cell>
        </row>
        <row r="42">
          <cell r="A42" t="str">
            <v>A0378460</v>
          </cell>
          <cell r="C42" t="str">
            <v>OEM Equipment</v>
          </cell>
          <cell r="D42" t="str">
            <v>QBS48S1X030DL1 CKT BRKR, SERIE</v>
          </cell>
          <cell r="E42">
            <v>49.38</v>
          </cell>
          <cell r="F42">
            <v>8.49</v>
          </cell>
          <cell r="G42">
            <v>8.49</v>
          </cell>
          <cell r="H42">
            <v>8.49</v>
          </cell>
        </row>
        <row r="43">
          <cell r="A43" t="str">
            <v>A0378853</v>
          </cell>
          <cell r="C43" t="str">
            <v>Controller Hardware</v>
          </cell>
          <cell r="D43" t="str">
            <v>Cover, Adhesive Insulating Spl</v>
          </cell>
          <cell r="E43">
            <v>12</v>
          </cell>
          <cell r="F43">
            <v>3.43</v>
          </cell>
          <cell r="G43">
            <v>3.15</v>
          </cell>
          <cell r="H43">
            <v>3</v>
          </cell>
        </row>
        <row r="44">
          <cell r="A44" t="str">
            <v>A0378999</v>
          </cell>
          <cell r="C44" t="str">
            <v>Services Platforms</v>
          </cell>
          <cell r="D44" t="str">
            <v>WS1A2C10B1 WRIST STRAP ASS'Y,</v>
          </cell>
          <cell r="E44">
            <v>29.91</v>
          </cell>
          <cell r="F44">
            <v>9.89</v>
          </cell>
          <cell r="G44">
            <v>9.89</v>
          </cell>
          <cell r="H44">
            <v>9.89</v>
          </cell>
        </row>
        <row r="45">
          <cell r="A45" t="str">
            <v>A0380767</v>
          </cell>
          <cell r="C45" t="str">
            <v>OEM Equipment</v>
          </cell>
          <cell r="D45" t="str">
            <v>Duct,Fastener Kit, New Threade</v>
          </cell>
          <cell r="E45">
            <v>19</v>
          </cell>
          <cell r="F45">
            <v>18.3</v>
          </cell>
          <cell r="G45">
            <v>18.3</v>
          </cell>
          <cell r="H45">
            <v>18.3</v>
          </cell>
        </row>
        <row r="46">
          <cell r="A46" t="str">
            <v>A0380973</v>
          </cell>
          <cell r="C46" t="str">
            <v>Switch Hardware</v>
          </cell>
          <cell r="D46" t="str">
            <v>NPS50632-14L1 DS-6/R-1 REDUNDA</v>
          </cell>
          <cell r="E46">
            <v>2610</v>
          </cell>
          <cell r="F46">
            <v>1678</v>
          </cell>
          <cell r="G46">
            <v>1627.66</v>
          </cell>
          <cell r="H46">
            <v>1578.83</v>
          </cell>
        </row>
        <row r="47">
          <cell r="A47" t="str">
            <v>A0383526</v>
          </cell>
          <cell r="C47" t="str">
            <v>OEM Equipment</v>
          </cell>
          <cell r="D47" t="str">
            <v>VT520 Video Terminal</v>
          </cell>
          <cell r="E47">
            <v>923</v>
          </cell>
          <cell r="F47">
            <v>388.72</v>
          </cell>
          <cell r="G47">
            <v>388.72</v>
          </cell>
          <cell r="H47">
            <v>388.72</v>
          </cell>
        </row>
        <row r="48">
          <cell r="A48" t="str">
            <v>A0385031</v>
          </cell>
          <cell r="C48" t="str">
            <v>Switch Hardware</v>
          </cell>
          <cell r="D48" t="str">
            <v>H-Tap Copper 250-2 2-6 8-14 w/</v>
          </cell>
          <cell r="E48">
            <v>34</v>
          </cell>
          <cell r="F48">
            <v>9.1999999999999993</v>
          </cell>
          <cell r="G48">
            <v>8.92</v>
          </cell>
          <cell r="H48">
            <v>8.66</v>
          </cell>
        </row>
        <row r="49">
          <cell r="A49" t="str">
            <v>A0385032</v>
          </cell>
          <cell r="C49" t="str">
            <v>OEM Equipment</v>
          </cell>
          <cell r="D49" t="str">
            <v>NPS50226-02L16 CONN SPLICE AND</v>
          </cell>
          <cell r="E49">
            <v>38.72</v>
          </cell>
          <cell r="F49">
            <v>11.57</v>
          </cell>
          <cell r="G49">
            <v>11.57</v>
          </cell>
          <cell r="H49">
            <v>11.57</v>
          </cell>
        </row>
        <row r="50">
          <cell r="A50" t="str">
            <v>A0600009</v>
          </cell>
          <cell r="C50" t="str">
            <v>OEM Equipment</v>
          </cell>
          <cell r="D50" t="str">
            <v>NPS25133L196 BATTERY, ABSOLYTE</v>
          </cell>
          <cell r="E50">
            <v>2452</v>
          </cell>
          <cell r="F50">
            <v>1167.9100000000001</v>
          </cell>
          <cell r="G50">
            <v>1167.9100000000001</v>
          </cell>
          <cell r="H50">
            <v>1167.9100000000001</v>
          </cell>
        </row>
        <row r="51">
          <cell r="A51" t="str">
            <v>A0600012</v>
          </cell>
          <cell r="C51" t="str">
            <v>OEM Equipment</v>
          </cell>
          <cell r="D51" t="str">
            <v>NPS25133L199 vrla battery</v>
          </cell>
          <cell r="E51">
            <v>1978</v>
          </cell>
          <cell r="F51">
            <v>910.47</v>
          </cell>
          <cell r="G51">
            <v>910.47</v>
          </cell>
          <cell r="H51">
            <v>910.47</v>
          </cell>
        </row>
        <row r="52">
          <cell r="A52" t="str">
            <v>A0600020</v>
          </cell>
          <cell r="C52" t="str">
            <v>OEM Equipment</v>
          </cell>
          <cell r="D52" t="str">
            <v>NPS25133L207 2V, 4500AH (8hour</v>
          </cell>
          <cell r="E52">
            <v>2098</v>
          </cell>
          <cell r="F52">
            <v>1463.03</v>
          </cell>
          <cell r="G52">
            <v>1463.03</v>
          </cell>
          <cell r="H52">
            <v>1463.03</v>
          </cell>
        </row>
        <row r="53">
          <cell r="A53" t="str">
            <v>A0600021</v>
          </cell>
          <cell r="C53" t="str">
            <v>OEM Equipment</v>
          </cell>
          <cell r="D53" t="str">
            <v>NPS25133L208 BATTERY, ABSOLYTE</v>
          </cell>
          <cell r="E53">
            <v>3001</v>
          </cell>
          <cell r="F53">
            <v>1418.37</v>
          </cell>
          <cell r="G53">
            <v>1418.37</v>
          </cell>
          <cell r="H53">
            <v>1418.37</v>
          </cell>
        </row>
        <row r="54">
          <cell r="A54" t="str">
            <v>A0605216</v>
          </cell>
          <cell r="C54" t="str">
            <v>OEM Equipment</v>
          </cell>
          <cell r="D54" t="str">
            <v>NPS50055-11L200 CONN COMPRESSI</v>
          </cell>
          <cell r="E54">
            <v>9.66</v>
          </cell>
          <cell r="F54">
            <v>3.07</v>
          </cell>
          <cell r="G54">
            <v>3.07</v>
          </cell>
          <cell r="H54">
            <v>3.07</v>
          </cell>
        </row>
        <row r="55">
          <cell r="A55" t="str">
            <v>A0609126</v>
          </cell>
          <cell r="C55" t="str">
            <v>Switch Hardware</v>
          </cell>
          <cell r="D55" t="str">
            <v>NPS50722-03L3 1.3 GIGABYTE 4MM</v>
          </cell>
          <cell r="E55">
            <v>16</v>
          </cell>
          <cell r="F55">
            <v>10.09</v>
          </cell>
          <cell r="G55">
            <v>9.7899999999999991</v>
          </cell>
          <cell r="H55">
            <v>9.5</v>
          </cell>
        </row>
        <row r="56">
          <cell r="A56" t="str">
            <v>A0614290</v>
          </cell>
          <cell r="B56" t="str">
            <v>NPS51074-15L1</v>
          </cell>
          <cell r="C56" t="str">
            <v>OEM Equipment</v>
          </cell>
          <cell r="D56" t="str">
            <v>28.8Kbps (V.fast) or V.32bis automode modem: V.32bis, V.32, V.22bis, V.22: V.21, 212A, 103: evolving CCITT V.fast: async (128Kpbs)/sync: desktop with intelligent front panel: RS-232 DTE interface</v>
          </cell>
          <cell r="E56">
            <v>1246</v>
          </cell>
          <cell r="F56">
            <v>597.21</v>
          </cell>
          <cell r="G56">
            <v>597.21</v>
          </cell>
          <cell r="H56">
            <v>597.21</v>
          </cell>
        </row>
        <row r="57">
          <cell r="A57" t="str">
            <v>A0614959</v>
          </cell>
          <cell r="C57" t="str">
            <v>OEM Equipment</v>
          </cell>
          <cell r="D57" t="str">
            <v>NPS50055-11L211 CONN COMPRESSI</v>
          </cell>
          <cell r="E57">
            <v>12.58</v>
          </cell>
          <cell r="F57">
            <v>2.3199999999999998</v>
          </cell>
          <cell r="G57">
            <v>2.3199999999999998</v>
          </cell>
          <cell r="H57">
            <v>2.3199999999999998</v>
          </cell>
        </row>
        <row r="58">
          <cell r="A58" t="str">
            <v>A0614961</v>
          </cell>
          <cell r="C58" t="str">
            <v>Switch Hardware</v>
          </cell>
          <cell r="D58" t="str">
            <v>NPS50055-11L213 CONN COMPRESSI</v>
          </cell>
          <cell r="E58">
            <v>20</v>
          </cell>
          <cell r="F58">
            <v>1.25</v>
          </cell>
          <cell r="G58">
            <v>1.21</v>
          </cell>
          <cell r="H58">
            <v>1.18</v>
          </cell>
        </row>
        <row r="59">
          <cell r="A59" t="str">
            <v>A0620448</v>
          </cell>
          <cell r="C59" t="str">
            <v>OEM Equipment</v>
          </cell>
          <cell r="D59" t="str">
            <v>Modem, rackmount (in Datacomm shelf), V.fast (28.8kbps), V.32bis, V.32, V.22bis, V.22, V.23, V.21, 212, 103, 300bps to 28.8kbps, 2 wire dial-up, 2/4 wire private, full duplex, point-to-point on 2/4-wire, async/sync</v>
          </cell>
          <cell r="E59">
            <v>1747</v>
          </cell>
          <cell r="F59">
            <v>936.11</v>
          </cell>
          <cell r="G59">
            <v>936.11</v>
          </cell>
          <cell r="H59">
            <v>936.11</v>
          </cell>
        </row>
        <row r="60">
          <cell r="A60" t="str">
            <v>A0627875</v>
          </cell>
          <cell r="C60" t="str">
            <v>Switch Hardware</v>
          </cell>
          <cell r="D60" t="str">
            <v>Cleaning Cartridge</v>
          </cell>
          <cell r="E60">
            <v>104.85</v>
          </cell>
          <cell r="F60">
            <v>33.89</v>
          </cell>
          <cell r="G60">
            <v>32.880000000000003</v>
          </cell>
          <cell r="H60">
            <v>31.89</v>
          </cell>
        </row>
        <row r="61">
          <cell r="A61" t="str">
            <v>A0628167</v>
          </cell>
          <cell r="C61" t="str">
            <v>Switch Hardware</v>
          </cell>
          <cell r="D61" t="str">
            <v>DPDMTV3400L1 V3400 Standalone</v>
          </cell>
          <cell r="E61">
            <v>1160</v>
          </cell>
          <cell r="F61">
            <v>448.68</v>
          </cell>
          <cell r="G61">
            <v>435.22</v>
          </cell>
          <cell r="H61">
            <v>422.17</v>
          </cell>
        </row>
        <row r="62">
          <cell r="A62" t="str">
            <v>A0648771</v>
          </cell>
          <cell r="C62" t="str">
            <v>Switch Hardware</v>
          </cell>
          <cell r="D62" t="str">
            <v>NPS51104-01L2 MAGNETIC TAPE, D</v>
          </cell>
          <cell r="E62">
            <v>20</v>
          </cell>
          <cell r="F62">
            <v>9.7899999999999991</v>
          </cell>
          <cell r="G62">
            <v>9.5</v>
          </cell>
          <cell r="H62">
            <v>9.2100000000000009</v>
          </cell>
        </row>
        <row r="63">
          <cell r="A63" t="str">
            <v>A0649421</v>
          </cell>
          <cell r="C63" t="str">
            <v>Switch Hardware</v>
          </cell>
          <cell r="D63" t="str">
            <v>10 HANGERS FOR 7/8 CABLE</v>
          </cell>
          <cell r="E63">
            <v>251</v>
          </cell>
          <cell r="F63">
            <v>17.7</v>
          </cell>
          <cell r="G63">
            <v>17.170000000000002</v>
          </cell>
          <cell r="H63">
            <v>16.649999999999999</v>
          </cell>
        </row>
        <row r="64">
          <cell r="A64" t="str">
            <v>A0651478</v>
          </cell>
          <cell r="C64" t="str">
            <v>Switch Hardware</v>
          </cell>
          <cell r="D64" t="str">
            <v>DPETVT520KITL1 VIDEO KIT</v>
          </cell>
          <cell r="E64">
            <v>1101</v>
          </cell>
          <cell r="F64">
            <v>485.03</v>
          </cell>
          <cell r="G64">
            <v>470.48</v>
          </cell>
          <cell r="H64">
            <v>456.37</v>
          </cell>
        </row>
        <row r="65">
          <cell r="A65" t="str">
            <v>A0657611</v>
          </cell>
          <cell r="C65" t="str">
            <v>Cellsite/BTS/RBS Infrastructure</v>
          </cell>
          <cell r="D65" t="str">
            <v>LIGHTENING ARESSTOR GPS SYSTEM</v>
          </cell>
          <cell r="E65">
            <v>764</v>
          </cell>
          <cell r="F65">
            <v>80.489999999999995</v>
          </cell>
          <cell r="G65">
            <v>80.489999999999995</v>
          </cell>
          <cell r="H65">
            <v>80.489999999999995</v>
          </cell>
        </row>
        <row r="66">
          <cell r="A66" t="str">
            <v>A0660411</v>
          </cell>
          <cell r="C66" t="str">
            <v>Cellsite/BTS/RBS Infrastructure</v>
          </cell>
          <cell r="D66" t="str">
            <v>GPS MOUNT (WALL MOUNT)</v>
          </cell>
          <cell r="E66">
            <v>175</v>
          </cell>
          <cell r="F66">
            <v>40.869999999999997</v>
          </cell>
          <cell r="G66">
            <v>40.869999999999997</v>
          </cell>
          <cell r="H66">
            <v>40.869999999999997</v>
          </cell>
        </row>
        <row r="67">
          <cell r="A67" t="str">
            <v>A0660965</v>
          </cell>
          <cell r="C67" t="str">
            <v>Cellsite/BTS/RBS Infrastructure</v>
          </cell>
          <cell r="D67" t="str">
            <v>CONN COAX N TYPE STRAIGHT PLUG</v>
          </cell>
          <cell r="E67">
            <v>74</v>
          </cell>
          <cell r="F67">
            <v>2.13</v>
          </cell>
          <cell r="G67">
            <v>2.13</v>
          </cell>
          <cell r="H67">
            <v>2.13</v>
          </cell>
        </row>
        <row r="68">
          <cell r="A68" t="str">
            <v>A0666684</v>
          </cell>
          <cell r="C68" t="str">
            <v>Cellsite/BTS/RBS Infrastructure</v>
          </cell>
          <cell r="D68" t="str">
            <v>GPS CONNECTOR</v>
          </cell>
          <cell r="E68">
            <v>63</v>
          </cell>
          <cell r="F68">
            <v>5.67</v>
          </cell>
          <cell r="G68">
            <v>5.67</v>
          </cell>
          <cell r="H68">
            <v>5.67</v>
          </cell>
        </row>
        <row r="69">
          <cell r="A69" t="str">
            <v>A0671277</v>
          </cell>
          <cell r="C69" t="str">
            <v>Cellsite/BTS/RBS Infrastructure</v>
          </cell>
          <cell r="D69" t="str">
            <v>TAMPERPROOF WRENCH</v>
          </cell>
          <cell r="E69">
            <v>35</v>
          </cell>
          <cell r="F69">
            <v>4.57</v>
          </cell>
          <cell r="G69">
            <v>4.21</v>
          </cell>
          <cell r="H69">
            <v>4.04</v>
          </cell>
        </row>
        <row r="70">
          <cell r="A70" t="str">
            <v>A0673553</v>
          </cell>
          <cell r="C70" t="str">
            <v>Cellsite/BTS/RBS Infrastructure</v>
          </cell>
          <cell r="D70" t="str">
            <v>800 MHz TRM LIGHTNING PROTECTION</v>
          </cell>
          <cell r="E70">
            <v>250</v>
          </cell>
          <cell r="F70">
            <v>42.02</v>
          </cell>
          <cell r="G70">
            <v>38.659999999999997</v>
          </cell>
          <cell r="H70">
            <v>37.11</v>
          </cell>
        </row>
        <row r="71">
          <cell r="A71" t="str">
            <v>A0684741</v>
          </cell>
          <cell r="C71" t="str">
            <v>Cellsite/BTS/RBS Infrastructure</v>
          </cell>
          <cell r="D71" t="str">
            <v>T1/E1 LINES, MULTI-STAGE HYBRID SURGE PROTECTOR</v>
          </cell>
          <cell r="E71">
            <v>800</v>
          </cell>
          <cell r="F71">
            <v>80.680000000000007</v>
          </cell>
          <cell r="G71">
            <v>74.22</v>
          </cell>
          <cell r="H71">
            <v>71.260000000000005</v>
          </cell>
        </row>
        <row r="72">
          <cell r="A72" t="str">
            <v>A0686670</v>
          </cell>
          <cell r="C72" t="str">
            <v>OEM Equipment</v>
          </cell>
          <cell r="D72" t="str">
            <v>WALL ROUTH FEED THROUGH</v>
          </cell>
          <cell r="E72">
            <v>68</v>
          </cell>
          <cell r="F72">
            <v>198.31</v>
          </cell>
          <cell r="G72">
            <v>198.31</v>
          </cell>
          <cell r="H72">
            <v>198.31</v>
          </cell>
        </row>
        <row r="73">
          <cell r="A73" t="str">
            <v>A0687248</v>
          </cell>
          <cell r="C73" t="str">
            <v>Cellsite/BTS/RBS Infrastructure</v>
          </cell>
          <cell r="D73" t="str">
            <v>CBLE SEALING MODULE, 20X20X30MM, CBLE DIA RANGE 4-13.5MM</v>
          </cell>
          <cell r="E73">
            <v>12</v>
          </cell>
          <cell r="F73">
            <v>1.43</v>
          </cell>
          <cell r="G73">
            <v>1.43</v>
          </cell>
          <cell r="H73">
            <v>1.43</v>
          </cell>
        </row>
        <row r="74">
          <cell r="A74" t="str">
            <v>A0689162</v>
          </cell>
          <cell r="C74" t="str">
            <v>Cellsite/BTS/RBS Infrastructure</v>
          </cell>
          <cell r="D74" t="str">
            <v>MICROWAVE DC PROTECTOR</v>
          </cell>
          <cell r="E74">
            <v>50</v>
          </cell>
          <cell r="F74">
            <v>8.5</v>
          </cell>
          <cell r="G74">
            <v>7.82</v>
          </cell>
          <cell r="H74">
            <v>7.51</v>
          </cell>
        </row>
        <row r="75">
          <cell r="A75" t="str">
            <v>A0689897</v>
          </cell>
          <cell r="C75" t="str">
            <v>OEM Equipment</v>
          </cell>
          <cell r="D75" t="str">
            <v>CHASSIS FOR MODULES</v>
          </cell>
          <cell r="E75">
            <v>626.16999999999996</v>
          </cell>
          <cell r="F75">
            <v>269.55</v>
          </cell>
          <cell r="G75">
            <v>269.55</v>
          </cell>
          <cell r="H75">
            <v>269.55</v>
          </cell>
        </row>
        <row r="76">
          <cell r="A76" t="str">
            <v>A0689901</v>
          </cell>
          <cell r="C76" t="str">
            <v>OEM Equipment</v>
          </cell>
          <cell r="D76" t="str">
            <v>300 PR. WIRE WRAP PANEL</v>
          </cell>
          <cell r="E76">
            <v>578.54</v>
          </cell>
          <cell r="F76">
            <v>233.14</v>
          </cell>
          <cell r="G76">
            <v>233.14</v>
          </cell>
          <cell r="H76">
            <v>233.14</v>
          </cell>
        </row>
        <row r="77">
          <cell r="A77" t="str">
            <v>A0689915</v>
          </cell>
          <cell r="C77" t="str">
            <v>OEM Equipment</v>
          </cell>
          <cell r="D77" t="str">
            <v>ANGLE ADAPTORS, KIT OF 10</v>
          </cell>
          <cell r="E77">
            <v>44</v>
          </cell>
          <cell r="F77">
            <v>45.66</v>
          </cell>
          <cell r="G77">
            <v>45.66</v>
          </cell>
          <cell r="H77">
            <v>45.66</v>
          </cell>
        </row>
        <row r="78">
          <cell r="A78" t="str">
            <v>A0689940</v>
          </cell>
          <cell r="C78" t="str">
            <v>OEM Equipment</v>
          </cell>
          <cell r="D78" t="str">
            <v>A0689940 PIX TWISTED PAIR OCTA</v>
          </cell>
          <cell r="E78">
            <v>90.06</v>
          </cell>
          <cell r="F78">
            <v>28.81</v>
          </cell>
          <cell r="G78">
            <v>28.81</v>
          </cell>
          <cell r="H78">
            <v>28.81</v>
          </cell>
        </row>
        <row r="79">
          <cell r="A79" t="str">
            <v>A0689950</v>
          </cell>
          <cell r="C79" t="str">
            <v>OEM Equipment</v>
          </cell>
          <cell r="D79" t="str">
            <v>7/8&amp;quot; COAX CABLE/METER</v>
          </cell>
          <cell r="E79">
            <v>20</v>
          </cell>
          <cell r="F79">
            <v>7.66</v>
          </cell>
          <cell r="G79">
            <v>7.66</v>
          </cell>
          <cell r="H79">
            <v>7.66</v>
          </cell>
        </row>
        <row r="80">
          <cell r="A80" t="str">
            <v>A0689975</v>
          </cell>
          <cell r="C80" t="str">
            <v>OEM Equipment</v>
          </cell>
          <cell r="D80" t="str">
            <v>CONN BNC PLG 75 LOCK CC 735</v>
          </cell>
          <cell r="E80">
            <v>10.83</v>
          </cell>
          <cell r="F80">
            <v>2.7</v>
          </cell>
          <cell r="G80">
            <v>2.7</v>
          </cell>
          <cell r="H80">
            <v>2.7</v>
          </cell>
        </row>
        <row r="81">
          <cell r="A81" t="str">
            <v>A0689980</v>
          </cell>
          <cell r="C81" t="str">
            <v>OEM Equipment</v>
          </cell>
          <cell r="D81" t="str">
            <v>A0689980 PIX CIRCUIT CARD, 1 T</v>
          </cell>
          <cell r="E81">
            <v>79.290000000000006</v>
          </cell>
          <cell r="F81">
            <v>16.66</v>
          </cell>
          <cell r="G81">
            <v>16.66</v>
          </cell>
          <cell r="H81">
            <v>16.66</v>
          </cell>
        </row>
        <row r="82">
          <cell r="A82" t="str">
            <v>A0689982</v>
          </cell>
          <cell r="C82" t="str">
            <v>OEM Equipment</v>
          </cell>
          <cell r="D82" t="str">
            <v>A0689982 PIX OCTAPAK HOUSING W</v>
          </cell>
          <cell r="E82">
            <v>791.25</v>
          </cell>
          <cell r="F82">
            <v>329.65</v>
          </cell>
          <cell r="G82">
            <v>329.65</v>
          </cell>
          <cell r="H82">
            <v>329.65</v>
          </cell>
        </row>
        <row r="83">
          <cell r="A83" t="str">
            <v>A0711454</v>
          </cell>
          <cell r="B83" t="str">
            <v>AL2018002</v>
          </cell>
          <cell r="C83" t="str">
            <v>Services Platforms</v>
          </cell>
          <cell r="D83" t="str">
            <v>BAYSTACK 400-STACK CABLE,18&amp;quot;</v>
          </cell>
          <cell r="E83">
            <v>95</v>
          </cell>
          <cell r="F83">
            <v>39.33</v>
          </cell>
          <cell r="G83">
            <v>39.33</v>
          </cell>
          <cell r="H83">
            <v>39.33</v>
          </cell>
        </row>
        <row r="84">
          <cell r="A84" t="str">
            <v>A0716486</v>
          </cell>
          <cell r="C84" t="str">
            <v>Switch Software</v>
          </cell>
          <cell r="D84" t="str">
            <v>MTX08 BASE FEATURES WITH CDMA-NEW SWITCH</v>
          </cell>
          <cell r="E84">
            <v>1000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A0716502</v>
          </cell>
          <cell r="C85" t="str">
            <v>Switch Software</v>
          </cell>
          <cell r="D85" t="str">
            <v>ANSI ISUP TR-317</v>
          </cell>
          <cell r="E85">
            <v>100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A0716503</v>
          </cell>
          <cell r="C86" t="str">
            <v>Switch Software</v>
          </cell>
          <cell r="D86" t="str">
            <v>AUDIO &amp;amp; VISUAL MESSAGE WAITING NOTIFICATION</v>
          </cell>
          <cell r="E86">
            <v>75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A0716504</v>
          </cell>
          <cell r="C87" t="str">
            <v>Switch Software</v>
          </cell>
          <cell r="D87" t="str">
            <v>CPC</v>
          </cell>
          <cell r="E87">
            <v>300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A0716505</v>
          </cell>
          <cell r="C88" t="str">
            <v>Switch Software</v>
          </cell>
          <cell r="D88" t="str">
            <v>AUTHENTICATION &amp;amp; AUTH. CENTER-BUNDLE-PER A-KEY SUB</v>
          </cell>
          <cell r="E88">
            <v>12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A0716511</v>
          </cell>
          <cell r="C89" t="str">
            <v>Switch Software</v>
          </cell>
          <cell r="D89" t="str">
            <v>Calling Number ID - Per Sub</v>
          </cell>
          <cell r="E89">
            <v>20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A0716512</v>
          </cell>
          <cell r="C90" t="str">
            <v>Switch Software</v>
          </cell>
          <cell r="D90" t="str">
            <v>CALLING NUMBER ID PER VOICE CHANNEL</v>
          </cell>
          <cell r="E90">
            <v>100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A0716513</v>
          </cell>
          <cell r="C91" t="str">
            <v>Switch Software</v>
          </cell>
          <cell r="D91" t="str">
            <v>CPC</v>
          </cell>
          <cell r="E91">
            <v>1500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A0716531</v>
          </cell>
          <cell r="C92" t="str">
            <v>Switch Software</v>
          </cell>
          <cell r="D92" t="str">
            <v>DMS-MTX as a Gateway MSC</v>
          </cell>
          <cell r="E92">
            <v>50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A0716535</v>
          </cell>
          <cell r="C93" t="str">
            <v>Switch Software</v>
          </cell>
          <cell r="D93" t="str">
            <v>CPC</v>
          </cell>
          <cell r="E93">
            <v>25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A0716537</v>
          </cell>
          <cell r="C94" t="str">
            <v>Controller Software</v>
          </cell>
          <cell r="D94" t="str">
            <v>Enhanced Variable Rate Codec</v>
          </cell>
          <cell r="E94">
            <v>1250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A0716538</v>
          </cell>
          <cell r="C95" t="str">
            <v>Switch Software</v>
          </cell>
          <cell r="D95" t="str">
            <v>CPC</v>
          </cell>
          <cell r="E95">
            <v>300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A0716541</v>
          </cell>
          <cell r="C96" t="str">
            <v>Switch Software</v>
          </cell>
          <cell r="D96" t="str">
            <v>Flexible ISUP, Ph. 1</v>
          </cell>
          <cell r="E96">
            <v>30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A0716542</v>
          </cell>
          <cell r="C97" t="str">
            <v>Switch Software</v>
          </cell>
          <cell r="D97" t="str">
            <v>GLOBAL TITLE TRANSLATIONS</v>
          </cell>
          <cell r="E97">
            <v>100000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A0716546</v>
          </cell>
          <cell r="C98" t="str">
            <v>Controller Software</v>
          </cell>
          <cell r="D98" t="str">
            <v>INTER-BSC/INTRA-SYSTEM SOFT HANDOFF,PH. 1</v>
          </cell>
          <cell r="E98">
            <v>200000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A0716547</v>
          </cell>
          <cell r="C99" t="str">
            <v>Switch Software</v>
          </cell>
          <cell r="D99" t="str">
            <v>CPC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A0716548</v>
          </cell>
          <cell r="C100" t="str">
            <v>Switch Software</v>
          </cell>
          <cell r="D100" t="str">
            <v>CPC</v>
          </cell>
          <cell r="E100">
            <v>100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A0716549</v>
          </cell>
          <cell r="C101" t="str">
            <v>Switch Software</v>
          </cell>
          <cell r="D101" t="str">
            <v>ITU ISUP</v>
          </cell>
          <cell r="E101">
            <v>100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A0716551</v>
          </cell>
          <cell r="C102" t="str">
            <v>Switch Software</v>
          </cell>
          <cell r="D102" t="str">
            <v>CPC</v>
          </cell>
          <cell r="E102">
            <v>50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A0716553</v>
          </cell>
          <cell r="C103" t="str">
            <v>Switch Software</v>
          </cell>
          <cell r="D103" t="str">
            <v>Mobile Originated SMS/Vch</v>
          </cell>
          <cell r="E103">
            <v>50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A0716554</v>
          </cell>
          <cell r="C104" t="str">
            <v>Switch Software</v>
          </cell>
          <cell r="D104" t="str">
            <v>MOBILE ORIGINATED SMS PER 100 SUBS</v>
          </cell>
          <cell r="E104">
            <v>1500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A0716560</v>
          </cell>
          <cell r="C105" t="str">
            <v>Switch Software</v>
          </cell>
          <cell r="D105" t="str">
            <v>Originating WIN Standards, Ph.</v>
          </cell>
          <cell r="E105">
            <v>60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>A0716562</v>
          </cell>
          <cell r="C106" t="str">
            <v>Switch Software</v>
          </cell>
          <cell r="D106" t="str">
            <v>Over the Air Activation - CDMA</v>
          </cell>
          <cell r="E106">
            <v>150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>A0716567</v>
          </cell>
          <cell r="C107" t="str">
            <v>Switch Software</v>
          </cell>
          <cell r="D107" t="str">
            <v>CPC</v>
          </cell>
          <cell r="E107">
            <v>100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A0716569</v>
          </cell>
          <cell r="C108" t="str">
            <v>Switch Software</v>
          </cell>
          <cell r="D108" t="str">
            <v>Short Message Service / Sub</v>
          </cell>
          <cell r="E108">
            <v>6000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A0716570</v>
          </cell>
          <cell r="C109" t="str">
            <v>Switch Software</v>
          </cell>
          <cell r="D109" t="str">
            <v>SMS PER VOICE CHANNEL</v>
          </cell>
          <cell r="E109">
            <v>200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A0716571</v>
          </cell>
          <cell r="C110" t="str">
            <v>Switch Software</v>
          </cell>
          <cell r="D110" t="str">
            <v>SINGLE PORT RELEASE LINK TRUNK-PER T1</v>
          </cell>
          <cell r="E110">
            <v>7500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A0716572</v>
          </cell>
          <cell r="C111" t="str">
            <v>Controller Software</v>
          </cell>
          <cell r="D111" t="str">
            <v>Smart Multi-Carrier Traffic Allocation</v>
          </cell>
          <cell r="E111">
            <v>8000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>A0716573</v>
          </cell>
          <cell r="C112" t="str">
            <v>Switch Software</v>
          </cell>
          <cell r="D112" t="str">
            <v>CPC</v>
          </cell>
          <cell r="E112">
            <v>6.5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>A0716574</v>
          </cell>
          <cell r="C113" t="str">
            <v>Switch Software</v>
          </cell>
          <cell r="D113" t="str">
            <v>STP INTEGRATION (INODE)</v>
          </cell>
          <cell r="E113">
            <v>50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A0716575</v>
          </cell>
          <cell r="C114" t="str">
            <v>Switch Software</v>
          </cell>
          <cell r="D114" t="str">
            <v>CPC</v>
          </cell>
          <cell r="E114">
            <v>100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>A0716579</v>
          </cell>
          <cell r="C115" t="str">
            <v>Switch Software</v>
          </cell>
          <cell r="D115" t="str">
            <v>Tiered Billing CDMA / Vch</v>
          </cell>
          <cell r="E115">
            <v>75</v>
          </cell>
          <cell r="F115">
            <v>0</v>
          </cell>
          <cell r="G115">
            <v>0</v>
          </cell>
          <cell r="H115">
            <v>0</v>
          </cell>
        </row>
        <row r="116">
          <cell r="A116" t="str">
            <v>A0716580</v>
          </cell>
          <cell r="C116" t="str">
            <v>Switch Software</v>
          </cell>
          <cell r="D116" t="str">
            <v>TIERED BILLING FOR CDMA-PER 500 SUBS</v>
          </cell>
          <cell r="E116">
            <v>27500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 t="str">
            <v>A0723037</v>
          </cell>
          <cell r="C117" t="str">
            <v>Cellsite/BTS/RBS Infrastructure</v>
          </cell>
          <cell r="D117" t="str">
            <v>QBS55S1X015DH CKT BRKR 15.00A</v>
          </cell>
          <cell r="E117">
            <v>30</v>
          </cell>
          <cell r="F117">
            <v>11.78</v>
          </cell>
          <cell r="G117">
            <v>10.83</v>
          </cell>
          <cell r="H117">
            <v>10.4</v>
          </cell>
        </row>
        <row r="118">
          <cell r="A118" t="str">
            <v>A0723040</v>
          </cell>
          <cell r="C118" t="str">
            <v>OEM Equipment</v>
          </cell>
          <cell r="D118" t="str">
            <v>QBS55S1X030DH CKT BRKR 30.00A</v>
          </cell>
          <cell r="E118">
            <v>104.37</v>
          </cell>
          <cell r="F118">
            <v>34.450000000000003</v>
          </cell>
          <cell r="G118">
            <v>34.450000000000003</v>
          </cell>
          <cell r="H118">
            <v>34.450000000000003</v>
          </cell>
        </row>
        <row r="119">
          <cell r="A119" t="str">
            <v>A0728490</v>
          </cell>
          <cell r="C119" t="str">
            <v>Cellsite/BTS/RBS Infrastructure</v>
          </cell>
          <cell r="D119" t="str">
            <v>BATTERY INTERCONNECT KIT</v>
          </cell>
          <cell r="E119">
            <v>50</v>
          </cell>
          <cell r="F119">
            <v>10.56</v>
          </cell>
          <cell r="G119">
            <v>9.7100000000000009</v>
          </cell>
          <cell r="H119">
            <v>9.32</v>
          </cell>
        </row>
        <row r="120">
          <cell r="A120" t="str">
            <v>A0728761</v>
          </cell>
          <cell r="C120" t="str">
            <v>OEM Equipment</v>
          </cell>
          <cell r="D120" t="str">
            <v>CONN COMPRESSION LUG 500 FLEX</v>
          </cell>
          <cell r="E120">
            <v>86.18</v>
          </cell>
          <cell r="F120">
            <v>17.690000000000001</v>
          </cell>
          <cell r="G120">
            <v>17.690000000000001</v>
          </cell>
          <cell r="H120">
            <v>17.690000000000001</v>
          </cell>
        </row>
        <row r="121">
          <cell r="A121" t="str">
            <v>A0728765</v>
          </cell>
          <cell r="C121" t="str">
            <v>OEM Equipment</v>
          </cell>
          <cell r="D121" t="str">
            <v>CONN COMPRESSION LUG 500 FLEX</v>
          </cell>
          <cell r="E121">
            <v>81.25</v>
          </cell>
          <cell r="F121">
            <v>18.28</v>
          </cell>
          <cell r="G121">
            <v>18.28</v>
          </cell>
          <cell r="H121">
            <v>18.28</v>
          </cell>
        </row>
        <row r="122">
          <cell r="A122" t="str">
            <v>A0729331</v>
          </cell>
          <cell r="C122" t="str">
            <v>OEM Equipment</v>
          </cell>
          <cell r="D122" t="str">
            <v>BATTERY, BACK UP, VRLA, 90AH, 12V</v>
          </cell>
          <cell r="E122">
            <v>183</v>
          </cell>
          <cell r="F122">
            <v>96.26</v>
          </cell>
          <cell r="G122">
            <v>96.26</v>
          </cell>
          <cell r="H122">
            <v>96.26</v>
          </cell>
        </row>
        <row r="123">
          <cell r="A123" t="str">
            <v>A0742215</v>
          </cell>
          <cell r="C123" t="str">
            <v>Cellsite/BTS/RBS Infrastructure</v>
          </cell>
          <cell r="D123" t="str">
            <v>1/4 Wave Stub, Frequency from 824MHz to 1990MHz, Nfemale to Nfemale connections, bulkhead mount, 50 Ohm impedance, Return loss &amp;gt;=20dB, Insertion loss &amp;lt;=0.15dB, Continuous power 400W: Intermodulation &amp;gt;150dBC (2*25 Watt carrier power)</v>
          </cell>
          <cell r="E123">
            <v>150</v>
          </cell>
          <cell r="F123">
            <v>20.83</v>
          </cell>
          <cell r="G123">
            <v>19.16</v>
          </cell>
          <cell r="H123">
            <v>18.399999999999999</v>
          </cell>
        </row>
        <row r="124">
          <cell r="A124" t="str">
            <v>A0742774</v>
          </cell>
          <cell r="C124" t="str">
            <v>OEM Equipment</v>
          </cell>
          <cell r="D124" t="str">
            <v>MEMORY EXPANSION (256 MB MEMORY EXPANSION CARD)</v>
          </cell>
          <cell r="E124">
            <v>3000</v>
          </cell>
          <cell r="F124">
            <v>407.55</v>
          </cell>
          <cell r="G124">
            <v>407.55</v>
          </cell>
          <cell r="H124">
            <v>407.55</v>
          </cell>
        </row>
        <row r="125">
          <cell r="A125" t="str">
            <v>A0742785</v>
          </cell>
          <cell r="C125" t="str">
            <v>OEM Equipment</v>
          </cell>
          <cell r="D125" t="str">
            <v>NORTH AMERICAN/ASIAN POWER CORD</v>
          </cell>
          <cell r="E125">
            <v>42</v>
          </cell>
          <cell r="F125">
            <v>12.45</v>
          </cell>
          <cell r="G125">
            <v>12.45</v>
          </cell>
          <cell r="H125">
            <v>12.45</v>
          </cell>
        </row>
        <row r="126">
          <cell r="A126" t="str">
            <v>A0743835</v>
          </cell>
          <cell r="C126" t="str">
            <v>Cellsite/BTS/RBS Infrastructure</v>
          </cell>
          <cell r="D126" t="str">
            <v>CONN COAX N TYPE STRAIGHT PLUG</v>
          </cell>
          <cell r="E126">
            <v>50</v>
          </cell>
          <cell r="F126">
            <v>6.47</v>
          </cell>
          <cell r="G126">
            <v>5.95</v>
          </cell>
          <cell r="H126">
            <v>5.71</v>
          </cell>
        </row>
        <row r="127">
          <cell r="A127" t="str">
            <v>A0765618</v>
          </cell>
          <cell r="C127" t="str">
            <v>Cellsite/BTS/RBS Infrastructure</v>
          </cell>
          <cell r="D127" t="str">
            <v>CKT BRKR 15.00A 80VDC MAGNETIC 52 DELAY</v>
          </cell>
          <cell r="E127">
            <v>30</v>
          </cell>
          <cell r="F127">
            <v>7.21</v>
          </cell>
          <cell r="G127">
            <v>6.64</v>
          </cell>
          <cell r="H127">
            <v>6.37</v>
          </cell>
        </row>
        <row r="128">
          <cell r="A128" t="str">
            <v>A0765626</v>
          </cell>
          <cell r="C128" t="str">
            <v>Cellsite/BTS/RBS Infrastructure</v>
          </cell>
          <cell r="D128" t="str">
            <v>CKT BRKR 1.00A 80VDC Magnetic 52 DELAY</v>
          </cell>
          <cell r="E128">
            <v>25</v>
          </cell>
          <cell r="F128">
            <v>6.95</v>
          </cell>
          <cell r="G128">
            <v>6.39</v>
          </cell>
          <cell r="H128">
            <v>6.13</v>
          </cell>
        </row>
        <row r="129">
          <cell r="A129" t="str">
            <v>A0768789</v>
          </cell>
          <cell r="C129" t="str">
            <v>OEM Equipment</v>
          </cell>
          <cell r="D129" t="str">
            <v>Modem - 28.8 kbps (v.fast), Canada/USA, Data modes: V.34 (up to 33.6 kbps), V.32 bis, V.32, V.22 bis, V.22, V.21, Bell 212A/103, Fax modes: V.17 (14.4 kbps), V.29 (9.6 kbps), V.27ter (4.8 kbps): Group 3, Class 1. Async (128 kbps)</v>
          </cell>
          <cell r="E129">
            <v>1347</v>
          </cell>
          <cell r="F129">
            <v>597.21</v>
          </cell>
          <cell r="G129">
            <v>597.21</v>
          </cell>
          <cell r="H129">
            <v>597.21</v>
          </cell>
        </row>
        <row r="130">
          <cell r="A130" t="str">
            <v>A0768791</v>
          </cell>
          <cell r="C130" t="str">
            <v>OEM Equipment</v>
          </cell>
          <cell r="D130" t="str">
            <v>Modem - 28.8 kbps (v.fast), Me</v>
          </cell>
          <cell r="E130">
            <v>1347</v>
          </cell>
          <cell r="F130">
            <v>636.54</v>
          </cell>
          <cell r="G130">
            <v>636.54</v>
          </cell>
          <cell r="H130">
            <v>636.54</v>
          </cell>
        </row>
        <row r="131">
          <cell r="A131" t="str">
            <v>A0770177</v>
          </cell>
          <cell r="C131" t="str">
            <v>OEM Equipment</v>
          </cell>
          <cell r="D131" t="str">
            <v>MODEM - 28.8/33.6 KBPS (V. FAST), ARGENTINA, DATA</v>
          </cell>
          <cell r="E131">
            <v>1347</v>
          </cell>
          <cell r="F131">
            <v>673.61</v>
          </cell>
          <cell r="G131">
            <v>673.61</v>
          </cell>
          <cell r="H131">
            <v>673.61</v>
          </cell>
        </row>
        <row r="132">
          <cell r="A132" t="str">
            <v>A0771966</v>
          </cell>
          <cell r="C132" t="str">
            <v>Cellsite/BTS/RBS Infrastructure</v>
          </cell>
          <cell r="D132" t="str">
            <v>Kit, Battery String - 4 VRLA batteries (A0729331), Non-oxidation grease and Battery labels. For use with Metrocell BSM.</v>
          </cell>
          <cell r="E132">
            <v>1200</v>
          </cell>
          <cell r="F132">
            <v>332.55</v>
          </cell>
          <cell r="G132">
            <v>305.95</v>
          </cell>
          <cell r="H132">
            <v>293.70999999999998</v>
          </cell>
        </row>
        <row r="133">
          <cell r="A133" t="str">
            <v>A0776350</v>
          </cell>
          <cell r="C133" t="str">
            <v>Cellsite/BTS/RBS Infrastructure</v>
          </cell>
          <cell r="D133" t="str">
            <v>BATTERY KIT INCLUDES 3 BUSS BARS &amp;amp; 3 CONN COVERS</v>
          </cell>
          <cell r="E133">
            <v>50</v>
          </cell>
          <cell r="F133">
            <v>7.92</v>
          </cell>
          <cell r="G133">
            <v>7.28</v>
          </cell>
          <cell r="H133">
            <v>6.99</v>
          </cell>
        </row>
        <row r="134">
          <cell r="A134" t="str">
            <v>A0776759</v>
          </cell>
          <cell r="C134" t="str">
            <v>OEM Equipment</v>
          </cell>
          <cell r="D134" t="str">
            <v>ICRM TO RF RIP CBLE 4M</v>
          </cell>
          <cell r="E134">
            <v>52</v>
          </cell>
          <cell r="F134">
            <v>10.87</v>
          </cell>
          <cell r="G134">
            <v>10.87</v>
          </cell>
          <cell r="H134">
            <v>10.87</v>
          </cell>
        </row>
        <row r="135">
          <cell r="A135" t="str">
            <v>A0776760</v>
          </cell>
          <cell r="C135" t="str">
            <v>OEM Equipment</v>
          </cell>
          <cell r="D135" t="str">
            <v>ICRM TO RF RIP CBLE 5M</v>
          </cell>
          <cell r="E135">
            <v>65</v>
          </cell>
          <cell r="F135">
            <v>11.87</v>
          </cell>
          <cell r="G135">
            <v>11.87</v>
          </cell>
          <cell r="H135">
            <v>11.87</v>
          </cell>
        </row>
        <row r="136">
          <cell r="A136" t="str">
            <v>A0776761</v>
          </cell>
          <cell r="C136" t="str">
            <v>OEM Equipment</v>
          </cell>
          <cell r="D136" t="str">
            <v>ICRM TO RF RIP CBLE 6M</v>
          </cell>
          <cell r="E136">
            <v>78</v>
          </cell>
          <cell r="F136">
            <v>12.04</v>
          </cell>
          <cell r="G136">
            <v>12.04</v>
          </cell>
          <cell r="H136">
            <v>12.04</v>
          </cell>
        </row>
        <row r="137">
          <cell r="A137" t="str">
            <v>A0776765</v>
          </cell>
          <cell r="C137" t="str">
            <v>OEM Equipment</v>
          </cell>
          <cell r="D137" t="str">
            <v>ASSY, CABLE 4M - RF N-N 1/2&amp;quot; SUPERFLEX * FIXED LEN</v>
          </cell>
          <cell r="E137">
            <v>400</v>
          </cell>
          <cell r="F137">
            <v>62.2</v>
          </cell>
          <cell r="G137">
            <v>62.2</v>
          </cell>
          <cell r="H137">
            <v>62.2</v>
          </cell>
        </row>
        <row r="138">
          <cell r="A138" t="str">
            <v>A0776766</v>
          </cell>
          <cell r="C138" t="str">
            <v>OEM Equipment</v>
          </cell>
          <cell r="D138" t="str">
            <v>ASSY, CABLE 5M - RF N-N 1/2&amp;quot; SUPERFLEX * FIXED LEN</v>
          </cell>
          <cell r="E138">
            <v>500</v>
          </cell>
          <cell r="F138">
            <v>70.17</v>
          </cell>
          <cell r="G138">
            <v>70.17</v>
          </cell>
          <cell r="H138">
            <v>70.17</v>
          </cell>
        </row>
        <row r="139">
          <cell r="A139" t="str">
            <v>A0776768</v>
          </cell>
          <cell r="C139" t="str">
            <v>OEM Equipment</v>
          </cell>
          <cell r="D139" t="str">
            <v>ASSY, CABLE 6M - RF N-N 1/2&amp;quot; SUPERFLEX * FIXED LEN</v>
          </cell>
          <cell r="E139">
            <v>600</v>
          </cell>
          <cell r="F139">
            <v>78.14</v>
          </cell>
          <cell r="G139">
            <v>78.14</v>
          </cell>
          <cell r="H139">
            <v>78.14</v>
          </cell>
        </row>
        <row r="140">
          <cell r="A140" t="str">
            <v>A0776769</v>
          </cell>
          <cell r="C140" t="str">
            <v>OEM Equipment</v>
          </cell>
          <cell r="D140" t="str">
            <v>ASSY, CABLE 4M - INTERBAY ATC ALARM CABLE HARNESS</v>
          </cell>
          <cell r="E140">
            <v>36</v>
          </cell>
          <cell r="F140">
            <v>5.14</v>
          </cell>
          <cell r="G140">
            <v>5.14</v>
          </cell>
          <cell r="H140">
            <v>5.14</v>
          </cell>
        </row>
        <row r="141">
          <cell r="A141" t="str">
            <v>A0776771</v>
          </cell>
          <cell r="C141" t="str">
            <v>OEM Equipment</v>
          </cell>
          <cell r="D141" t="str">
            <v>ASSY, CABLE 5M - INTERBAY ATC ALARM CABLE HARNESS</v>
          </cell>
          <cell r="E141">
            <v>45</v>
          </cell>
          <cell r="F141">
            <v>5.48</v>
          </cell>
          <cell r="G141">
            <v>5.48</v>
          </cell>
          <cell r="H141">
            <v>5.48</v>
          </cell>
        </row>
        <row r="142">
          <cell r="A142" t="str">
            <v>A0776773</v>
          </cell>
          <cell r="C142" t="str">
            <v>OEM Equipment</v>
          </cell>
          <cell r="D142" t="str">
            <v>ASSY, CABLE 6M - INTERBAY ATC ALARM CABLE HARNESS</v>
          </cell>
          <cell r="E142">
            <v>54</v>
          </cell>
          <cell r="F142">
            <v>5.79</v>
          </cell>
          <cell r="G142">
            <v>5.79</v>
          </cell>
          <cell r="H142">
            <v>5.79</v>
          </cell>
        </row>
        <row r="143">
          <cell r="A143" t="str">
            <v>A0776777</v>
          </cell>
          <cell r="C143" t="str">
            <v>OEM Equipment</v>
          </cell>
          <cell r="D143" t="str">
            <v>ACU ALARM CABLE - 15M</v>
          </cell>
          <cell r="E143">
            <v>126</v>
          </cell>
          <cell r="F143">
            <v>29.34</v>
          </cell>
          <cell r="G143">
            <v>29.34</v>
          </cell>
          <cell r="H143">
            <v>29.34</v>
          </cell>
        </row>
        <row r="144">
          <cell r="A144" t="str">
            <v>A0776781</v>
          </cell>
          <cell r="C144" t="str">
            <v>OEM Equipment</v>
          </cell>
          <cell r="D144" t="str">
            <v>15M T1/E1 CUSTOMER CROSS CONNECT CBLE</v>
          </cell>
          <cell r="E144">
            <v>75</v>
          </cell>
          <cell r="F144">
            <v>34.69</v>
          </cell>
          <cell r="G144">
            <v>34.69</v>
          </cell>
          <cell r="H144">
            <v>34.69</v>
          </cell>
        </row>
        <row r="145">
          <cell r="A145" t="str">
            <v>A0777732</v>
          </cell>
          <cell r="C145" t="str">
            <v>Cellsite/BTS/RBS Infrastructure</v>
          </cell>
          <cell r="D145" t="str">
            <v>CABLE ASSY - 4&amp;quot; BATTERY JUMPER. BLACK, 1/4&amp;quot; HOLE</v>
          </cell>
          <cell r="E145">
            <v>35</v>
          </cell>
          <cell r="F145">
            <v>8.09</v>
          </cell>
          <cell r="G145">
            <v>7.45</v>
          </cell>
          <cell r="H145">
            <v>7.15</v>
          </cell>
        </row>
        <row r="146">
          <cell r="A146" t="str">
            <v>A0778844</v>
          </cell>
          <cell r="C146" t="str">
            <v>Controller Hardware</v>
          </cell>
          <cell r="D146" t="str">
            <v>450 SUN ENTERPRISE CENTRAL PROCESSING UNIT, 400MHZ</v>
          </cell>
          <cell r="E146">
            <v>7037.62</v>
          </cell>
          <cell r="F146">
            <v>3982.91</v>
          </cell>
          <cell r="G146">
            <v>3664.27</v>
          </cell>
          <cell r="H146">
            <v>3481.06</v>
          </cell>
        </row>
        <row r="147">
          <cell r="A147" t="str">
            <v>A0779068</v>
          </cell>
          <cell r="C147" t="str">
            <v>Controller Hardware</v>
          </cell>
          <cell r="D147" t="str">
            <v>ATM PCI ADAPTER</v>
          </cell>
          <cell r="E147">
            <v>1500</v>
          </cell>
          <cell r="F147">
            <v>642.61</v>
          </cell>
          <cell r="G147">
            <v>591.20000000000005</v>
          </cell>
          <cell r="H147">
            <v>561.64</v>
          </cell>
        </row>
        <row r="148">
          <cell r="A148" t="str">
            <v>A0782626</v>
          </cell>
          <cell r="C148" t="str">
            <v>OEM Equipment</v>
          </cell>
          <cell r="D148" t="str">
            <v>GPS Receiver Timing Reference Kit (GTR)</v>
          </cell>
          <cell r="E148">
            <v>3200</v>
          </cell>
          <cell r="F148">
            <v>2173.54</v>
          </cell>
          <cell r="G148">
            <v>2173.54</v>
          </cell>
          <cell r="H148">
            <v>2173.54</v>
          </cell>
        </row>
        <row r="149">
          <cell r="A149" t="str">
            <v>A0782642</v>
          </cell>
          <cell r="C149" t="str">
            <v>Switch Software</v>
          </cell>
          <cell r="D149" t="str">
            <v>MTX SDM BILLING APPL.</v>
          </cell>
          <cell r="E149">
            <v>35000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A0782643</v>
          </cell>
          <cell r="C150" t="str">
            <v>Switch Software</v>
          </cell>
          <cell r="D150" t="str">
            <v>Software, Secure File Transfer for Network Engineering Calgary Wireless</v>
          </cell>
          <cell r="E150">
            <v>3700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A0782644</v>
          </cell>
          <cell r="C151" t="str">
            <v>Switch Software</v>
          </cell>
          <cell r="D151" t="str">
            <v>SUPERNODE OM DELIVERY APPLICATION</v>
          </cell>
          <cell r="E151">
            <v>18600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A0782647</v>
          </cell>
          <cell r="C152" t="str">
            <v>Switch Software</v>
          </cell>
          <cell r="D152" t="str">
            <v>MULTI-MODE HARD HANDOFF</v>
          </cell>
          <cell r="E152">
            <v>100000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A0782648</v>
          </cell>
          <cell r="C153" t="str">
            <v>Controller Hardware</v>
          </cell>
          <cell r="D153" t="str">
            <v>HIGH SPEED SERIAL INTERFACE PCI BUS ADAPTER</v>
          </cell>
          <cell r="E153">
            <v>7000</v>
          </cell>
          <cell r="F153">
            <v>1252.74</v>
          </cell>
          <cell r="G153">
            <v>1152.52</v>
          </cell>
          <cell r="H153">
            <v>1094.8900000000001</v>
          </cell>
        </row>
        <row r="154">
          <cell r="A154" t="str">
            <v>A0783008</v>
          </cell>
          <cell r="C154" t="str">
            <v>OEM Equipment</v>
          </cell>
          <cell r="D154" t="str">
            <v>ICRM TO RF FRAME CBLE 7.0M ASSY * FIXED LENGTH</v>
          </cell>
          <cell r="E154">
            <v>80</v>
          </cell>
          <cell r="F154">
            <v>12.63</v>
          </cell>
          <cell r="G154">
            <v>12.63</v>
          </cell>
          <cell r="H154">
            <v>12.63</v>
          </cell>
        </row>
        <row r="155">
          <cell r="A155" t="str">
            <v>A0783010</v>
          </cell>
          <cell r="C155" t="str">
            <v>OEM Equipment</v>
          </cell>
          <cell r="D155" t="str">
            <v>ASSY CBLE 3M - RF N-N 1/2&amp;quot; SUPERFLEX * FIXED LENGTH</v>
          </cell>
          <cell r="E155">
            <v>350</v>
          </cell>
          <cell r="F155">
            <v>59.42</v>
          </cell>
          <cell r="G155">
            <v>59.42</v>
          </cell>
          <cell r="H155">
            <v>59.42</v>
          </cell>
        </row>
        <row r="156">
          <cell r="A156" t="str">
            <v>A0784240</v>
          </cell>
          <cell r="C156" t="str">
            <v>OEM Equipment</v>
          </cell>
          <cell r="D156" t="str">
            <v>ASSY CBLE 7M. INTERBAY ATC ALARM CBLE HARNESS*FIXED LENGTH</v>
          </cell>
          <cell r="E156">
            <v>55</v>
          </cell>
          <cell r="F156">
            <v>7.8</v>
          </cell>
          <cell r="G156">
            <v>7.8</v>
          </cell>
          <cell r="H156">
            <v>7.8</v>
          </cell>
        </row>
        <row r="157">
          <cell r="A157" t="str">
            <v>A0786429</v>
          </cell>
          <cell r="C157" t="str">
            <v>Cellsite/BTS/RBS Infrastructure</v>
          </cell>
          <cell r="D157" t="str">
            <v>ENHANCED CONTROLLER MODULE MINICELL</v>
          </cell>
          <cell r="E157">
            <v>6000</v>
          </cell>
          <cell r="F157">
            <v>836.13</v>
          </cell>
          <cell r="G157">
            <v>769.24</v>
          </cell>
          <cell r="H157">
            <v>738.47</v>
          </cell>
        </row>
        <row r="158">
          <cell r="A158" t="str">
            <v>A0791358</v>
          </cell>
          <cell r="C158" t="str">
            <v>Controller Software</v>
          </cell>
          <cell r="D158" t="str">
            <v>INTELLIGENT PAGING - PER BSC</v>
          </cell>
          <cell r="E158">
            <v>65000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A0791668</v>
          </cell>
          <cell r="C159" t="str">
            <v>Cellsite/BTS/RBS Infrastructure</v>
          </cell>
          <cell r="D159" t="str">
            <v>GASKET - BULB, EPDM RUBBER, PERPENDICULAR EDGE MOU</v>
          </cell>
          <cell r="E159">
            <v>150</v>
          </cell>
          <cell r="F159">
            <v>52.87</v>
          </cell>
          <cell r="G159">
            <v>48.64</v>
          </cell>
          <cell r="H159">
            <v>46.7</v>
          </cell>
        </row>
        <row r="160">
          <cell r="A160" t="str">
            <v>A0791672</v>
          </cell>
          <cell r="C160" t="str">
            <v>Cellsite/BTS/RBS Infrastructure</v>
          </cell>
          <cell r="D160" t="str">
            <v>LATCH MODULE - COMPRSSN, MAX PULL-UP FORCE: 900</v>
          </cell>
          <cell r="E160">
            <v>85</v>
          </cell>
          <cell r="F160">
            <v>20.23</v>
          </cell>
          <cell r="G160">
            <v>18.62</v>
          </cell>
          <cell r="H160">
            <v>17.87</v>
          </cell>
        </row>
        <row r="161">
          <cell r="A161" t="str">
            <v>A0791676</v>
          </cell>
          <cell r="C161" t="str">
            <v>Cellsite/BTS/RBS Infrastructure</v>
          </cell>
          <cell r="D161" t="str">
            <v>CBLE ASSY, COMPUTER OUTPUT FOR BATTERY INTERFACE</v>
          </cell>
          <cell r="E161">
            <v>130</v>
          </cell>
          <cell r="F161">
            <v>41.52</v>
          </cell>
          <cell r="G161">
            <v>38.200000000000003</v>
          </cell>
          <cell r="H161">
            <v>36.67</v>
          </cell>
        </row>
        <row r="162">
          <cell r="A162" t="str">
            <v>A0791686</v>
          </cell>
          <cell r="C162" t="str">
            <v>Cellsite/BTS/RBS Infrastructure</v>
          </cell>
          <cell r="D162" t="str">
            <v>CABLE ASSY - COMPUTER INTERLINK FOR BATTERY INTERF</v>
          </cell>
          <cell r="E162">
            <v>115</v>
          </cell>
          <cell r="F162">
            <v>16.760000000000002</v>
          </cell>
          <cell r="G162">
            <v>15.42</v>
          </cell>
          <cell r="H162">
            <v>14.8</v>
          </cell>
        </row>
        <row r="163">
          <cell r="A163" t="str">
            <v>A0791692</v>
          </cell>
          <cell r="C163" t="str">
            <v>Cellsite/BTS/RBS Infrastructure</v>
          </cell>
          <cell r="D163" t="str">
            <v>LATCH PADDLE- CMPSSN, WITH KEYLOCK, BKT.</v>
          </cell>
          <cell r="E163">
            <v>290</v>
          </cell>
          <cell r="F163">
            <v>56.6</v>
          </cell>
          <cell r="G163">
            <v>52.07</v>
          </cell>
          <cell r="H163">
            <v>49.99</v>
          </cell>
        </row>
        <row r="164">
          <cell r="A164" t="str">
            <v>A0791693</v>
          </cell>
          <cell r="C164" t="str">
            <v>Cellsite/BTS/RBS Infrastructure</v>
          </cell>
          <cell r="D164" t="str">
            <v>LATCH GASKET - COMPRSSN, FOR PADDLE GASKETING</v>
          </cell>
          <cell r="E164">
            <v>25</v>
          </cell>
          <cell r="F164">
            <v>5.81</v>
          </cell>
          <cell r="G164">
            <v>5.34</v>
          </cell>
          <cell r="H164">
            <v>5.13</v>
          </cell>
        </row>
        <row r="165">
          <cell r="A165" t="str">
            <v>A0791697</v>
          </cell>
          <cell r="C165" t="str">
            <v>Cellsite/BTS/RBS Infrastructure</v>
          </cell>
          <cell r="D165" t="str">
            <v>BREATHER - WEATHERPROOF TANK, NYLON, RUSTPROOF</v>
          </cell>
          <cell r="E165">
            <v>110</v>
          </cell>
          <cell r="F165">
            <v>26.83</v>
          </cell>
          <cell r="G165">
            <v>24.69</v>
          </cell>
          <cell r="H165">
            <v>23.7</v>
          </cell>
        </row>
        <row r="166">
          <cell r="A166" t="str">
            <v>A0791698</v>
          </cell>
          <cell r="C166" t="str">
            <v>Cellsite/BTS/RBS Infrastructure</v>
          </cell>
          <cell r="D166" t="str">
            <v>BALL BEARING - FOR FAN, ALUM. HOUSING, 5.9&amp;quot;1 X</v>
          </cell>
          <cell r="E166">
            <v>175</v>
          </cell>
          <cell r="F166">
            <v>22.17</v>
          </cell>
          <cell r="G166">
            <v>20.399999999999999</v>
          </cell>
          <cell r="H166">
            <v>19.579999999999998</v>
          </cell>
        </row>
        <row r="167">
          <cell r="A167" t="str">
            <v>A0791699</v>
          </cell>
          <cell r="C167" t="str">
            <v>Cellsite/BTS/RBS Infrastructure</v>
          </cell>
          <cell r="D167" t="str">
            <v>FUSE - 15 AMP IN-LINE, 3 AB SLO-BLO CERAMIC BODY</v>
          </cell>
          <cell r="E167">
            <v>3</v>
          </cell>
          <cell r="F167">
            <v>3.64</v>
          </cell>
          <cell r="G167">
            <v>3.35</v>
          </cell>
          <cell r="H167">
            <v>3.22</v>
          </cell>
        </row>
        <row r="168">
          <cell r="A168" t="str">
            <v>A0791701</v>
          </cell>
          <cell r="C168" t="str">
            <v>Cellsite/BTS/RBS Infrastructure</v>
          </cell>
          <cell r="D168" t="str">
            <v>FUSEHOLDER - 0.3&amp;quot; PANEL MOUNT, THERMOPLASTIC</v>
          </cell>
          <cell r="E168">
            <v>14</v>
          </cell>
          <cell r="F168">
            <v>4.66</v>
          </cell>
          <cell r="G168">
            <v>4.29</v>
          </cell>
          <cell r="H168">
            <v>4.12</v>
          </cell>
        </row>
        <row r="169">
          <cell r="A169" t="str">
            <v>A0791705</v>
          </cell>
          <cell r="C169" t="str">
            <v>Cellsite/BTS/RBS Infrastructure</v>
          </cell>
          <cell r="D169" t="str">
            <v>THERMOSTAT SWITCH - SNAP ACTION, OPEN 32 F, CLOSE</v>
          </cell>
          <cell r="E169">
            <v>150</v>
          </cell>
          <cell r="F169">
            <v>7.26</v>
          </cell>
          <cell r="G169">
            <v>6.68</v>
          </cell>
          <cell r="H169">
            <v>6.41</v>
          </cell>
        </row>
        <row r="170">
          <cell r="A170" t="str">
            <v>A0791706</v>
          </cell>
          <cell r="C170" t="str">
            <v>Cellsite/BTS/RBS Infrastructure</v>
          </cell>
          <cell r="D170" t="str">
            <v>FAN - BALL BEARING, BRUSHLESS, 48 VDC</v>
          </cell>
          <cell r="E170">
            <v>120</v>
          </cell>
          <cell r="F170">
            <v>30.97</v>
          </cell>
          <cell r="G170">
            <v>28.49</v>
          </cell>
          <cell r="H170">
            <v>27.35</v>
          </cell>
        </row>
        <row r="171">
          <cell r="A171" t="str">
            <v>A0791707</v>
          </cell>
          <cell r="C171" t="str">
            <v>Cellsite/BTS/RBS Infrastructure</v>
          </cell>
          <cell r="D171" t="str">
            <v>MANUAL - EBE INSTALLATION MANUAL INTEGRATION. SPAR</v>
          </cell>
          <cell r="E171">
            <v>150</v>
          </cell>
          <cell r="F171">
            <v>7.36</v>
          </cell>
          <cell r="G171">
            <v>6.77</v>
          </cell>
          <cell r="H171">
            <v>6.5</v>
          </cell>
        </row>
        <row r="172">
          <cell r="A172" t="str">
            <v>A0791708</v>
          </cell>
          <cell r="C172" t="str">
            <v>Cellsite/BTS/RBS Infrastructure</v>
          </cell>
          <cell r="D172" t="str">
            <v>MANUAL - EBE MAINTENANCE MANUAL. SPARE PART FOR US</v>
          </cell>
          <cell r="E172">
            <v>150</v>
          </cell>
          <cell r="F172">
            <v>5.6</v>
          </cell>
          <cell r="G172">
            <v>5.15</v>
          </cell>
          <cell r="H172">
            <v>4.9400000000000004</v>
          </cell>
        </row>
        <row r="173">
          <cell r="A173" t="str">
            <v>A0791709</v>
          </cell>
          <cell r="C173" t="str">
            <v>Cellsite/BTS/RBS Infrastructure</v>
          </cell>
          <cell r="D173" t="str">
            <v>MANUAL - EBE HANDLING AND SECURITY MANUAL. SPARE P</v>
          </cell>
          <cell r="E173">
            <v>150</v>
          </cell>
          <cell r="F173">
            <v>5.6</v>
          </cell>
          <cell r="G173">
            <v>5.15</v>
          </cell>
          <cell r="H173">
            <v>4.9400000000000004</v>
          </cell>
        </row>
        <row r="174">
          <cell r="A174" t="str">
            <v>A0791710</v>
          </cell>
          <cell r="C174" t="str">
            <v>Cellsite/BTS/RBS Infrastructure</v>
          </cell>
          <cell r="D174" t="str">
            <v>CABLING PORT, ROX BLOX SPECIAL KIT, SPARE PART FOR</v>
          </cell>
          <cell r="E174">
            <v>310</v>
          </cell>
          <cell r="F174">
            <v>75.040000000000006</v>
          </cell>
          <cell r="G174">
            <v>69.040000000000006</v>
          </cell>
          <cell r="H174">
            <v>66.28</v>
          </cell>
        </row>
        <row r="175">
          <cell r="A175" t="str">
            <v>A0795133</v>
          </cell>
          <cell r="C175" t="str">
            <v>Cellsite/BTS/RBS Infrastructure</v>
          </cell>
          <cell r="D175" t="str">
            <v>AC SURGE PROTECTOR</v>
          </cell>
          <cell r="E175">
            <v>400</v>
          </cell>
          <cell r="F175">
            <v>83.82</v>
          </cell>
          <cell r="G175">
            <v>77.11</v>
          </cell>
          <cell r="H175">
            <v>74.03</v>
          </cell>
        </row>
        <row r="176">
          <cell r="A176" t="str">
            <v>A0795184</v>
          </cell>
          <cell r="C176" t="str">
            <v>Switch Software</v>
          </cell>
          <cell r="D176" t="str">
            <v>One Night Process Charge</v>
          </cell>
          <cell r="E176">
            <v>25000</v>
          </cell>
          <cell r="F176">
            <v>5824</v>
          </cell>
          <cell r="G176">
            <v>5824</v>
          </cell>
          <cell r="H176">
            <v>5824</v>
          </cell>
        </row>
        <row r="177">
          <cell r="A177" t="str">
            <v>A0798865</v>
          </cell>
          <cell r="C177" t="str">
            <v>Switch Software</v>
          </cell>
          <cell r="D177" t="str">
            <v>Software - WIN Prepaid Trigger</v>
          </cell>
          <cell r="E177">
            <v>150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>A0799278</v>
          </cell>
          <cell r="C178" t="str">
            <v>Switch Software</v>
          </cell>
          <cell r="D178" t="str">
            <v>ACCOUNT CODE BILLING ENH - PER SUB</v>
          </cell>
          <cell r="E178">
            <v>10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A0799279</v>
          </cell>
          <cell r="C179" t="str">
            <v>Switch Software</v>
          </cell>
          <cell r="D179" t="str">
            <v>ANSI-41D INT'L ROAMING</v>
          </cell>
          <cell r="E179">
            <v>50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 t="str">
            <v>A0799290</v>
          </cell>
          <cell r="C180" t="str">
            <v>Switch Software</v>
          </cell>
          <cell r="D180" t="str">
            <v>SELECTIVE ANNOUNCEMENT ON CALL TERM.</v>
          </cell>
          <cell r="E180">
            <v>75000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A0800853</v>
          </cell>
          <cell r="C181" t="str">
            <v>Cellsite/BTS/RBS Infrastructure</v>
          </cell>
          <cell r="D181" t="str">
            <v>REAR SOLAR SHIELD REPLACMNT KIT, METROCELL EBE</v>
          </cell>
          <cell r="E181">
            <v>490</v>
          </cell>
          <cell r="F181">
            <v>248.97</v>
          </cell>
          <cell r="G181">
            <v>229.06</v>
          </cell>
          <cell r="H181">
            <v>219.89</v>
          </cell>
        </row>
        <row r="182">
          <cell r="A182" t="str">
            <v>A0800855</v>
          </cell>
          <cell r="C182" t="str">
            <v>Cellsite/BTS/RBS Infrastructure</v>
          </cell>
          <cell r="D182" t="str">
            <v>REAR SOLAR SHIELD REPLACEMENT KIT, METROCELL EBE H</v>
          </cell>
          <cell r="E182">
            <v>300</v>
          </cell>
          <cell r="F182">
            <v>53.95</v>
          </cell>
          <cell r="G182">
            <v>49.63</v>
          </cell>
          <cell r="H182">
            <v>47.65</v>
          </cell>
        </row>
        <row r="183">
          <cell r="A183" t="str">
            <v>A0800856</v>
          </cell>
          <cell r="C183" t="str">
            <v>Cellsite/BTS/RBS Infrastructure</v>
          </cell>
          <cell r="D183" t="str">
            <v>RIGHT SOLAR SHIELD REPLMENT KIT, NORTEL METROCE</v>
          </cell>
          <cell r="E183">
            <v>1300</v>
          </cell>
          <cell r="F183">
            <v>112.61</v>
          </cell>
          <cell r="G183">
            <v>103.6</v>
          </cell>
          <cell r="H183">
            <v>99.46</v>
          </cell>
        </row>
        <row r="184">
          <cell r="A184" t="str">
            <v>A0800857</v>
          </cell>
          <cell r="C184" t="str">
            <v>Cellsite/BTS/RBS Infrastructure</v>
          </cell>
          <cell r="D184" t="str">
            <v>LEFT SOLAR SHIELD REPLACEMENT KIT, NORTEL METROCEL</v>
          </cell>
          <cell r="E184">
            <v>1300</v>
          </cell>
          <cell r="F184">
            <v>125.37</v>
          </cell>
          <cell r="G184">
            <v>115.34</v>
          </cell>
          <cell r="H184">
            <v>110.72</v>
          </cell>
        </row>
        <row r="185">
          <cell r="A185" t="str">
            <v>A0802636</v>
          </cell>
          <cell r="C185" t="str">
            <v>Switch Software</v>
          </cell>
          <cell r="D185" t="str">
            <v>WIN FACILITIES AVAIL DETECTION POINT</v>
          </cell>
          <cell r="E185">
            <v>50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A0802637</v>
          </cell>
          <cell r="C186" t="str">
            <v>Switch Software</v>
          </cell>
          <cell r="D186" t="str">
            <v>WIN O ANSWER DETECTION PT.</v>
          </cell>
          <cell r="E186">
            <v>25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A0802638</v>
          </cell>
          <cell r="C187" t="str">
            <v>Switch Software</v>
          </cell>
          <cell r="D187" t="str">
            <v>WIN O DISCOUNT DETECTION PT.</v>
          </cell>
          <cell r="E187">
            <v>25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A0802639</v>
          </cell>
          <cell r="C188" t="str">
            <v>Switch Software</v>
          </cell>
          <cell r="D188" t="str">
            <v>WIN ORIGI. ATTEMPT DETECTION PT.</v>
          </cell>
          <cell r="E188">
            <v>25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A0802640</v>
          </cell>
          <cell r="C189" t="str">
            <v>Switch Software</v>
          </cell>
          <cell r="D189" t="str">
            <v>WIN T ANSWER DETECTION PT.</v>
          </cell>
          <cell r="E189">
            <v>25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A0802641</v>
          </cell>
          <cell r="C190" t="str">
            <v>Switch Software</v>
          </cell>
          <cell r="D190" t="str">
            <v>WIN T DISCOUNT DETECTION PT.</v>
          </cell>
          <cell r="E190">
            <v>25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>A0802643</v>
          </cell>
          <cell r="C191" t="str">
            <v>Switch Software</v>
          </cell>
          <cell r="D191" t="str">
            <v>WIN T BUSY DETECTION POINT</v>
          </cell>
          <cell r="E191">
            <v>30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A0805271</v>
          </cell>
          <cell r="C192" t="str">
            <v>Controller Software</v>
          </cell>
          <cell r="D192" t="str">
            <v>CDMA TOOL BOX SOFTWARE</v>
          </cell>
          <cell r="E192">
            <v>20000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A0806324</v>
          </cell>
          <cell r="C193" t="str">
            <v>Cellsite/BTS/RBS Infrastructure</v>
          </cell>
          <cell r="D193" t="str">
            <v>CABLE DUCT EXTENDER - METROCELL EBE</v>
          </cell>
          <cell r="E193">
            <v>110</v>
          </cell>
          <cell r="F193">
            <v>32.82</v>
          </cell>
          <cell r="G193">
            <v>30.19</v>
          </cell>
          <cell r="H193">
            <v>28.98</v>
          </cell>
        </row>
        <row r="194">
          <cell r="A194" t="str">
            <v>A0806325</v>
          </cell>
          <cell r="C194" t="str">
            <v>Cellsite/BTS/RBS Infrastructure</v>
          </cell>
          <cell r="D194" t="str">
            <v>CABLE DUCT BASE - METROCELL EBE</v>
          </cell>
          <cell r="E194">
            <v>110</v>
          </cell>
          <cell r="F194">
            <v>26.83</v>
          </cell>
          <cell r="G194">
            <v>24.69</v>
          </cell>
          <cell r="H194">
            <v>23.7</v>
          </cell>
        </row>
        <row r="195">
          <cell r="A195" t="str">
            <v>A0806797</v>
          </cell>
          <cell r="C195" t="str">
            <v>OA&amp;M and Tools</v>
          </cell>
          <cell r="D195" t="str">
            <v>SDM Primary Software (SDMX09)</v>
          </cell>
          <cell r="E195">
            <v>21000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A0806859</v>
          </cell>
          <cell r="C196" t="str">
            <v>Switch Software</v>
          </cell>
          <cell r="D196" t="str">
            <v>MTX09 BASE MSC FTRS WITH CDMA - NEW SWITCH</v>
          </cell>
          <cell r="E196">
            <v>700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A0806860</v>
          </cell>
          <cell r="C197" t="str">
            <v>Switch Software</v>
          </cell>
          <cell r="D197" t="str">
            <v>MTX09 BASE MSC &amp;amp; HLR FTRS WITH CDMA - UPGRADE</v>
          </cell>
          <cell r="E197">
            <v>50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A0808189</v>
          </cell>
          <cell r="C198" t="str">
            <v>Cellsite/BTS/RBS Infrastructure</v>
          </cell>
          <cell r="D198" t="str">
            <v>METROCELL EBE - WIRE ASSY 1/0 FLEX BLK 196&amp;quot; 2H 3/8</v>
          </cell>
          <cell r="E198">
            <v>395</v>
          </cell>
          <cell r="F198">
            <v>86.39</v>
          </cell>
          <cell r="G198">
            <v>79.48</v>
          </cell>
          <cell r="H198">
            <v>76.3</v>
          </cell>
        </row>
        <row r="199">
          <cell r="A199" t="str">
            <v>A0808260</v>
          </cell>
          <cell r="C199" t="str">
            <v>Cellsite/BTS/RBS Infrastructure</v>
          </cell>
          <cell r="D199" t="str">
            <v>PROXIMITY SWITCH SENSOR ( METROCELL EXTERNAL BATTE</v>
          </cell>
          <cell r="E199">
            <v>30</v>
          </cell>
          <cell r="F199">
            <v>6.4</v>
          </cell>
          <cell r="G199">
            <v>5.89</v>
          </cell>
          <cell r="H199">
            <v>5.65</v>
          </cell>
        </row>
        <row r="200">
          <cell r="A200" t="str">
            <v>A0814838</v>
          </cell>
          <cell r="C200" t="str">
            <v>OEM Equipment</v>
          </cell>
          <cell r="D200" t="str">
            <v>3 COM-US ROBTOTICS 56 K MODEL</v>
          </cell>
          <cell r="E200">
            <v>150</v>
          </cell>
          <cell r="F200">
            <v>100.7</v>
          </cell>
          <cell r="G200">
            <v>100.7</v>
          </cell>
          <cell r="H200">
            <v>100.7</v>
          </cell>
        </row>
        <row r="201">
          <cell r="A201" t="str">
            <v>A0821386</v>
          </cell>
          <cell r="C201" t="str">
            <v>Cellsite/BTS/RBS Infrastructure</v>
          </cell>
          <cell r="D201" t="str">
            <v>T1/E1 DSX CABLE 15M</v>
          </cell>
          <cell r="E201">
            <v>75</v>
          </cell>
          <cell r="F201">
            <v>24.35</v>
          </cell>
          <cell r="G201">
            <v>22.4</v>
          </cell>
          <cell r="H201">
            <v>21.51</v>
          </cell>
        </row>
        <row r="202">
          <cell r="A202" t="str">
            <v>A0821394</v>
          </cell>
          <cell r="C202" t="str">
            <v>Cellsite/BTS/RBS Infrastructure</v>
          </cell>
          <cell r="D202" t="str">
            <v>INDOOR ALARM MDF CABLE 15M</v>
          </cell>
          <cell r="E202">
            <v>300</v>
          </cell>
          <cell r="F202">
            <v>21.2</v>
          </cell>
          <cell r="G202">
            <v>19.510000000000002</v>
          </cell>
          <cell r="H202">
            <v>18.73</v>
          </cell>
        </row>
        <row r="203">
          <cell r="A203" t="str">
            <v>A0821452</v>
          </cell>
          <cell r="C203" t="str">
            <v>Switch Software</v>
          </cell>
          <cell r="D203" t="str">
            <v>ASCII &amp;amp; Enhanced Terminal Access</v>
          </cell>
          <cell r="E203">
            <v>9000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>A0826960</v>
          </cell>
          <cell r="C204" t="str">
            <v>Cellsite/BTS/RBS Infrastructure</v>
          </cell>
          <cell r="D204" t="str">
            <v>AIR FILTER, ALUMINUM, 14.00 X 9.50 X 5/16 - FOR ME</v>
          </cell>
          <cell r="E204">
            <v>110</v>
          </cell>
          <cell r="F204">
            <v>9.08</v>
          </cell>
          <cell r="G204">
            <v>8.35</v>
          </cell>
          <cell r="H204">
            <v>8.02</v>
          </cell>
        </row>
        <row r="205">
          <cell r="A205" t="str">
            <v>A0828397</v>
          </cell>
          <cell r="C205" t="str">
            <v>OEM Equipment</v>
          </cell>
          <cell r="D205" t="str">
            <v>AIR-FILTER FOR SMM8221, 25PPI, MATERIAL: FILTER MEDIA: POLYURETHANE FOAM, 0.25&amp;quot; THCK, 25PPI 4.90&amp;quot; X 4.90&amp;quot;, FRAMED, DIM: 4.96&amp;quot; X 4.96&amp;quot; X 0.280&amp;quot;, ALUMINUM , FOLLOWS: UL 94-HF-1</v>
          </cell>
          <cell r="E205">
            <v>10.65</v>
          </cell>
          <cell r="F205">
            <v>7.45</v>
          </cell>
          <cell r="G205">
            <v>7.45</v>
          </cell>
          <cell r="H205">
            <v>7.45</v>
          </cell>
        </row>
        <row r="206">
          <cell r="A206" t="str">
            <v>A0829810</v>
          </cell>
          <cell r="C206" t="str">
            <v>Switch Software</v>
          </cell>
          <cell r="D206" t="str">
            <v>CPC</v>
          </cell>
          <cell r="E206">
            <v>150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>A0837223</v>
          </cell>
          <cell r="C207" t="str">
            <v>Cellsite/BTS/RBS Infrastructure</v>
          </cell>
          <cell r="D207" t="str">
            <v>COAXIAL ASSY,N,STRAIGHT TNC, LMR-400, 50 OHM 10M L</v>
          </cell>
          <cell r="E207">
            <v>280</v>
          </cell>
          <cell r="F207">
            <v>31.44</v>
          </cell>
          <cell r="G207">
            <v>28.92</v>
          </cell>
          <cell r="H207">
            <v>27.77</v>
          </cell>
        </row>
        <row r="208">
          <cell r="A208" t="str">
            <v>A0837247</v>
          </cell>
          <cell r="C208" t="str">
            <v>Cellsite/BTS/RBS Infrastructure</v>
          </cell>
          <cell r="D208" t="str">
            <v>COAXIAL ASSY,N,N LMR-400, 50 OHM 18.5 LGTH</v>
          </cell>
          <cell r="E208">
            <v>407</v>
          </cell>
          <cell r="F208">
            <v>38.54</v>
          </cell>
          <cell r="G208">
            <v>35.450000000000003</v>
          </cell>
          <cell r="H208">
            <v>34.04</v>
          </cell>
        </row>
        <row r="209">
          <cell r="A209" t="str">
            <v>A0837256</v>
          </cell>
          <cell r="C209" t="str">
            <v>Cellsite/BTS/RBS Infrastructure</v>
          </cell>
          <cell r="D209" t="str">
            <v>COAXIAL CABLE ASSY,N,N LMR-400FR, 50 OHM 19M LGTH</v>
          </cell>
          <cell r="E209">
            <v>415</v>
          </cell>
          <cell r="F209">
            <v>70.87</v>
          </cell>
          <cell r="G209">
            <v>65.2</v>
          </cell>
          <cell r="H209">
            <v>62.6</v>
          </cell>
        </row>
        <row r="210">
          <cell r="A210" t="str">
            <v>A0837268</v>
          </cell>
          <cell r="C210" t="str">
            <v>Cellsite/BTS/RBS Infrastructure</v>
          </cell>
          <cell r="D210" t="str">
            <v>T1/E1 DSX CABLE 30M LENGTH</v>
          </cell>
          <cell r="E210">
            <v>246</v>
          </cell>
          <cell r="F210">
            <v>38.520000000000003</v>
          </cell>
          <cell r="G210">
            <v>35.44</v>
          </cell>
          <cell r="H210">
            <v>34.020000000000003</v>
          </cell>
        </row>
        <row r="211">
          <cell r="A211" t="str">
            <v>A0837271</v>
          </cell>
          <cell r="C211" t="str">
            <v>Cellsite/BTS/RBS Infrastructure</v>
          </cell>
          <cell r="D211" t="str">
            <v>INDOOR ALARM MDF CABLE 30M</v>
          </cell>
          <cell r="E211">
            <v>305</v>
          </cell>
          <cell r="F211">
            <v>33.03</v>
          </cell>
          <cell r="G211">
            <v>30.39</v>
          </cell>
          <cell r="H211">
            <v>29.18</v>
          </cell>
        </row>
        <row r="212">
          <cell r="A212" t="str">
            <v>A0838385</v>
          </cell>
          <cell r="C212" t="str">
            <v>Services Platforms</v>
          </cell>
          <cell r="D212" t="str">
            <v>BASE PDSN SOFTWARE - 1000 SUBS</v>
          </cell>
          <cell r="E212">
            <v>20000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 t="str">
            <v>A0838386</v>
          </cell>
          <cell r="C213" t="str">
            <v>Services Platforms</v>
          </cell>
          <cell r="D213" t="str">
            <v>MOBILE IP WITH FOREIGN AGENT - 1000 SUBS</v>
          </cell>
          <cell r="E213">
            <v>2000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>A0838387</v>
          </cell>
          <cell r="C214" t="str">
            <v>Services Platforms</v>
          </cell>
          <cell r="D214" t="str">
            <v>MOBILE IP WITH HOME AGENT - 1000 SUBS</v>
          </cell>
          <cell r="E214">
            <v>3000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A0845966</v>
          </cell>
          <cell r="C215" t="str">
            <v>Controller Hardware</v>
          </cell>
          <cell r="D215" t="str">
            <v>CABLE ASSY KIT, EXTERNAL TIMING REF. KIT W/FUSE</v>
          </cell>
          <cell r="E215">
            <v>10000</v>
          </cell>
          <cell r="F215">
            <v>605.49</v>
          </cell>
          <cell r="G215">
            <v>557.04999999999995</v>
          </cell>
          <cell r="H215">
            <v>529.20000000000005</v>
          </cell>
        </row>
        <row r="216">
          <cell r="A216" t="str">
            <v>A0852449</v>
          </cell>
          <cell r="C216" t="str">
            <v>Switch Software</v>
          </cell>
          <cell r="D216" t="str">
            <v>MTX10 BASE MSC &amp;amp; HLR FTRS WITH CDMA - NEW SWITCH</v>
          </cell>
          <cell r="E216">
            <v>1100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 t="str">
            <v>A0852450</v>
          </cell>
          <cell r="C217" t="str">
            <v>Switch Software</v>
          </cell>
          <cell r="D217" t="str">
            <v>MTX10 BASE MSC FTRS WITH CDMA - NEW SWITCH</v>
          </cell>
          <cell r="E217">
            <v>770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>A0852451</v>
          </cell>
          <cell r="C218" t="str">
            <v>Switch Software</v>
          </cell>
          <cell r="D218" t="str">
            <v>MTX10 BASE MSC &amp;amp; HLR FTRS WITH CDMA - UPGRADE</v>
          </cell>
          <cell r="E218">
            <v>200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>A0852452</v>
          </cell>
          <cell r="C219" t="str">
            <v>Switch Software</v>
          </cell>
          <cell r="D219" t="str">
            <v>MTX10 BASE MSC FTRS WITH CDMA - UPGRADE</v>
          </cell>
          <cell r="E219">
            <v>140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A0852464</v>
          </cell>
          <cell r="C220" t="str">
            <v>Switch Software</v>
          </cell>
          <cell r="D220" t="str">
            <v>ISUP WHITE BOOK COMPLIANCE-PHASE II</v>
          </cell>
          <cell r="E220">
            <v>100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>A0852467</v>
          </cell>
          <cell r="C221" t="str">
            <v>Switch Software</v>
          </cell>
          <cell r="D221" t="str">
            <v>E911 PHASE II (&amp;amp; LOCATION SERVICES SUPPORT)</v>
          </cell>
          <cell r="E221">
            <v>100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 t="str">
            <v>A0852472</v>
          </cell>
          <cell r="C222" t="str">
            <v>Switch Software</v>
          </cell>
          <cell r="D222" t="str">
            <v>ANNOUNCEMENT ON ORIGINATION</v>
          </cell>
          <cell r="E222">
            <v>30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A0852474</v>
          </cell>
          <cell r="C223" t="str">
            <v>Switch Software</v>
          </cell>
          <cell r="D223" t="str">
            <v>IS-771 CAPABILITY SET I ADDITIONS</v>
          </cell>
          <cell r="E223">
            <v>30000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>A0852475</v>
          </cell>
          <cell r="C224" t="str">
            <v>Switch Software</v>
          </cell>
          <cell r="D224" t="str">
            <v>IS-771 CAPABILITY SET II ADDITIONS</v>
          </cell>
          <cell r="E224">
            <v>30000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A0852476</v>
          </cell>
          <cell r="C225" t="str">
            <v>Switch Software</v>
          </cell>
          <cell r="D225" t="str">
            <v>XA-Core Enabler - per Processing Element</v>
          </cell>
          <cell r="E225">
            <v>125000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 t="str">
            <v>A0853768</v>
          </cell>
          <cell r="B226" t="str">
            <v>DS1405007</v>
          </cell>
          <cell r="C226" t="str">
            <v>Services Platforms</v>
          </cell>
          <cell r="D226" t="str">
            <v>8004DC, 850W DC POWER SUPPLY</v>
          </cell>
          <cell r="E226">
            <v>4495</v>
          </cell>
          <cell r="F226">
            <v>1055.6199999999999</v>
          </cell>
          <cell r="G226">
            <v>1055.6199999999999</v>
          </cell>
          <cell r="H226">
            <v>1055.6199999999999</v>
          </cell>
        </row>
        <row r="227">
          <cell r="A227" t="str">
            <v>A0861318</v>
          </cell>
          <cell r="C227" t="str">
            <v>Services Platforms</v>
          </cell>
          <cell r="D227" t="str">
            <v>E250 - OAM SERVER BUNDLE</v>
          </cell>
          <cell r="E227">
            <v>45300</v>
          </cell>
          <cell r="F227">
            <v>23704.5</v>
          </cell>
          <cell r="G227">
            <v>23704.5</v>
          </cell>
          <cell r="H227">
            <v>23704.5</v>
          </cell>
        </row>
        <row r="228">
          <cell r="A228" t="str">
            <v>A0861321</v>
          </cell>
          <cell r="C228" t="str">
            <v>Services Platforms</v>
          </cell>
          <cell r="D228" t="str">
            <v>E250 OAM SERVER BUNDLE</v>
          </cell>
          <cell r="E228">
            <v>95100</v>
          </cell>
          <cell r="F228">
            <v>51534.1</v>
          </cell>
          <cell r="G228">
            <v>51534.1</v>
          </cell>
          <cell r="H228">
            <v>51534.1</v>
          </cell>
        </row>
        <row r="229">
          <cell r="A229" t="str">
            <v>A0861322</v>
          </cell>
          <cell r="C229" t="str">
            <v>OA&amp;M and Tools</v>
          </cell>
          <cell r="D229" t="str">
            <v>E250 - Tower to Rack Sidegrade Kit for E250 Server Bundle</v>
          </cell>
          <cell r="E229">
            <v>650</v>
          </cell>
          <cell r="F229">
            <v>492.67</v>
          </cell>
          <cell r="G229">
            <v>492.67</v>
          </cell>
          <cell r="H229">
            <v>492.67</v>
          </cell>
        </row>
        <row r="230">
          <cell r="A230" t="str">
            <v>A0861323</v>
          </cell>
          <cell r="C230" t="str">
            <v>Services Platforms</v>
          </cell>
          <cell r="D230" t="str">
            <v>E450 - RACKMOUNTING KIT FOR E450 SERVER BUNDLE</v>
          </cell>
          <cell r="E230">
            <v>825</v>
          </cell>
          <cell r="F230">
            <v>625.15</v>
          </cell>
          <cell r="G230">
            <v>625.15</v>
          </cell>
          <cell r="H230">
            <v>625.15</v>
          </cell>
        </row>
        <row r="231">
          <cell r="A231" t="str">
            <v>A0865888</v>
          </cell>
          <cell r="C231" t="str">
            <v>Controller Software</v>
          </cell>
          <cell r="D231" t="str">
            <v>CDMA TOOL BOX 2.1</v>
          </cell>
          <cell r="E231">
            <v>20000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 t="str">
            <v>A0865898</v>
          </cell>
          <cell r="C232" t="str">
            <v>OA&amp;M and Tools</v>
          </cell>
          <cell r="D232" t="str">
            <v>SDMX10 - SOFTWARE UPGRADE FROM SDMX09 TO SDMX10</v>
          </cell>
          <cell r="E232">
            <v>3000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 t="str">
            <v>A0906564</v>
          </cell>
          <cell r="B233" t="str">
            <v>928A</v>
          </cell>
          <cell r="C233" t="str">
            <v>Switch Hardware</v>
          </cell>
          <cell r="D233" t="str">
            <v>10BASE-T TRANSCEIVER</v>
          </cell>
          <cell r="E233">
            <v>99</v>
          </cell>
          <cell r="F233">
            <v>21.77</v>
          </cell>
          <cell r="G233">
            <v>21.11</v>
          </cell>
          <cell r="H233">
            <v>20.48</v>
          </cell>
        </row>
        <row r="234">
          <cell r="A234" t="str">
            <v>A0916793</v>
          </cell>
          <cell r="C234" t="str">
            <v>Services Platforms</v>
          </cell>
          <cell r="D234" t="str">
            <v>ON LINE DOC V14.00</v>
          </cell>
          <cell r="E234">
            <v>30</v>
          </cell>
          <cell r="F234">
            <v>15.51</v>
          </cell>
          <cell r="G234">
            <v>15.51</v>
          </cell>
          <cell r="H234">
            <v>15.51</v>
          </cell>
        </row>
        <row r="235">
          <cell r="A235" t="str">
            <v>A0916849</v>
          </cell>
          <cell r="C235" t="str">
            <v>Services Platforms</v>
          </cell>
          <cell r="D235" t="str">
            <v>ASN CORP SUITE 16M V14.0</v>
          </cell>
          <cell r="E235">
            <v>2345</v>
          </cell>
          <cell r="F235">
            <v>269.83</v>
          </cell>
          <cell r="G235">
            <v>269.83</v>
          </cell>
          <cell r="H235">
            <v>269.83</v>
          </cell>
        </row>
        <row r="236">
          <cell r="A236" t="str">
            <v>A0916894</v>
          </cell>
          <cell r="C236" t="str">
            <v>Services Platforms</v>
          </cell>
          <cell r="D236" t="str">
            <v>SITE MGR - CD ROM V14.0</v>
          </cell>
          <cell r="E236">
            <v>200</v>
          </cell>
          <cell r="F236">
            <v>31.22</v>
          </cell>
          <cell r="G236">
            <v>31.22</v>
          </cell>
          <cell r="H236">
            <v>31.22</v>
          </cell>
        </row>
        <row r="237">
          <cell r="A237" t="str">
            <v>A0980887</v>
          </cell>
          <cell r="B237" t="str">
            <v>WCP2001C</v>
          </cell>
          <cell r="C237" t="str">
            <v>Controller Hardware</v>
          </cell>
          <cell r="D237" t="str">
            <v>BASE BSC (NO SBS CARDS/NO BSM)</v>
          </cell>
          <cell r="E237">
            <v>215000</v>
          </cell>
          <cell r="F237">
            <v>61130.36</v>
          </cell>
          <cell r="G237">
            <v>56239.93</v>
          </cell>
          <cell r="H237">
            <v>53427.93</v>
          </cell>
        </row>
        <row r="238">
          <cell r="A238" t="str">
            <v>A0980889</v>
          </cell>
          <cell r="B238" t="str">
            <v>WCP2005A</v>
          </cell>
          <cell r="C238" t="str">
            <v>Controller Hardware</v>
          </cell>
          <cell r="D238" t="str">
            <v>CDMA BSS MGR ENTRY LEVEL - RS422</v>
          </cell>
          <cell r="E238">
            <v>105000</v>
          </cell>
          <cell r="F238">
            <v>55305.120000000003</v>
          </cell>
          <cell r="G238">
            <v>50880.72</v>
          </cell>
          <cell r="H238">
            <v>48336.68</v>
          </cell>
        </row>
        <row r="239">
          <cell r="A239" t="str">
            <v>A0980890</v>
          </cell>
          <cell r="B239" t="str">
            <v>WCP2007B</v>
          </cell>
          <cell r="C239" t="str">
            <v>Controller Hardware</v>
          </cell>
          <cell r="D239" t="str">
            <v>BASE BSC SPARES</v>
          </cell>
          <cell r="E239">
            <v>95500</v>
          </cell>
          <cell r="F239">
            <v>10097.76</v>
          </cell>
          <cell r="G239">
            <v>9289.94</v>
          </cell>
          <cell r="H239">
            <v>8825.44</v>
          </cell>
        </row>
        <row r="240">
          <cell r="A240" t="str">
            <v>A0980893</v>
          </cell>
          <cell r="B240" t="str">
            <v>WCP2013B</v>
          </cell>
          <cell r="C240" t="str">
            <v>Controller Hardware</v>
          </cell>
          <cell r="D240" t="str">
            <v>3/4 DISCO SHELF EXPANSION</v>
          </cell>
          <cell r="E240">
            <v>195000</v>
          </cell>
          <cell r="F240">
            <v>40552.46</v>
          </cell>
          <cell r="G240">
            <v>37308.26</v>
          </cell>
          <cell r="H240">
            <v>35442.85</v>
          </cell>
        </row>
        <row r="241">
          <cell r="A241" t="str">
            <v>A0980894</v>
          </cell>
          <cell r="B241" t="str">
            <v>WCP2014C</v>
          </cell>
          <cell r="C241" t="str">
            <v>Controller Hardware</v>
          </cell>
          <cell r="D241" t="str">
            <v>CDMA BSS MANAGER - HIGH CAPACITY - ATM</v>
          </cell>
          <cell r="E241">
            <v>160000</v>
          </cell>
          <cell r="F241">
            <v>83378.59</v>
          </cell>
          <cell r="G241">
            <v>76708.31</v>
          </cell>
          <cell r="H241">
            <v>72872.89</v>
          </cell>
        </row>
        <row r="242">
          <cell r="A242" t="str">
            <v>A0980897</v>
          </cell>
          <cell r="B242" t="str">
            <v>WCP2206A</v>
          </cell>
          <cell r="C242" t="str">
            <v>Services Platforms</v>
          </cell>
          <cell r="D242" t="str">
            <v>ENHANCED BASE STATION CONTROLLER- E1 BITS INPUT</v>
          </cell>
          <cell r="E242">
            <v>545000</v>
          </cell>
          <cell r="F242">
            <v>84964.800000000003</v>
          </cell>
          <cell r="G242">
            <v>84964.800000000003</v>
          </cell>
          <cell r="H242">
            <v>84964.800000000003</v>
          </cell>
        </row>
        <row r="243">
          <cell r="A243" t="str">
            <v>A0980906</v>
          </cell>
          <cell r="B243" t="str">
            <v>WCP3030D</v>
          </cell>
          <cell r="C243" t="str">
            <v>Cellsite/BTS/RBS Infrastructure</v>
          </cell>
          <cell r="D243" t="str">
            <v>CDMA MINICELL BASE WITH OUTDOOR HARDENING AC POWER</v>
          </cell>
          <cell r="E243">
            <v>70000</v>
          </cell>
          <cell r="F243">
            <v>13955.56</v>
          </cell>
          <cell r="G243">
            <v>12839.11</v>
          </cell>
          <cell r="H243">
            <v>12325.55</v>
          </cell>
        </row>
        <row r="244">
          <cell r="A244" t="str">
            <v>A0980913</v>
          </cell>
          <cell r="B244" t="str">
            <v>WCP3530A</v>
          </cell>
          <cell r="C244" t="str">
            <v>Cellsite/BTS/RBS Infrastructure</v>
          </cell>
          <cell r="D244" t="str">
            <v>CDMA MINICELL DE AC OUTDOOR</v>
          </cell>
          <cell r="E244">
            <v>53000</v>
          </cell>
          <cell r="F244">
            <v>4800.7700000000004</v>
          </cell>
          <cell r="G244">
            <v>4416.71</v>
          </cell>
          <cell r="H244">
            <v>4240.04</v>
          </cell>
        </row>
        <row r="245">
          <cell r="A245" t="str">
            <v>AA0005009</v>
          </cell>
          <cell r="C245" t="str">
            <v>Services Platforms</v>
          </cell>
          <cell r="D245" t="str">
            <v>BayStack 10 136 W Redundant Power Supply module.  +/-12 V and +5 V DC outputs for use with BayStack 450/410 and BayStack 100 series products which currently use AA0005005.</v>
          </cell>
          <cell r="E245">
            <v>299</v>
          </cell>
          <cell r="F245">
            <v>86.44</v>
          </cell>
          <cell r="G245">
            <v>86.44</v>
          </cell>
          <cell r="H245">
            <v>86.44</v>
          </cell>
        </row>
        <row r="246">
          <cell r="A246" t="str">
            <v>AA0005014</v>
          </cell>
          <cell r="C246" t="str">
            <v>Services Platforms</v>
          </cell>
          <cell r="D246" t="str">
            <v>BayStack 10 SNMP Controller Module.  One required per BayStack 10 system, if UPS/SNMP Controller Module (AA0005011 or AA0005012) will not be used.</v>
          </cell>
          <cell r="E246">
            <v>679</v>
          </cell>
          <cell r="F246">
            <v>185.24</v>
          </cell>
          <cell r="G246">
            <v>185.24</v>
          </cell>
          <cell r="H246">
            <v>185.24</v>
          </cell>
        </row>
        <row r="247">
          <cell r="A247" t="str">
            <v>AA0005E08</v>
          </cell>
          <cell r="C247" t="str">
            <v>Services Platforms</v>
          </cell>
          <cell r="D247" t="str">
            <v>BayStack 10 Power Supply Unit.  Modular power supply chassis, accepting 136 W and 200 W Redundant Power Supply modules, and 1400 VA UPS module.  No power cord.  Requires either AA0005011, AA0005012, or AA0005014.</v>
          </cell>
          <cell r="E247">
            <v>1149</v>
          </cell>
          <cell r="F247">
            <v>220.47</v>
          </cell>
          <cell r="G247">
            <v>220.47</v>
          </cell>
          <cell r="H247">
            <v>220.47</v>
          </cell>
        </row>
        <row r="248">
          <cell r="A248" t="str">
            <v>AF0002A16</v>
          </cell>
          <cell r="B248" t="str">
            <v>A0709795</v>
          </cell>
          <cell r="C248" t="str">
            <v>Services Platforms</v>
          </cell>
          <cell r="D248" t="str">
            <v>ASN2 Base Unit 32M 48V Power.  (No power cord included)</v>
          </cell>
          <cell r="E248">
            <v>4190</v>
          </cell>
          <cell r="F248">
            <v>896.94</v>
          </cell>
          <cell r="G248">
            <v>896.94</v>
          </cell>
          <cell r="H248">
            <v>896.94</v>
          </cell>
        </row>
        <row r="249">
          <cell r="A249" t="str">
            <v>AF0002E13</v>
          </cell>
          <cell r="B249" t="str">
            <v>A0709827</v>
          </cell>
          <cell r="C249" t="str">
            <v>Services Platforms</v>
          </cell>
          <cell r="D249" t="str">
            <v>ASN2 Base Unit 32M AC Redundant Power  (Includes North American power cord)</v>
          </cell>
          <cell r="E249">
            <v>3990</v>
          </cell>
          <cell r="F249">
            <v>557.45000000000005</v>
          </cell>
          <cell r="G249">
            <v>557.45000000000005</v>
          </cell>
          <cell r="H249">
            <v>557.45000000000005</v>
          </cell>
        </row>
        <row r="250">
          <cell r="A250" t="str">
            <v>AF2104004</v>
          </cell>
          <cell r="B250" t="str">
            <v>A0709977</v>
          </cell>
          <cell r="C250" t="str">
            <v>Services Platforms</v>
          </cell>
          <cell r="D250" t="str">
            <v>MCE1 Net Module for channelized E1 and ISDN PRI</v>
          </cell>
          <cell r="E250">
            <v>2240</v>
          </cell>
          <cell r="F250">
            <v>418.03</v>
          </cell>
          <cell r="G250">
            <v>418.03</v>
          </cell>
          <cell r="H250">
            <v>418.03</v>
          </cell>
        </row>
        <row r="251">
          <cell r="A251" t="str">
            <v>AL2012E14</v>
          </cell>
          <cell r="C251" t="str">
            <v>Services Platforms</v>
          </cell>
          <cell r="D251" t="str">
            <v>BAYSTACK 450-24; USA</v>
          </cell>
          <cell r="E251">
            <v>2295</v>
          </cell>
          <cell r="F251">
            <v>696.67</v>
          </cell>
          <cell r="G251">
            <v>696.67</v>
          </cell>
          <cell r="H251">
            <v>696.67</v>
          </cell>
        </row>
        <row r="252">
          <cell r="A252" t="str">
            <v>B0091448</v>
          </cell>
          <cell r="B252" t="str">
            <v>ED1241-73G4</v>
          </cell>
          <cell r="C252" t="str">
            <v>Switch Hardware</v>
          </cell>
          <cell r="D252" t="str">
            <v>End cap (2),Aux framing, 2x9/1</v>
          </cell>
          <cell r="E252">
            <v>18.91</v>
          </cell>
          <cell r="F252">
            <v>2.6</v>
          </cell>
          <cell r="G252">
            <v>2.5299999999999998</v>
          </cell>
          <cell r="H252">
            <v>2.4500000000000002</v>
          </cell>
        </row>
        <row r="253">
          <cell r="A253" t="str">
            <v>B0091449</v>
          </cell>
          <cell r="B253" t="str">
            <v>ED1241-73G5</v>
          </cell>
          <cell r="C253" t="str">
            <v>OEM Equipment</v>
          </cell>
          <cell r="D253" t="str">
            <v>Aux framing, Splicing channel</v>
          </cell>
          <cell r="E253">
            <v>11</v>
          </cell>
          <cell r="F253">
            <v>3.1</v>
          </cell>
          <cell r="G253">
            <v>3.1</v>
          </cell>
          <cell r="H253">
            <v>3.1</v>
          </cell>
        </row>
        <row r="254">
          <cell r="A254" t="str">
            <v>B0091450</v>
          </cell>
          <cell r="B254" t="str">
            <v>ED1241-73G6</v>
          </cell>
          <cell r="C254" t="str">
            <v>Cellsite/BTS/RBS Infrastructure</v>
          </cell>
          <cell r="D254" t="str">
            <v>Aux framing, &amp;quot;T&amp;quot; Junction inte</v>
          </cell>
          <cell r="E254">
            <v>9</v>
          </cell>
          <cell r="F254">
            <v>11.25</v>
          </cell>
          <cell r="G254">
            <v>11.25</v>
          </cell>
          <cell r="H254">
            <v>11.25</v>
          </cell>
        </row>
        <row r="255">
          <cell r="A255" t="str">
            <v>B0091451</v>
          </cell>
          <cell r="B255" t="str">
            <v>ED1241-73G7</v>
          </cell>
          <cell r="C255" t="str">
            <v>Switch Hardware</v>
          </cell>
          <cell r="D255" t="str">
            <v>Aux framing, &amp;quot;cross&amp;quot; intersect</v>
          </cell>
          <cell r="E255">
            <v>118.21</v>
          </cell>
          <cell r="F255">
            <v>39.46</v>
          </cell>
          <cell r="G255">
            <v>38.270000000000003</v>
          </cell>
          <cell r="H255">
            <v>37.130000000000003</v>
          </cell>
        </row>
        <row r="256">
          <cell r="A256" t="str">
            <v>B0091453</v>
          </cell>
          <cell r="B256" t="str">
            <v>ED1241-73G11B</v>
          </cell>
          <cell r="C256" t="str">
            <v>OEM Equipment</v>
          </cell>
          <cell r="D256" t="str">
            <v>Aux framing, pipe stand, 9'1&amp;quot;</v>
          </cell>
          <cell r="E256">
            <v>185</v>
          </cell>
          <cell r="F256">
            <v>72</v>
          </cell>
          <cell r="G256">
            <v>72</v>
          </cell>
          <cell r="H256">
            <v>72</v>
          </cell>
        </row>
        <row r="257">
          <cell r="A257" t="str">
            <v>B0091457</v>
          </cell>
          <cell r="C257" t="str">
            <v>OEM Equipment</v>
          </cell>
          <cell r="D257" t="str">
            <v>Aux framing, single level supp</v>
          </cell>
          <cell r="E257">
            <v>14</v>
          </cell>
          <cell r="F257">
            <v>2.08</v>
          </cell>
          <cell r="G257">
            <v>2.08</v>
          </cell>
          <cell r="H257">
            <v>2.08</v>
          </cell>
        </row>
        <row r="258">
          <cell r="A258" t="str">
            <v>B0091459</v>
          </cell>
          <cell r="B258" t="str">
            <v>ED1241-73G22A</v>
          </cell>
          <cell r="C258" t="str">
            <v>OEM Equipment</v>
          </cell>
          <cell r="D258" t="str">
            <v>Aux framing, single level supp</v>
          </cell>
          <cell r="E258">
            <v>8</v>
          </cell>
          <cell r="F258">
            <v>6.38</v>
          </cell>
          <cell r="G258">
            <v>6.38</v>
          </cell>
          <cell r="H258">
            <v>6.38</v>
          </cell>
        </row>
        <row r="259">
          <cell r="A259" t="str">
            <v>B0091462</v>
          </cell>
          <cell r="B259" t="str">
            <v>ED1241-73G23</v>
          </cell>
          <cell r="C259" t="str">
            <v>Switch Hardware</v>
          </cell>
          <cell r="D259" t="str">
            <v>AUX FRAMEWORK</v>
          </cell>
          <cell r="E259">
            <v>113</v>
          </cell>
          <cell r="F259">
            <v>14.31</v>
          </cell>
          <cell r="G259">
            <v>13.88</v>
          </cell>
          <cell r="H259">
            <v>13.46</v>
          </cell>
        </row>
        <row r="260">
          <cell r="A260" t="str">
            <v>B0091463</v>
          </cell>
          <cell r="B260" t="str">
            <v>ED1241-73G25</v>
          </cell>
          <cell r="C260" t="str">
            <v>Switch Hardware</v>
          </cell>
          <cell r="D260" t="str">
            <v>Aux framing, double level supp</v>
          </cell>
          <cell r="E260">
            <v>5.28</v>
          </cell>
          <cell r="F260">
            <v>1.49</v>
          </cell>
          <cell r="G260">
            <v>1.44</v>
          </cell>
          <cell r="H260">
            <v>1.4</v>
          </cell>
        </row>
        <row r="261">
          <cell r="A261" t="str">
            <v>B0091485</v>
          </cell>
          <cell r="B261" t="str">
            <v>ED1241-73G37A</v>
          </cell>
          <cell r="C261" t="str">
            <v>Cellsite/BTS/RBS Infrastructure</v>
          </cell>
          <cell r="D261" t="str">
            <v>AUX FRAMEWORK</v>
          </cell>
          <cell r="E261">
            <v>165</v>
          </cell>
          <cell r="F261">
            <v>40.840000000000003</v>
          </cell>
          <cell r="G261">
            <v>40.840000000000003</v>
          </cell>
          <cell r="H261">
            <v>40.840000000000003</v>
          </cell>
        </row>
        <row r="262">
          <cell r="A262" t="str">
            <v>B0091509</v>
          </cell>
          <cell r="B262" t="str">
            <v>ED1241-73G51E</v>
          </cell>
          <cell r="C262" t="str">
            <v>Cellsite/BTS/RBS Infrastructure</v>
          </cell>
          <cell r="D262" t="str">
            <v>Aux framing, min. clearance 1-</v>
          </cell>
          <cell r="E262">
            <v>22</v>
          </cell>
          <cell r="F262">
            <v>12.74</v>
          </cell>
          <cell r="G262">
            <v>12.74</v>
          </cell>
          <cell r="H262">
            <v>12.74</v>
          </cell>
        </row>
        <row r="263">
          <cell r="A263" t="str">
            <v>B0091570</v>
          </cell>
          <cell r="B263" t="str">
            <v>ED1241-73G82</v>
          </cell>
          <cell r="C263" t="str">
            <v>Switch Hardware</v>
          </cell>
          <cell r="D263" t="str">
            <v>AUX FRAMEWORK</v>
          </cell>
          <cell r="E263">
            <v>46.44</v>
          </cell>
          <cell r="F263">
            <v>5.26</v>
          </cell>
          <cell r="G263">
            <v>5.0999999999999996</v>
          </cell>
          <cell r="H263">
            <v>4.95</v>
          </cell>
        </row>
        <row r="264">
          <cell r="A264" t="str">
            <v>B0091612</v>
          </cell>
          <cell r="B264" t="str">
            <v>ED1242-71G29</v>
          </cell>
          <cell r="C264" t="str">
            <v>Cellsite/BTS/RBS Infrastructure</v>
          </cell>
          <cell r="D264" t="str">
            <v>CABLE RACK &amp; SUP SL</v>
          </cell>
          <cell r="E264">
            <v>106.93</v>
          </cell>
          <cell r="F264">
            <v>24.09</v>
          </cell>
          <cell r="G264">
            <v>24.09</v>
          </cell>
          <cell r="H264">
            <v>24.09</v>
          </cell>
        </row>
        <row r="265">
          <cell r="A265" t="str">
            <v>B0091613</v>
          </cell>
          <cell r="B265" t="str">
            <v>ED1242-71G30A</v>
          </cell>
          <cell r="C265" t="str">
            <v>OEM Equipment</v>
          </cell>
          <cell r="D265" t="str">
            <v>Cable Rack Supt, cable rack cl</v>
          </cell>
          <cell r="E265">
            <v>22</v>
          </cell>
          <cell r="F265">
            <v>3.89</v>
          </cell>
          <cell r="G265">
            <v>3.89</v>
          </cell>
          <cell r="H265">
            <v>3.89</v>
          </cell>
        </row>
        <row r="266">
          <cell r="A266" t="str">
            <v>B0091615</v>
          </cell>
          <cell r="B266" t="str">
            <v>ED1242-71G31</v>
          </cell>
          <cell r="C266" t="str">
            <v>Cellsite/BTS/RBS Infrastructure</v>
          </cell>
          <cell r="D266" t="str">
            <v>Cable Rack Supt, junction corn</v>
          </cell>
          <cell r="E266">
            <v>22</v>
          </cell>
          <cell r="F266">
            <v>2.97</v>
          </cell>
          <cell r="G266">
            <v>2.97</v>
          </cell>
          <cell r="H266">
            <v>2.97</v>
          </cell>
        </row>
        <row r="267">
          <cell r="A267" t="str">
            <v>B0091627</v>
          </cell>
          <cell r="C267" t="str">
            <v>Cellsite/BTS/RBS Infrastructure</v>
          </cell>
          <cell r="D267" t="str">
            <v>Cable Rack Supt, plain &amp;quot;J&amp;quot; bol</v>
          </cell>
          <cell r="E267">
            <v>16</v>
          </cell>
          <cell r="F267">
            <v>3.16</v>
          </cell>
          <cell r="G267">
            <v>2.91</v>
          </cell>
          <cell r="H267">
            <v>2.79</v>
          </cell>
        </row>
        <row r="268">
          <cell r="A268" t="str">
            <v>B0091628</v>
          </cell>
          <cell r="B268" t="str">
            <v>ED1242-71G37B</v>
          </cell>
          <cell r="C268" t="str">
            <v>Switch Hardware</v>
          </cell>
          <cell r="D268" t="str">
            <v>CBLE RACK &amp; SUP SL</v>
          </cell>
          <cell r="E268">
            <v>20.64</v>
          </cell>
          <cell r="F268">
            <v>8.14</v>
          </cell>
          <cell r="G268">
            <v>7.9</v>
          </cell>
          <cell r="H268">
            <v>7.66</v>
          </cell>
        </row>
        <row r="269">
          <cell r="A269" t="str">
            <v>B0091629</v>
          </cell>
          <cell r="B269" t="str">
            <v>ED1242-71G38A</v>
          </cell>
          <cell r="C269" t="str">
            <v>Cellsite/BTS/RBS Infrastructure</v>
          </cell>
          <cell r="D269" t="str">
            <v>Cable Rack Supt, cable rack su</v>
          </cell>
          <cell r="E269">
            <v>15</v>
          </cell>
          <cell r="F269">
            <v>1.32</v>
          </cell>
          <cell r="G269">
            <v>1.32</v>
          </cell>
          <cell r="H269">
            <v>1.32</v>
          </cell>
        </row>
        <row r="270">
          <cell r="A270" t="str">
            <v>B0091631</v>
          </cell>
          <cell r="B270" t="str">
            <v>ED1242-71G39</v>
          </cell>
          <cell r="C270" t="str">
            <v>Cellsite/BTS/RBS Infrastructure</v>
          </cell>
          <cell r="D270" t="str">
            <v>CABLE RK &amp;amp; SUP SL</v>
          </cell>
          <cell r="E270">
            <v>7</v>
          </cell>
          <cell r="F270">
            <v>1.27</v>
          </cell>
          <cell r="G270">
            <v>1.27</v>
          </cell>
          <cell r="H270">
            <v>1.27</v>
          </cell>
        </row>
        <row r="271">
          <cell r="A271" t="str">
            <v>B0091643</v>
          </cell>
          <cell r="B271" t="str">
            <v>ED1242-71G48A</v>
          </cell>
          <cell r="C271" t="str">
            <v>Switch Hardware</v>
          </cell>
          <cell r="D271" t="str">
            <v>CABLE RK &amp;amp; SUP SL</v>
          </cell>
          <cell r="E271">
            <v>346</v>
          </cell>
          <cell r="F271">
            <v>28.55</v>
          </cell>
          <cell r="G271">
            <v>27.7</v>
          </cell>
          <cell r="H271">
            <v>26.87</v>
          </cell>
        </row>
        <row r="272">
          <cell r="A272" t="str">
            <v>B0091647</v>
          </cell>
          <cell r="B272" t="str">
            <v>ED1242-71G69</v>
          </cell>
          <cell r="C272" t="str">
            <v>Cellsite/BTS/RBS Infrastructure</v>
          </cell>
          <cell r="D272" t="str">
            <v>End Securing Bracket, part of NT9C85AA/NT9C86AA</v>
          </cell>
          <cell r="E272">
            <v>55.02</v>
          </cell>
          <cell r="F272">
            <v>8.17</v>
          </cell>
          <cell r="G272">
            <v>8.17</v>
          </cell>
          <cell r="H272">
            <v>8.17</v>
          </cell>
        </row>
        <row r="273">
          <cell r="A273" t="str">
            <v>B0091655</v>
          </cell>
          <cell r="B273" t="str">
            <v>ED1242-71G88</v>
          </cell>
          <cell r="C273" t="str">
            <v>Switch Hardware</v>
          </cell>
          <cell r="D273" t="str">
            <v>CABLE RK &amp;amp; SUP SL</v>
          </cell>
          <cell r="E273">
            <v>45</v>
          </cell>
          <cell r="F273">
            <v>16.55</v>
          </cell>
          <cell r="G273">
            <v>16.059999999999999</v>
          </cell>
          <cell r="H273">
            <v>15.57</v>
          </cell>
        </row>
        <row r="274">
          <cell r="A274" t="str">
            <v>B0091670</v>
          </cell>
          <cell r="B274" t="str">
            <v>ED1242-71G94</v>
          </cell>
          <cell r="C274" t="str">
            <v>Cellsite/BTS/RBS Infrastructure</v>
          </cell>
          <cell r="D274" t="str">
            <v>Cable Rack Supt, hanger rod su</v>
          </cell>
          <cell r="E274">
            <v>96</v>
          </cell>
          <cell r="F274">
            <v>5.31</v>
          </cell>
          <cell r="G274">
            <v>5.31</v>
          </cell>
          <cell r="H274">
            <v>5.31</v>
          </cell>
        </row>
        <row r="275">
          <cell r="A275" t="str">
            <v>B0093681</v>
          </cell>
          <cell r="C275" t="str">
            <v>Switch Hardware</v>
          </cell>
          <cell r="D275" t="str">
            <v>Cap Screw Assy, 1/4&amp;quot; bolt, 3/8</v>
          </cell>
          <cell r="E275">
            <v>10.15</v>
          </cell>
          <cell r="F275">
            <v>1.1000000000000001</v>
          </cell>
          <cell r="G275">
            <v>1.07</v>
          </cell>
          <cell r="H275">
            <v>1.04</v>
          </cell>
        </row>
        <row r="276">
          <cell r="A276" t="str">
            <v>B0093683</v>
          </cell>
          <cell r="C276" t="str">
            <v>Cellsite/BTS/RBS Infrastructure</v>
          </cell>
          <cell r="D276" t="str">
            <v>Cap Screw Assy, 1/4&amp;quot; bolt, 5/8</v>
          </cell>
          <cell r="E276">
            <v>4</v>
          </cell>
          <cell r="F276">
            <v>0.14000000000000001</v>
          </cell>
          <cell r="G276">
            <v>0.13</v>
          </cell>
          <cell r="H276">
            <v>0.13</v>
          </cell>
        </row>
        <row r="277">
          <cell r="A277" t="str">
            <v>B0093696</v>
          </cell>
          <cell r="C277" t="str">
            <v>OEM Equipment</v>
          </cell>
          <cell r="D277" t="str">
            <v>Cap Screw Assy, 3/8&amp;quot; bolt, 3/8</v>
          </cell>
          <cell r="E277">
            <v>1</v>
          </cell>
          <cell r="F277">
            <v>0.66</v>
          </cell>
          <cell r="G277">
            <v>0.66</v>
          </cell>
          <cell r="H277">
            <v>0.66</v>
          </cell>
        </row>
        <row r="278">
          <cell r="A278" t="str">
            <v>B0093697</v>
          </cell>
          <cell r="C278" t="str">
            <v>OEM Equipment</v>
          </cell>
          <cell r="D278" t="str">
            <v>Cap Screw Assy, 3/8&amp;quot; bolt, 1/2</v>
          </cell>
          <cell r="E278">
            <v>8</v>
          </cell>
          <cell r="F278">
            <v>0.66</v>
          </cell>
          <cell r="G278">
            <v>0.66</v>
          </cell>
          <cell r="H278">
            <v>0.66</v>
          </cell>
        </row>
        <row r="279">
          <cell r="A279" t="str">
            <v>B0093698</v>
          </cell>
          <cell r="C279" t="str">
            <v>OEM Equipment</v>
          </cell>
          <cell r="D279" t="str">
            <v>CAP SCREW ASSY, 3/8"" BOLT, 3/4""-7/8"" GRIP,</v>
          </cell>
          <cell r="E279">
            <v>3.2</v>
          </cell>
          <cell r="F279">
            <v>0.24</v>
          </cell>
          <cell r="G279">
            <v>0.24</v>
          </cell>
          <cell r="H279">
            <v>0.24</v>
          </cell>
        </row>
        <row r="280">
          <cell r="A280" t="str">
            <v>B0107531</v>
          </cell>
          <cell r="B280" t="str">
            <v>ED1242-71G68</v>
          </cell>
          <cell r="C280" t="str">
            <v>OEM Equipment</v>
          </cell>
          <cell r="D280" t="str">
            <v>Cable Rack Supt, end cap for 2</v>
          </cell>
          <cell r="E280">
            <v>4</v>
          </cell>
          <cell r="F280">
            <v>0.41</v>
          </cell>
          <cell r="G280">
            <v>0.41</v>
          </cell>
          <cell r="H280">
            <v>0.41</v>
          </cell>
        </row>
        <row r="281">
          <cell r="A281" t="str">
            <v>B0180563</v>
          </cell>
          <cell r="B281" t="str">
            <v>ED1242-71G23C</v>
          </cell>
          <cell r="C281" t="str">
            <v>OEM Equipment</v>
          </cell>
          <cell r="D281" t="str">
            <v>Cable Rack Supt, cable retaini</v>
          </cell>
          <cell r="E281">
            <v>31</v>
          </cell>
          <cell r="F281">
            <v>2.29</v>
          </cell>
          <cell r="G281">
            <v>2.29</v>
          </cell>
          <cell r="H281">
            <v>2.29</v>
          </cell>
        </row>
        <row r="282">
          <cell r="A282" t="str">
            <v>B0187368</v>
          </cell>
          <cell r="B282" t="str">
            <v>ED12-4271G119</v>
          </cell>
          <cell r="C282" t="str">
            <v>Switch Hardware</v>
          </cell>
          <cell r="D282" t="str">
            <v>Cable Rack Supt, wall support</v>
          </cell>
          <cell r="E282">
            <v>206</v>
          </cell>
          <cell r="F282">
            <v>14.93</v>
          </cell>
          <cell r="G282">
            <v>14.48</v>
          </cell>
          <cell r="H282">
            <v>14.05</v>
          </cell>
        </row>
        <row r="283">
          <cell r="A283" t="str">
            <v>B0225100</v>
          </cell>
          <cell r="C283" t="str">
            <v>Switch Hardware</v>
          </cell>
          <cell r="D283" t="str">
            <v>EDGE GUARD INSULATOR MAT'L 22</v>
          </cell>
          <cell r="E283">
            <v>6.62</v>
          </cell>
          <cell r="F283">
            <v>1.0900000000000001</v>
          </cell>
          <cell r="G283">
            <v>1.06</v>
          </cell>
          <cell r="H283">
            <v>1.03</v>
          </cell>
        </row>
        <row r="284">
          <cell r="A284" t="str">
            <v>B0237675</v>
          </cell>
          <cell r="B284" t="str">
            <v>NTNX16DB</v>
          </cell>
          <cell r="C284" t="str">
            <v>Switch Hardware</v>
          </cell>
          <cell r="D284" t="str">
            <v>350 MCM CBLE HARDWARE KIT</v>
          </cell>
          <cell r="E284">
            <v>35</v>
          </cell>
          <cell r="F284">
            <v>10.25</v>
          </cell>
          <cell r="G284">
            <v>9.94</v>
          </cell>
          <cell r="H284">
            <v>9.64</v>
          </cell>
        </row>
        <row r="285">
          <cell r="A285" t="str">
            <v>B0238925</v>
          </cell>
          <cell r="B285" t="str">
            <v>ED1242-71G103</v>
          </cell>
          <cell r="C285" t="str">
            <v>Switch Hardware</v>
          </cell>
          <cell r="D285" t="str">
            <v>CABLE RACK GROUNDING CLAMP ASS</v>
          </cell>
          <cell r="E285">
            <v>264.69</v>
          </cell>
          <cell r="F285">
            <v>18.07</v>
          </cell>
          <cell r="G285">
            <v>17.52</v>
          </cell>
          <cell r="H285">
            <v>17</v>
          </cell>
        </row>
        <row r="286">
          <cell r="A286" t="str">
            <v>B0239596</v>
          </cell>
          <cell r="B286" t="str">
            <v>ED1241-73G1A</v>
          </cell>
          <cell r="C286" t="str">
            <v>Switch Hardware</v>
          </cell>
          <cell r="D286" t="str">
            <v>Aux framing, hanger rod to cei</v>
          </cell>
          <cell r="E286">
            <v>8.4600000000000009</v>
          </cell>
          <cell r="F286">
            <v>0.67</v>
          </cell>
          <cell r="G286">
            <v>0.65</v>
          </cell>
          <cell r="H286">
            <v>0.63</v>
          </cell>
        </row>
        <row r="287">
          <cell r="A287" t="str">
            <v>B0239604</v>
          </cell>
          <cell r="B287" t="str">
            <v>ED1241-73G5A</v>
          </cell>
          <cell r="C287" t="str">
            <v>Switch Hardware</v>
          </cell>
          <cell r="D287" t="str">
            <v>AUX FRAMEWORK</v>
          </cell>
          <cell r="E287">
            <v>55</v>
          </cell>
          <cell r="F287">
            <v>15.87</v>
          </cell>
          <cell r="G287">
            <v>15.39</v>
          </cell>
          <cell r="H287">
            <v>14.93</v>
          </cell>
        </row>
        <row r="288">
          <cell r="A288" t="str">
            <v>B0262956</v>
          </cell>
          <cell r="B288" t="str">
            <v>WMP1121B</v>
          </cell>
          <cell r="C288" t="str">
            <v>Switch Hardware</v>
          </cell>
          <cell r="D288" t="str">
            <v>SDM-FT HARDWARE BASELINE FOR MTX11</v>
          </cell>
          <cell r="E288">
            <v>106000</v>
          </cell>
          <cell r="F288">
            <v>51607.4</v>
          </cell>
          <cell r="G288">
            <v>50059.17</v>
          </cell>
          <cell r="H288">
            <v>48557.4</v>
          </cell>
        </row>
        <row r="289">
          <cell r="A289" t="str">
            <v>DS1304001</v>
          </cell>
          <cell r="C289" t="str">
            <v>Services Platforms</v>
          </cell>
          <cell r="D289" t="str">
            <v>ATM 2 SLOT MDA BASEBOARD</v>
          </cell>
          <cell r="E289">
            <v>24995</v>
          </cell>
          <cell r="F289">
            <v>3937.69</v>
          </cell>
          <cell r="G289">
            <v>3937.69</v>
          </cell>
          <cell r="H289">
            <v>3937.69</v>
          </cell>
        </row>
        <row r="290">
          <cell r="A290" t="str">
            <v>DS1304006</v>
          </cell>
          <cell r="C290" t="str">
            <v>Services Platforms</v>
          </cell>
          <cell r="D290" t="str">
            <v>OC-3C 4 PORT MMF ATM MDA</v>
          </cell>
          <cell r="E290">
            <v>6995</v>
          </cell>
          <cell r="F290">
            <v>469.47</v>
          </cell>
          <cell r="G290">
            <v>469.47</v>
          </cell>
          <cell r="H290">
            <v>469.47</v>
          </cell>
        </row>
        <row r="291">
          <cell r="A291" t="str">
            <v>DS1402001</v>
          </cell>
          <cell r="C291" t="str">
            <v>Services Platforms</v>
          </cell>
          <cell r="D291" t="str">
            <v>8010 10 SLOT CHASSIS</v>
          </cell>
          <cell r="E291">
            <v>7995</v>
          </cell>
          <cell r="F291">
            <v>3225.8</v>
          </cell>
          <cell r="G291">
            <v>3225.8</v>
          </cell>
          <cell r="H291">
            <v>3225.8</v>
          </cell>
        </row>
        <row r="292">
          <cell r="A292" t="str">
            <v>DS1402002</v>
          </cell>
          <cell r="C292" t="str">
            <v>Services Platforms</v>
          </cell>
          <cell r="D292" t="str">
            <v>8006 6 slot chassis. Includes chassis, dual backplane,fan tray,RS232 cable for management console,rack mount kit,and cable guide kit. Requires at least one power supply,up to three power supplies supported.</v>
          </cell>
          <cell r="E292">
            <v>5995</v>
          </cell>
          <cell r="F292">
            <v>3225.8</v>
          </cell>
          <cell r="G292">
            <v>3225.8</v>
          </cell>
          <cell r="H292">
            <v>3225.8</v>
          </cell>
        </row>
        <row r="293">
          <cell r="A293" t="str">
            <v>DS1404025</v>
          </cell>
          <cell r="C293" t="str">
            <v>Services Platforms</v>
          </cell>
          <cell r="D293" t="str">
            <v>PASSPORT 8691SF CPU MODULE</v>
          </cell>
          <cell r="E293">
            <v>14995</v>
          </cell>
          <cell r="F293">
            <v>2131.98</v>
          </cell>
          <cell r="G293">
            <v>2131.98</v>
          </cell>
          <cell r="H293">
            <v>2131.98</v>
          </cell>
        </row>
        <row r="294">
          <cell r="A294" t="str">
            <v>DS1410003-3.1.2</v>
          </cell>
          <cell r="C294" t="str">
            <v>Services Platforms</v>
          </cell>
          <cell r="D294" t="str">
            <v>PASSPORT 8600 RTNG SWITCH SW LIC V3.1.2</v>
          </cell>
          <cell r="E294">
            <v>4995</v>
          </cell>
          <cell r="F294">
            <v>28.75</v>
          </cell>
          <cell r="G294">
            <v>28.75</v>
          </cell>
          <cell r="H294">
            <v>28.75</v>
          </cell>
        </row>
        <row r="295">
          <cell r="A295" t="str">
            <v>NT0459AA</v>
          </cell>
          <cell r="C295" t="str">
            <v>Services Platforms</v>
          </cell>
          <cell r="D295" t="str">
            <v>ETHERNET CROSSOVER CABLE</v>
          </cell>
          <cell r="E295">
            <v>5.76</v>
          </cell>
          <cell r="F295">
            <v>3.57</v>
          </cell>
          <cell r="G295">
            <v>3.57</v>
          </cell>
          <cell r="H295">
            <v>3.57</v>
          </cell>
        </row>
        <row r="296">
          <cell r="A296" t="str">
            <v>NT0X0018</v>
          </cell>
          <cell r="C296" t="str">
            <v>Switch Hardware</v>
          </cell>
          <cell r="D296" t="str">
            <v>CABLE TERMINATION HARDWARE</v>
          </cell>
          <cell r="E296">
            <v>30</v>
          </cell>
          <cell r="F296">
            <v>7.33</v>
          </cell>
          <cell r="G296">
            <v>7.11</v>
          </cell>
          <cell r="H296">
            <v>6.9</v>
          </cell>
        </row>
        <row r="297">
          <cell r="A297" t="str">
            <v>NT0X0020</v>
          </cell>
          <cell r="C297" t="str">
            <v>Switch Hardware</v>
          </cell>
          <cell r="D297" t="str">
            <v>CABLE TERMINATION HARDWARE</v>
          </cell>
          <cell r="E297">
            <v>33</v>
          </cell>
          <cell r="F297">
            <v>6.5</v>
          </cell>
          <cell r="G297">
            <v>6.31</v>
          </cell>
          <cell r="H297">
            <v>6.12</v>
          </cell>
        </row>
        <row r="298">
          <cell r="A298" t="str">
            <v>NT0X0021</v>
          </cell>
          <cell r="C298" t="str">
            <v>OEM Equipment</v>
          </cell>
          <cell r="D298" t="str">
            <v>SPLICE PLATE ASSY (FGE-REMOTES</v>
          </cell>
          <cell r="E298">
            <v>441</v>
          </cell>
          <cell r="F298">
            <v>178.1</v>
          </cell>
          <cell r="G298">
            <v>178.1</v>
          </cell>
          <cell r="H298">
            <v>178.1</v>
          </cell>
        </row>
        <row r="299">
          <cell r="A299" t="str">
            <v>NT0X0041</v>
          </cell>
          <cell r="C299" t="str">
            <v>Switch Hardware</v>
          </cell>
          <cell r="D299" t="str">
            <v>CABLE TERMINATION HARDWARE</v>
          </cell>
          <cell r="E299">
            <v>44.72</v>
          </cell>
          <cell r="F299">
            <v>7.23</v>
          </cell>
          <cell r="G299">
            <v>7.02</v>
          </cell>
          <cell r="H299">
            <v>6.81</v>
          </cell>
        </row>
        <row r="300">
          <cell r="A300" t="str">
            <v>NT0X0042</v>
          </cell>
          <cell r="B300" t="str">
            <v>B0232967</v>
          </cell>
          <cell r="C300" t="str">
            <v>Switch Hardware</v>
          </cell>
          <cell r="D300" t="str">
            <v>CABLE TERMINATION HARDWARE</v>
          </cell>
          <cell r="E300">
            <v>65</v>
          </cell>
          <cell r="F300">
            <v>5.37</v>
          </cell>
          <cell r="G300">
            <v>5.21</v>
          </cell>
          <cell r="H300">
            <v>5.0599999999999996</v>
          </cell>
        </row>
        <row r="301">
          <cell r="A301" t="str">
            <v>NT0X0043</v>
          </cell>
          <cell r="C301" t="str">
            <v>Switch Hardware</v>
          </cell>
          <cell r="D301" t="str">
            <v>CABLE TERMINATION HW</v>
          </cell>
          <cell r="E301">
            <v>46</v>
          </cell>
          <cell r="F301">
            <v>7.37</v>
          </cell>
          <cell r="G301">
            <v>7.15</v>
          </cell>
          <cell r="H301">
            <v>6.94</v>
          </cell>
        </row>
        <row r="302">
          <cell r="A302" t="str">
            <v>NT0X00BB</v>
          </cell>
          <cell r="C302" t="str">
            <v>Switch Hardware</v>
          </cell>
          <cell r="D302" t="str">
            <v>ISOLATED SYSTEM GROUNDING (ISG</v>
          </cell>
          <cell r="E302">
            <v>19</v>
          </cell>
          <cell r="F302">
            <v>2.17</v>
          </cell>
          <cell r="G302">
            <v>2.1</v>
          </cell>
          <cell r="H302">
            <v>2.04</v>
          </cell>
        </row>
        <row r="303">
          <cell r="A303" t="str">
            <v>NT0X07SA</v>
          </cell>
          <cell r="C303" t="str">
            <v>Switch Hardware</v>
          </cell>
          <cell r="D303" t="str">
            <v>INTEGRATED COLLECTION BAR (ICB</v>
          </cell>
          <cell r="E303">
            <v>1176</v>
          </cell>
          <cell r="F303">
            <v>193.2</v>
          </cell>
          <cell r="G303">
            <v>187.41</v>
          </cell>
          <cell r="H303">
            <v>181.78</v>
          </cell>
        </row>
        <row r="304">
          <cell r="A304" t="str">
            <v>NT0X07SB</v>
          </cell>
          <cell r="C304" t="str">
            <v>Switch Hardware</v>
          </cell>
          <cell r="D304" t="str">
            <v>BONDING HARDWARE (SEVEN FOOT R</v>
          </cell>
          <cell r="E304">
            <v>809</v>
          </cell>
          <cell r="F304">
            <v>190.8</v>
          </cell>
          <cell r="G304">
            <v>185.08</v>
          </cell>
          <cell r="H304">
            <v>179.52</v>
          </cell>
        </row>
        <row r="305">
          <cell r="A305" t="str">
            <v>NT0X07SC</v>
          </cell>
          <cell r="C305" t="str">
            <v>Switch Hardware</v>
          </cell>
          <cell r="D305" t="str">
            <v>BONDING HARDWARE (SEVEN FOOT R</v>
          </cell>
          <cell r="E305">
            <v>47</v>
          </cell>
          <cell r="F305">
            <v>23.45</v>
          </cell>
          <cell r="G305">
            <v>22.75</v>
          </cell>
          <cell r="H305">
            <v>22.07</v>
          </cell>
        </row>
        <row r="306">
          <cell r="A306" t="str">
            <v>NT0X08DA</v>
          </cell>
          <cell r="C306" t="str">
            <v>Switch Hardware</v>
          </cell>
          <cell r="D306" t="str">
            <v>METHOD OF SECURING ISOLATED PA</v>
          </cell>
          <cell r="E306">
            <v>113</v>
          </cell>
          <cell r="F306">
            <v>26.36</v>
          </cell>
          <cell r="G306">
            <v>25.57</v>
          </cell>
          <cell r="H306">
            <v>24.8</v>
          </cell>
        </row>
        <row r="307">
          <cell r="A307" t="str">
            <v>NT0X08DB</v>
          </cell>
          <cell r="C307" t="str">
            <v>Switch Hardware</v>
          </cell>
          <cell r="D307" t="str">
            <v>METHOD OF SECURING PACPOLETO F</v>
          </cell>
          <cell r="E307">
            <v>24</v>
          </cell>
          <cell r="F307">
            <v>15.47</v>
          </cell>
          <cell r="G307">
            <v>15.01</v>
          </cell>
          <cell r="H307">
            <v>14.56</v>
          </cell>
        </row>
        <row r="308">
          <cell r="A308" t="str">
            <v>NT0X08DZ</v>
          </cell>
          <cell r="C308" t="str">
            <v>Switch Hardware</v>
          </cell>
          <cell r="D308" t="str">
            <v>BRKT ASSY FOR MOUNTING ISOLATE</v>
          </cell>
          <cell r="E308">
            <v>38</v>
          </cell>
          <cell r="F308">
            <v>18.47</v>
          </cell>
          <cell r="G308">
            <v>17.920000000000002</v>
          </cell>
          <cell r="H308">
            <v>17.38</v>
          </cell>
        </row>
        <row r="309">
          <cell r="A309" t="str">
            <v>NT0X10AA</v>
          </cell>
          <cell r="C309" t="str">
            <v>Switch Hardware</v>
          </cell>
          <cell r="D309" t="str">
            <v>MISC SCAN CARD CIRCUIT PACK</v>
          </cell>
          <cell r="E309">
            <v>620</v>
          </cell>
          <cell r="F309">
            <v>116.26</v>
          </cell>
          <cell r="G309">
            <v>112.78</v>
          </cell>
          <cell r="H309">
            <v>109.39</v>
          </cell>
        </row>
        <row r="310">
          <cell r="A310" t="str">
            <v>NT0X21AH</v>
          </cell>
          <cell r="C310" t="str">
            <v>Switch Hardware</v>
          </cell>
          <cell r="D310" t="str">
            <v>EARTHQUAKE PROTECTION FRAME LE</v>
          </cell>
          <cell r="E310">
            <v>185</v>
          </cell>
          <cell r="F310">
            <v>51.85</v>
          </cell>
          <cell r="G310">
            <v>50.29</v>
          </cell>
          <cell r="H310">
            <v>48.78</v>
          </cell>
        </row>
        <row r="311">
          <cell r="A311" t="str">
            <v>NT0X21AV</v>
          </cell>
          <cell r="B311" t="str">
            <v>B0221794</v>
          </cell>
          <cell r="C311" t="str">
            <v>OEM Equipment</v>
          </cell>
          <cell r="D311" t="str">
            <v>System 600/48 &amp;amp; MPP 600 Seismic Anchor</v>
          </cell>
          <cell r="E311">
            <v>61.11</v>
          </cell>
          <cell r="F311">
            <v>6.6</v>
          </cell>
          <cell r="G311">
            <v>6.6</v>
          </cell>
          <cell r="H311">
            <v>6.6</v>
          </cell>
        </row>
        <row r="312">
          <cell r="A312" t="str">
            <v>NT0X24BJ</v>
          </cell>
          <cell r="B312" t="str">
            <v>B0225025</v>
          </cell>
          <cell r="C312" t="str">
            <v>Switch Hardware</v>
          </cell>
          <cell r="D312" t="str">
            <v>CA TROUGH JUNCTION EQUIP.</v>
          </cell>
          <cell r="E312">
            <v>71</v>
          </cell>
          <cell r="F312">
            <v>62.72</v>
          </cell>
          <cell r="G312">
            <v>60.84</v>
          </cell>
          <cell r="H312">
            <v>59.02</v>
          </cell>
        </row>
        <row r="313">
          <cell r="A313" t="str">
            <v>NT0X31BA</v>
          </cell>
          <cell r="C313" t="str">
            <v>Switch Hardware</v>
          </cell>
          <cell r="D313" t="str">
            <v>CABLE DUCT SUPPORT</v>
          </cell>
          <cell r="E313">
            <v>488</v>
          </cell>
          <cell r="F313">
            <v>26.07</v>
          </cell>
          <cell r="G313">
            <v>25.29</v>
          </cell>
          <cell r="H313">
            <v>24.53</v>
          </cell>
        </row>
        <row r="314">
          <cell r="A314" t="str">
            <v>NT0X31BB</v>
          </cell>
          <cell r="C314" t="str">
            <v>Switch Hardware</v>
          </cell>
          <cell r="D314" t="str">
            <v>CABLE DUCT SUPPORT ASSEMBLY</v>
          </cell>
          <cell r="E314">
            <v>112</v>
          </cell>
          <cell r="F314">
            <v>11.42</v>
          </cell>
          <cell r="G314">
            <v>11.08</v>
          </cell>
          <cell r="H314">
            <v>10.74</v>
          </cell>
        </row>
        <row r="315">
          <cell r="A315" t="str">
            <v>NT0X31BC</v>
          </cell>
          <cell r="C315" t="str">
            <v>Switch Hardware</v>
          </cell>
          <cell r="D315" t="str">
            <v>CABLE DUCT SUPPORT ASSEMBLY</v>
          </cell>
          <cell r="E315">
            <v>216</v>
          </cell>
          <cell r="F315">
            <v>17.36</v>
          </cell>
          <cell r="G315">
            <v>16.84</v>
          </cell>
          <cell r="H315">
            <v>16.34</v>
          </cell>
        </row>
        <row r="316">
          <cell r="A316" t="str">
            <v>NT0X31BD</v>
          </cell>
          <cell r="C316" t="str">
            <v>Switch Hardware</v>
          </cell>
          <cell r="D316" t="str">
            <v>CABLE DUCT SUPLY ASSEMBLY</v>
          </cell>
          <cell r="E316">
            <v>216</v>
          </cell>
          <cell r="F316">
            <v>33.28</v>
          </cell>
          <cell r="G316">
            <v>32.28</v>
          </cell>
          <cell r="H316">
            <v>31.31</v>
          </cell>
        </row>
        <row r="317">
          <cell r="A317" t="str">
            <v>NT0X42AS</v>
          </cell>
          <cell r="C317" t="str">
            <v>Switch Hardware</v>
          </cell>
          <cell r="D317" t="str">
            <v>30 AMP DISTRIBUTION FUSINGKIT</v>
          </cell>
          <cell r="E317">
            <v>10</v>
          </cell>
          <cell r="F317">
            <v>0.94</v>
          </cell>
          <cell r="G317">
            <v>0.91</v>
          </cell>
          <cell r="H317">
            <v>0.89</v>
          </cell>
        </row>
        <row r="318">
          <cell r="A318" t="str">
            <v>NT0X42UB</v>
          </cell>
          <cell r="C318" t="str">
            <v>Switch Hardware</v>
          </cell>
          <cell r="D318" t="str">
            <v>FUSE DISTRIBUTING PANEL (A FEE</v>
          </cell>
          <cell r="E318">
            <v>221</v>
          </cell>
          <cell r="F318">
            <v>154.47</v>
          </cell>
          <cell r="G318">
            <v>149.84</v>
          </cell>
          <cell r="H318">
            <v>145.34</v>
          </cell>
        </row>
        <row r="319">
          <cell r="A319" t="str">
            <v>NT0X50AA</v>
          </cell>
          <cell r="C319" t="str">
            <v>Switch Hardware</v>
          </cell>
          <cell r="D319" t="str">
            <v>FILTER FP .875</v>
          </cell>
          <cell r="E319">
            <v>8</v>
          </cell>
          <cell r="F319">
            <v>7.2</v>
          </cell>
          <cell r="G319">
            <v>6.98</v>
          </cell>
          <cell r="H319">
            <v>6.78</v>
          </cell>
        </row>
        <row r="320">
          <cell r="A320" t="str">
            <v>NT0X72AB</v>
          </cell>
          <cell r="B320" t="str">
            <v>B0209696</v>
          </cell>
          <cell r="C320" t="str">
            <v>Switch Hardware</v>
          </cell>
          <cell r="D320" t="str">
            <v>TRIM PANEL ASSEMBLY FOR LINE F</v>
          </cell>
          <cell r="E320">
            <v>210</v>
          </cell>
          <cell r="F320">
            <v>16.39</v>
          </cell>
          <cell r="G320">
            <v>15.9</v>
          </cell>
          <cell r="H320">
            <v>15.43</v>
          </cell>
        </row>
        <row r="321">
          <cell r="A321" t="str">
            <v>NT0X9599</v>
          </cell>
          <cell r="B321" t="str">
            <v>B0238927</v>
          </cell>
          <cell r="C321" t="str">
            <v>Switch Hardware</v>
          </cell>
          <cell r="D321" t="str">
            <v>Grounding Strap Kit with lug n</v>
          </cell>
          <cell r="E321">
            <v>24</v>
          </cell>
          <cell r="F321">
            <v>12.24</v>
          </cell>
          <cell r="G321">
            <v>11.87</v>
          </cell>
          <cell r="H321">
            <v>11.52</v>
          </cell>
        </row>
        <row r="322">
          <cell r="A322" t="str">
            <v>NT0X96AP</v>
          </cell>
          <cell r="C322" t="str">
            <v>Switch Hardware</v>
          </cell>
          <cell r="D322" t="str">
            <v>CONNECTORIZED PTL 10P 26 CABLE</v>
          </cell>
          <cell r="E322">
            <v>195.15</v>
          </cell>
          <cell r="F322">
            <v>19.98</v>
          </cell>
          <cell r="G322">
            <v>19.38</v>
          </cell>
          <cell r="H322">
            <v>18.8</v>
          </cell>
        </row>
        <row r="323">
          <cell r="A323" t="str">
            <v>NT0X96CA</v>
          </cell>
          <cell r="C323" t="str">
            <v>Switch Hardware</v>
          </cell>
          <cell r="D323" t="str">
            <v>CONN PTL 10P 26CA E/W ONE 34 P</v>
          </cell>
          <cell r="E323">
            <v>223</v>
          </cell>
          <cell r="F323">
            <v>31.25</v>
          </cell>
          <cell r="G323">
            <v>30.31</v>
          </cell>
          <cell r="H323">
            <v>29.4</v>
          </cell>
        </row>
        <row r="324">
          <cell r="A324" t="str">
            <v>NT0X96CC</v>
          </cell>
          <cell r="C324" t="str">
            <v>Switch Hardware</v>
          </cell>
          <cell r="D324" t="str">
            <v>CONN PTL 10P 26CA E/W TWO 25 P</v>
          </cell>
          <cell r="E324">
            <v>290</v>
          </cell>
          <cell r="F324">
            <v>18.53</v>
          </cell>
          <cell r="G324">
            <v>17.98</v>
          </cell>
          <cell r="H324">
            <v>17.440000000000001</v>
          </cell>
        </row>
        <row r="325">
          <cell r="A325" t="str">
            <v>NT0X96CR</v>
          </cell>
          <cell r="C325" t="str">
            <v>Switch Hardware</v>
          </cell>
          <cell r="D325" t="str">
            <v>CONNECTORIZED PTL 5P 26 CABLE E/W ONE 25PIN</v>
          </cell>
          <cell r="E325">
            <v>95</v>
          </cell>
          <cell r="F325">
            <v>14.52</v>
          </cell>
          <cell r="G325">
            <v>14.09</v>
          </cell>
          <cell r="H325">
            <v>13.67</v>
          </cell>
        </row>
        <row r="326">
          <cell r="A326" t="str">
            <v>NT0X97AE</v>
          </cell>
          <cell r="C326" t="str">
            <v>Switch Hardware</v>
          </cell>
          <cell r="D326" t="str">
            <v>DUAL FIBER OPTICS CABLE ASSY E/W 4 ST CONNECTORS</v>
          </cell>
          <cell r="E326">
            <v>708</v>
          </cell>
          <cell r="F326">
            <v>22.95</v>
          </cell>
          <cell r="G326">
            <v>22.26</v>
          </cell>
          <cell r="H326">
            <v>21.59</v>
          </cell>
        </row>
        <row r="327">
          <cell r="A327" t="str">
            <v>NT0X97AX</v>
          </cell>
          <cell r="C327" t="str">
            <v>Switch Hardware</v>
          </cell>
          <cell r="D327" t="str">
            <v>XA-CORE CMIC FIBER CABLE</v>
          </cell>
          <cell r="E327">
            <v>1613</v>
          </cell>
          <cell r="F327">
            <v>63.1</v>
          </cell>
          <cell r="G327">
            <v>61.21</v>
          </cell>
          <cell r="H327">
            <v>59.37</v>
          </cell>
        </row>
        <row r="328">
          <cell r="A328" t="str">
            <v>NT0X97AY</v>
          </cell>
          <cell r="C328" t="str">
            <v>Switch Hardware</v>
          </cell>
          <cell r="D328" t="str">
            <v>XA-PORTABLE CMIC FIBER CABLE</v>
          </cell>
          <cell r="E328">
            <v>768</v>
          </cell>
          <cell r="F328">
            <v>58.42</v>
          </cell>
          <cell r="G328">
            <v>56.67</v>
          </cell>
          <cell r="H328">
            <v>54.97</v>
          </cell>
        </row>
        <row r="329">
          <cell r="A329" t="str">
            <v>NT1X54AA</v>
          </cell>
          <cell r="C329" t="str">
            <v>Switch Hardware</v>
          </cell>
          <cell r="D329" t="str">
            <v>JACK ENDED TRUNK CIRCUIT PACK</v>
          </cell>
          <cell r="E329">
            <v>629</v>
          </cell>
          <cell r="F329">
            <v>152.85</v>
          </cell>
          <cell r="G329">
            <v>148.27000000000001</v>
          </cell>
          <cell r="H329">
            <v>143.82</v>
          </cell>
        </row>
        <row r="330">
          <cell r="A330" t="str">
            <v>NT1X68BC</v>
          </cell>
          <cell r="C330" t="str">
            <v>Switch Hardware</v>
          </cell>
          <cell r="D330" t="str">
            <v>COOK 9-TRACK TAPE CONTROL-LER</v>
          </cell>
          <cell r="E330">
            <v>473</v>
          </cell>
          <cell r="F330">
            <v>136.69999999999999</v>
          </cell>
          <cell r="G330">
            <v>132.59</v>
          </cell>
          <cell r="H330">
            <v>128.62</v>
          </cell>
        </row>
        <row r="331">
          <cell r="A331" t="str">
            <v>NT1X80AA</v>
          </cell>
          <cell r="C331" t="str">
            <v>Switch Hardware</v>
          </cell>
          <cell r="D331" t="str">
            <v>ENHANCED DIGITAL RECORDED ANNS</v>
          </cell>
          <cell r="E331">
            <v>35000</v>
          </cell>
          <cell r="F331">
            <v>187.03</v>
          </cell>
          <cell r="G331">
            <v>181.42</v>
          </cell>
          <cell r="H331">
            <v>175.98</v>
          </cell>
        </row>
        <row r="332">
          <cell r="A332" t="str">
            <v>NT1X80BA</v>
          </cell>
          <cell r="C332" t="str">
            <v>Switch Hardware</v>
          </cell>
          <cell r="D332" t="str">
            <v>ENHANCED DIGITALLY RECORDED AN</v>
          </cell>
          <cell r="E332">
            <v>70000</v>
          </cell>
          <cell r="F332">
            <v>232.91</v>
          </cell>
          <cell r="G332">
            <v>225.93</v>
          </cell>
          <cell r="H332">
            <v>219.15</v>
          </cell>
        </row>
        <row r="333">
          <cell r="A333" t="str">
            <v>NT1X81AA</v>
          </cell>
          <cell r="C333" t="str">
            <v>Switch Hardware</v>
          </cell>
          <cell r="D333" t="str">
            <v>COMPACT CONFERENCE CP (DOMESTI</v>
          </cell>
          <cell r="E333">
            <v>12000</v>
          </cell>
          <cell r="F333">
            <v>144.41999999999999</v>
          </cell>
          <cell r="G333">
            <v>140.09</v>
          </cell>
          <cell r="H333">
            <v>135.88999999999999</v>
          </cell>
        </row>
        <row r="334">
          <cell r="A334" t="str">
            <v>NT2J11AA</v>
          </cell>
          <cell r="C334" t="str">
            <v>Radio/PA</v>
          </cell>
          <cell r="D334" t="str">
            <v>CCDS KRS ADDITIONAL_MFRM_CARRIER Option to enable hardware for 2nd or 3rd carriers per MFRM beyond the factory deployed single carrier</v>
          </cell>
          <cell r="E334">
            <v>37900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 t="str">
            <v>NT2J11AB</v>
          </cell>
          <cell r="C335" t="str">
            <v>Radio/PA</v>
          </cell>
          <cell r="D335" t="str">
            <v>HIGH COVERAGE MFRM</v>
          </cell>
          <cell r="E335">
            <v>24000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 t="str">
            <v>NT2J11AC</v>
          </cell>
          <cell r="C336" t="str">
            <v>Radio/PA</v>
          </cell>
          <cell r="D336" t="str">
            <v>KRS EXTENDED_FIBER (1KM) OPTION TO ENABLE DEPLOYME</v>
          </cell>
          <cell r="E336">
            <v>12600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 t="str">
            <v>NT2J11AD</v>
          </cell>
          <cell r="C337" t="str">
            <v>Controller Software</v>
          </cell>
          <cell r="D337" t="str">
            <v>1XRTT VOICE ENABLER - PER BTS CARRIER</v>
          </cell>
          <cell r="E337">
            <v>9000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 t="str">
            <v>NT2J11AE</v>
          </cell>
          <cell r="C338" t="str">
            <v>Controller Software</v>
          </cell>
          <cell r="D338" t="str">
            <v>RADIO RSOURCE MANAGER - PER BTS</v>
          </cell>
          <cell r="E338">
            <v>1000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 t="str">
            <v>NT2J11AF</v>
          </cell>
          <cell r="C339" t="str">
            <v>Controller Software</v>
          </cell>
          <cell r="D339" t="str">
            <v>QUICK PAGING CHANNEL - PER BTS</v>
          </cell>
          <cell r="E339">
            <v>1500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NT2J11AG</v>
          </cell>
          <cell r="C340" t="str">
            <v>Controller Software</v>
          </cell>
          <cell r="D340" t="str">
            <v>EXTENDED COVERAGE XCEM - PER BTS SECTOR</v>
          </cell>
          <cell r="E340">
            <v>5000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 t="str">
            <v>NT2J11AH</v>
          </cell>
          <cell r="C341" t="str">
            <v>Controller Software</v>
          </cell>
          <cell r="D341" t="str">
            <v>1XRTT PACKET DATA ENABLER - PER BTS CARRIER</v>
          </cell>
          <cell r="E341">
            <v>6000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 t="str">
            <v>NT2J11AI</v>
          </cell>
          <cell r="C342" t="str">
            <v>Controller Software</v>
          </cell>
          <cell r="D342" t="str">
            <v>1XRTT PACKET DATA ENABLER RTU - PER 153.6 KBPS OF DATA THROUGHPUT CAPACITY</v>
          </cell>
          <cell r="E342">
            <v>8000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 t="str">
            <v>NT2J11AJ</v>
          </cell>
          <cell r="C343" t="str">
            <v>Controller Software</v>
          </cell>
          <cell r="D343" t="str">
            <v>REVERSE SUPPLEMENTARY CHANNEL - PER BTS CARRIER</v>
          </cell>
          <cell r="E343">
            <v>2000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 t="str">
            <v>NT2J11BA</v>
          </cell>
          <cell r="C344" t="str">
            <v>Controller Hardware</v>
          </cell>
          <cell r="D344" t="str">
            <v>CDMA 11PMSW FP ACTIVATION FEE (PER REDUND FP PR)</v>
          </cell>
          <cell r="E344">
            <v>386400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 t="str">
            <v>NT2J11BB</v>
          </cell>
          <cell r="C345" t="str">
            <v>Controller Hardware</v>
          </cell>
          <cell r="D345" t="str">
            <v>CDMA 24PBCNW FP ACTIVATION FEE (PER REDUND FP PR)</v>
          </cell>
          <cell r="E345">
            <v>100800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 t="str">
            <v>NT2J11CA</v>
          </cell>
          <cell r="C346" t="str">
            <v>Controller Software</v>
          </cell>
          <cell r="D346" t="str">
            <v>1xEV-DO KRS_1XEV_DO_CARRIER_ENABLER</v>
          </cell>
          <cell r="E346">
            <v>44117.599999999999</v>
          </cell>
          <cell r="F346">
            <v>0</v>
          </cell>
          <cell r="G346">
            <v>0</v>
          </cell>
          <cell r="H346">
            <v>0</v>
          </cell>
        </row>
        <row r="347">
          <cell r="A347" t="str">
            <v>NT2X48BA</v>
          </cell>
          <cell r="C347" t="str">
            <v>Switch Hardware</v>
          </cell>
          <cell r="D347" t="str">
            <v>DIGITAL 4 CHANNEL MF RECEIVER</v>
          </cell>
          <cell r="E347">
            <v>1011</v>
          </cell>
          <cell r="F347">
            <v>123.73</v>
          </cell>
          <cell r="G347">
            <v>120.02</v>
          </cell>
          <cell r="H347">
            <v>116.42</v>
          </cell>
        </row>
        <row r="348">
          <cell r="A348" t="str">
            <v>NT2X48BB</v>
          </cell>
          <cell r="C348" t="str">
            <v>Switch Hardware</v>
          </cell>
          <cell r="D348" t="str">
            <v>DIGITAL 4 CHANNEL DTMF RECEIVE</v>
          </cell>
          <cell r="E348">
            <v>1011</v>
          </cell>
          <cell r="F348">
            <v>121.73</v>
          </cell>
          <cell r="G348">
            <v>118.08</v>
          </cell>
          <cell r="H348">
            <v>114.53</v>
          </cell>
        </row>
        <row r="349">
          <cell r="A349" t="str">
            <v>NT2X48CA</v>
          </cell>
          <cell r="C349" t="str">
            <v>Switch Hardware</v>
          </cell>
          <cell r="D349" t="str">
            <v>A-LAW MF RCVR (INTL TURKEY)</v>
          </cell>
          <cell r="E349">
            <v>1008</v>
          </cell>
          <cell r="F349">
            <v>155.78</v>
          </cell>
          <cell r="G349">
            <v>151.1</v>
          </cell>
          <cell r="H349">
            <v>146.57</v>
          </cell>
        </row>
        <row r="350">
          <cell r="A350" t="str">
            <v>NT2X48CC</v>
          </cell>
          <cell r="C350" t="str">
            <v>Switch Hardware</v>
          </cell>
          <cell r="D350" t="str">
            <v>A-LAW DTMF RECEIVER (FOR UK)</v>
          </cell>
          <cell r="E350">
            <v>963</v>
          </cell>
          <cell r="F350">
            <v>112.38</v>
          </cell>
          <cell r="G350">
            <v>109.01</v>
          </cell>
          <cell r="H350">
            <v>105.74</v>
          </cell>
        </row>
        <row r="351">
          <cell r="A351" t="str">
            <v>NT2X56BA</v>
          </cell>
          <cell r="C351" t="str">
            <v>Switch Hardware</v>
          </cell>
          <cell r="D351" t="str">
            <v>DIGITAL FILTER (A-LAW TTU)</v>
          </cell>
          <cell r="E351">
            <v>126</v>
          </cell>
          <cell r="F351">
            <v>105.78</v>
          </cell>
          <cell r="G351">
            <v>102.6</v>
          </cell>
          <cell r="H351">
            <v>99.53</v>
          </cell>
        </row>
        <row r="352">
          <cell r="A352" t="str">
            <v>NT2X57AA</v>
          </cell>
          <cell r="C352" t="str">
            <v>Switch Hardware</v>
          </cell>
          <cell r="D352" t="str">
            <v>SIGNAL DISTRIBUTION CARD NO.1,</v>
          </cell>
          <cell r="E352">
            <v>646</v>
          </cell>
          <cell r="F352">
            <v>87.71</v>
          </cell>
          <cell r="G352">
            <v>85.08</v>
          </cell>
          <cell r="H352">
            <v>82.53</v>
          </cell>
        </row>
        <row r="353">
          <cell r="A353" t="str">
            <v>NT2X70AF</v>
          </cell>
          <cell r="C353" t="str">
            <v>Switch Hardware</v>
          </cell>
          <cell r="D353" t="str">
            <v>NT2X70AF +-5V +-12V POWER CONV</v>
          </cell>
          <cell r="E353">
            <v>3103</v>
          </cell>
          <cell r="F353">
            <v>113.01</v>
          </cell>
          <cell r="G353">
            <v>109.62</v>
          </cell>
          <cell r="H353">
            <v>106.33</v>
          </cell>
        </row>
        <row r="354">
          <cell r="A354" t="str">
            <v>NT2X75AA</v>
          </cell>
          <cell r="C354" t="str">
            <v>Switch Hardware</v>
          </cell>
          <cell r="D354" t="str">
            <v>LOOP GROUND TEST LINE</v>
          </cell>
          <cell r="E354">
            <v>320</v>
          </cell>
          <cell r="F354">
            <v>80.430000000000007</v>
          </cell>
          <cell r="G354">
            <v>78.010000000000005</v>
          </cell>
          <cell r="H354">
            <v>75.67</v>
          </cell>
        </row>
        <row r="355">
          <cell r="A355" t="str">
            <v>NT2X75BA</v>
          </cell>
          <cell r="C355" t="str">
            <v>Switch Hardware</v>
          </cell>
          <cell r="D355" t="str">
            <v>PCP</v>
          </cell>
          <cell r="E355">
            <v>510</v>
          </cell>
          <cell r="F355">
            <v>81.61</v>
          </cell>
          <cell r="G355">
            <v>79.16</v>
          </cell>
          <cell r="H355">
            <v>76.78</v>
          </cell>
        </row>
        <row r="356">
          <cell r="A356" t="str">
            <v>NT2X77AA</v>
          </cell>
          <cell r="C356" t="str">
            <v>Switch Hardware</v>
          </cell>
          <cell r="D356" t="str">
            <v>NT2X77AA COMPROMISE BALANCE NE</v>
          </cell>
          <cell r="E356">
            <v>57</v>
          </cell>
          <cell r="F356">
            <v>30.48</v>
          </cell>
          <cell r="G356">
            <v>29.57</v>
          </cell>
          <cell r="H356">
            <v>28.68</v>
          </cell>
        </row>
        <row r="357">
          <cell r="A357" t="str">
            <v>NT3P81CC</v>
          </cell>
          <cell r="B357" t="str">
            <v>A0736348</v>
          </cell>
          <cell r="C357" t="str">
            <v>OEM Equipment</v>
          </cell>
          <cell r="D357" t="str">
            <v>ANTENNA, PCS, 0 DEG. DT, 7/16TH - CELLULAR</v>
          </cell>
          <cell r="E357">
            <v>693</v>
          </cell>
          <cell r="F357">
            <v>410.9</v>
          </cell>
          <cell r="G357">
            <v>410.9</v>
          </cell>
          <cell r="H357">
            <v>410.9</v>
          </cell>
        </row>
        <row r="358">
          <cell r="A358" t="str">
            <v>NT3P81CC</v>
          </cell>
          <cell r="B358" t="str">
            <v>A0736348</v>
          </cell>
          <cell r="C358" t="str">
            <v>OEM Equipment</v>
          </cell>
          <cell r="D358" t="str">
            <v>ANTENNA, PCS, 0 DEG. DT, 7/16TH - CELLULAR</v>
          </cell>
          <cell r="E358">
            <v>693</v>
          </cell>
          <cell r="F358">
            <v>410.9</v>
          </cell>
          <cell r="G358">
            <v>410.9</v>
          </cell>
          <cell r="H358">
            <v>410.9</v>
          </cell>
        </row>
        <row r="359">
          <cell r="A359" t="str">
            <v>NT3X82BA</v>
          </cell>
          <cell r="C359" t="str">
            <v>Switch Hardware</v>
          </cell>
          <cell r="D359" t="str">
            <v>LP ALARM DEAD SYSTEM W/AUDIBLE</v>
          </cell>
          <cell r="E359">
            <v>2000</v>
          </cell>
          <cell r="F359">
            <v>383.34</v>
          </cell>
          <cell r="G359">
            <v>371.84</v>
          </cell>
          <cell r="H359">
            <v>360.69</v>
          </cell>
        </row>
        <row r="360">
          <cell r="A360" t="str">
            <v>NT3X83AC</v>
          </cell>
          <cell r="C360" t="str">
            <v>Switch Hardware</v>
          </cell>
          <cell r="D360" t="str">
            <v>OAU ALARM TRANSFER CP</v>
          </cell>
          <cell r="E360">
            <v>700</v>
          </cell>
          <cell r="F360">
            <v>180.71</v>
          </cell>
          <cell r="G360">
            <v>175.29</v>
          </cell>
          <cell r="H360">
            <v>170.03</v>
          </cell>
        </row>
        <row r="361">
          <cell r="A361" t="str">
            <v>NT3X83BA</v>
          </cell>
          <cell r="C361" t="str">
            <v>Switch Hardware</v>
          </cell>
          <cell r="D361" t="str">
            <v>LP ALARM TRANSFER &amp;amp; SENDING CP</v>
          </cell>
          <cell r="E361">
            <v>700</v>
          </cell>
          <cell r="F361">
            <v>93.28</v>
          </cell>
          <cell r="G361">
            <v>90.48</v>
          </cell>
          <cell r="H361">
            <v>87.77</v>
          </cell>
        </row>
        <row r="362">
          <cell r="A362" t="str">
            <v>NT3X95AB</v>
          </cell>
          <cell r="C362" t="str">
            <v>Switch Hardware</v>
          </cell>
          <cell r="D362" t="str">
            <v>STRATUM 11 OSCILLATOR SHELF (I</v>
          </cell>
          <cell r="E362">
            <v>87880</v>
          </cell>
          <cell r="F362">
            <v>4303.67</v>
          </cell>
          <cell r="G362">
            <v>4174.5600000000004</v>
          </cell>
          <cell r="H362">
            <v>4049.32</v>
          </cell>
        </row>
        <row r="363">
          <cell r="A363" t="str">
            <v>NT4X45AA</v>
          </cell>
          <cell r="C363" t="str">
            <v>Switch Hardware</v>
          </cell>
          <cell r="D363" t="str">
            <v>dtu digital test unit circuit</v>
          </cell>
          <cell r="E363">
            <v>3668</v>
          </cell>
          <cell r="F363">
            <v>188.53</v>
          </cell>
          <cell r="G363">
            <v>182.87</v>
          </cell>
          <cell r="H363">
            <v>177.39</v>
          </cell>
        </row>
        <row r="364">
          <cell r="A364" t="str">
            <v>NT5C15BC</v>
          </cell>
          <cell r="C364" t="str">
            <v>Cellsite/BTS/RBS Infrastructure</v>
          </cell>
          <cell r="D364" t="str">
            <v>RECTIFIER 500W 220V FORCED COOLING MINI 48</v>
          </cell>
          <cell r="E364">
            <v>1000</v>
          </cell>
          <cell r="F364">
            <v>219.94</v>
          </cell>
          <cell r="G364">
            <v>202.35</v>
          </cell>
          <cell r="H364">
            <v>194.25</v>
          </cell>
        </row>
        <row r="365">
          <cell r="A365" t="str">
            <v>NT5C92DC</v>
          </cell>
          <cell r="C365" t="str">
            <v>OEM Equipment</v>
          </cell>
          <cell r="D365" t="str">
            <v>4000A MAIN CTL &amp;amp; DIST BAY, BRO</v>
          </cell>
          <cell r="E365">
            <v>20700</v>
          </cell>
          <cell r="F365">
            <v>17205.3</v>
          </cell>
          <cell r="G365">
            <v>17205.3</v>
          </cell>
          <cell r="H365">
            <v>17205.3</v>
          </cell>
        </row>
        <row r="366">
          <cell r="A366" t="str">
            <v>NT5C92DI</v>
          </cell>
          <cell r="C366" t="str">
            <v>OEM Equipment</v>
          </cell>
          <cell r="D366" t="str">
            <v>RECTIFIER 200A ADD-ON KIT</v>
          </cell>
          <cell r="E366">
            <v>5100</v>
          </cell>
          <cell r="F366">
            <v>4574.67</v>
          </cell>
          <cell r="G366">
            <v>4574.67</v>
          </cell>
          <cell r="H366">
            <v>4574.67</v>
          </cell>
        </row>
        <row r="367">
          <cell r="A367" t="str">
            <v>NT5C92DW</v>
          </cell>
          <cell r="C367" t="str">
            <v>OEM Equipment</v>
          </cell>
          <cell r="D367" t="str">
            <v>RECTIFIER BAY 1000A</v>
          </cell>
          <cell r="E367">
            <v>2000</v>
          </cell>
          <cell r="F367">
            <v>1695.78</v>
          </cell>
          <cell r="G367">
            <v>1695.78</v>
          </cell>
          <cell r="H367">
            <v>1695.78</v>
          </cell>
        </row>
        <row r="368">
          <cell r="A368" t="str">
            <v>NT5X30AA</v>
          </cell>
          <cell r="C368" t="str">
            <v>Switch Hardware</v>
          </cell>
          <cell r="D368" t="str">
            <v>101 COMMUNICATION TEST LINE CP</v>
          </cell>
          <cell r="E368">
            <v>571</v>
          </cell>
          <cell r="F368">
            <v>220.73</v>
          </cell>
          <cell r="G368">
            <v>214.11</v>
          </cell>
          <cell r="H368">
            <v>207.69</v>
          </cell>
        </row>
        <row r="369">
          <cell r="A369" t="str">
            <v>NT6C34DO</v>
          </cell>
          <cell r="C369" t="str">
            <v>Cellsite/BTS/RBS Infrastructure</v>
          </cell>
          <cell r="D369" t="str">
            <v>DISTRIBUTION MODULE, SYS 3500/48 METROCELL</v>
          </cell>
          <cell r="E369">
            <v>700</v>
          </cell>
          <cell r="F369">
            <v>207.36</v>
          </cell>
          <cell r="G369">
            <v>190.77</v>
          </cell>
          <cell r="H369">
            <v>183.14</v>
          </cell>
        </row>
        <row r="370">
          <cell r="A370" t="str">
            <v>NT6C34DP</v>
          </cell>
          <cell r="C370" t="str">
            <v>Cellsite/BTS/RBS Infrastructure</v>
          </cell>
          <cell r="D370" t="str">
            <v>DISTRIBUTION MODULE SYS 3500/48 METROCELL (EXPA</v>
          </cell>
          <cell r="E370">
            <v>650</v>
          </cell>
          <cell r="F370">
            <v>169.8</v>
          </cell>
          <cell r="G370">
            <v>156.21</v>
          </cell>
          <cell r="H370">
            <v>149.96</v>
          </cell>
        </row>
        <row r="371">
          <cell r="A371" t="str">
            <v>NT6X27BB</v>
          </cell>
          <cell r="C371" t="str">
            <v>Switch Hardware</v>
          </cell>
          <cell r="D371" t="str">
            <v>ENHANCED PCM30 INTERFACE CARD</v>
          </cell>
          <cell r="E371">
            <v>8531</v>
          </cell>
          <cell r="F371">
            <v>83.93</v>
          </cell>
          <cell r="G371">
            <v>81.41</v>
          </cell>
          <cell r="H371">
            <v>78.97</v>
          </cell>
        </row>
        <row r="372">
          <cell r="A372" t="str">
            <v>NT6X28AC</v>
          </cell>
          <cell r="C372" t="str">
            <v>Switch Hardware</v>
          </cell>
          <cell r="D372" t="str">
            <v>PCM30 CAS SIGNALLING CONTROL C</v>
          </cell>
          <cell r="E372">
            <v>1000</v>
          </cell>
          <cell r="F372">
            <v>85.47</v>
          </cell>
          <cell r="G372">
            <v>82.91</v>
          </cell>
          <cell r="H372">
            <v>80.42</v>
          </cell>
        </row>
        <row r="373">
          <cell r="A373" t="str">
            <v>NT6X40FB</v>
          </cell>
          <cell r="C373" t="str">
            <v>Switch Hardware</v>
          </cell>
          <cell r="D373" t="str">
            <v>LINK CONTROL CIRCUIT PACK</v>
          </cell>
          <cell r="E373">
            <v>4000</v>
          </cell>
          <cell r="F373">
            <v>95.89</v>
          </cell>
          <cell r="G373">
            <v>93.01</v>
          </cell>
          <cell r="H373">
            <v>90.22</v>
          </cell>
        </row>
        <row r="374">
          <cell r="A374" t="str">
            <v>NT6X40GA</v>
          </cell>
          <cell r="C374" t="str">
            <v>Switch Hardware</v>
          </cell>
          <cell r="D374" t="str">
            <v>DS-512 LINK CONTROL</v>
          </cell>
          <cell r="E374">
            <v>2000</v>
          </cell>
          <cell r="F374">
            <v>110.23</v>
          </cell>
          <cell r="G374">
            <v>106.92</v>
          </cell>
          <cell r="H374">
            <v>103.71</v>
          </cell>
        </row>
        <row r="375">
          <cell r="A375" t="str">
            <v>NT6X41AC</v>
          </cell>
          <cell r="C375" t="str">
            <v>Switch Hardware</v>
          </cell>
          <cell r="D375" t="str">
            <v>XPM FORMATTER/CLOCK CP</v>
          </cell>
          <cell r="E375">
            <v>2100</v>
          </cell>
          <cell r="F375">
            <v>100.16</v>
          </cell>
          <cell r="G375">
            <v>97.16</v>
          </cell>
          <cell r="H375">
            <v>94.24</v>
          </cell>
        </row>
        <row r="376">
          <cell r="A376" t="str">
            <v>NT6X42AA</v>
          </cell>
          <cell r="C376" t="str">
            <v>Switch Hardware</v>
          </cell>
          <cell r="D376" t="str">
            <v>CHANNEL SUPERVISION MSG CP</v>
          </cell>
          <cell r="E376">
            <v>2100</v>
          </cell>
          <cell r="F376">
            <v>49.4</v>
          </cell>
          <cell r="G376">
            <v>47.92</v>
          </cell>
          <cell r="H376">
            <v>46.48</v>
          </cell>
        </row>
        <row r="377">
          <cell r="A377" t="str">
            <v>NT6X44AA</v>
          </cell>
          <cell r="C377" t="str">
            <v>Switch Hardware</v>
          </cell>
          <cell r="D377" t="str">
            <v>TIME SWITCH CP</v>
          </cell>
          <cell r="E377">
            <v>4200</v>
          </cell>
          <cell r="F377">
            <v>147.86000000000001</v>
          </cell>
          <cell r="G377">
            <v>143.43</v>
          </cell>
          <cell r="H377">
            <v>139.12</v>
          </cell>
        </row>
        <row r="378">
          <cell r="A378" t="str">
            <v>NT6X44EA</v>
          </cell>
          <cell r="C378" t="str">
            <v>Switch Hardware</v>
          </cell>
          <cell r="D378" t="str">
            <v>UNIVERSAL TIME SWITCH CP</v>
          </cell>
          <cell r="E378">
            <v>1156</v>
          </cell>
          <cell r="F378">
            <v>149.74</v>
          </cell>
          <cell r="G378">
            <v>145.25</v>
          </cell>
          <cell r="H378">
            <v>140.88999999999999</v>
          </cell>
        </row>
        <row r="379">
          <cell r="A379" t="str">
            <v>NT6X48AA</v>
          </cell>
          <cell r="C379" t="str">
            <v>Switch Hardware</v>
          </cell>
          <cell r="D379" t="str">
            <v>DS30A LCM INTERFACE CP</v>
          </cell>
          <cell r="E379">
            <v>4200</v>
          </cell>
          <cell r="F379">
            <v>28.33</v>
          </cell>
          <cell r="G379">
            <v>27.48</v>
          </cell>
          <cell r="H379">
            <v>26.66</v>
          </cell>
        </row>
        <row r="380">
          <cell r="A380" t="str">
            <v>NT6X50AB</v>
          </cell>
          <cell r="C380" t="str">
            <v>Switch Hardware</v>
          </cell>
          <cell r="D380" t="str">
            <v>DS1 EFF CARD CP</v>
          </cell>
          <cell r="E380">
            <v>6825</v>
          </cell>
          <cell r="F380">
            <v>66.61</v>
          </cell>
          <cell r="G380">
            <v>64.61</v>
          </cell>
          <cell r="H380">
            <v>62.67</v>
          </cell>
        </row>
        <row r="381">
          <cell r="A381" t="str">
            <v>NT6X69AC</v>
          </cell>
          <cell r="C381" t="str">
            <v>Switch Hardware</v>
          </cell>
          <cell r="D381" t="str">
            <v>MESSAGE PROTOCOL &amp;amp; TONE GENERA</v>
          </cell>
          <cell r="E381">
            <v>3675</v>
          </cell>
          <cell r="F381">
            <v>67.180000000000007</v>
          </cell>
          <cell r="G381">
            <v>65.16</v>
          </cell>
          <cell r="H381">
            <v>63.21</v>
          </cell>
        </row>
        <row r="382">
          <cell r="A382" t="str">
            <v>NT6X69LB</v>
          </cell>
          <cell r="C382" t="str">
            <v>Switch Hardware</v>
          </cell>
          <cell r="D382" t="str">
            <v>MESSAGE PROTOCOL AND DOWNLOADA</v>
          </cell>
          <cell r="E382">
            <v>3700</v>
          </cell>
          <cell r="F382">
            <v>59.72</v>
          </cell>
          <cell r="G382">
            <v>57.93</v>
          </cell>
          <cell r="H382">
            <v>56.19</v>
          </cell>
        </row>
        <row r="383">
          <cell r="A383" t="str">
            <v>NT6X70AA</v>
          </cell>
          <cell r="C383" t="str">
            <v>Switch Hardware</v>
          </cell>
          <cell r="D383" t="str">
            <v>CONTINUITY TONE DETECTOR CP</v>
          </cell>
          <cell r="E383">
            <v>1064</v>
          </cell>
          <cell r="F383">
            <v>85.69</v>
          </cell>
          <cell r="G383">
            <v>83.12</v>
          </cell>
          <cell r="H383">
            <v>80.63</v>
          </cell>
        </row>
        <row r="384">
          <cell r="A384" t="str">
            <v>NT6X92EA</v>
          </cell>
          <cell r="C384" t="str">
            <v>Switch Hardware</v>
          </cell>
          <cell r="D384" t="str">
            <v>GLOBAL TONE RECEIVER</v>
          </cell>
          <cell r="E384">
            <v>3700</v>
          </cell>
          <cell r="F384">
            <v>102.59</v>
          </cell>
          <cell r="G384">
            <v>99.51</v>
          </cell>
          <cell r="H384">
            <v>96.53</v>
          </cell>
        </row>
        <row r="385">
          <cell r="A385" t="str">
            <v>NT7C25BA</v>
          </cell>
          <cell r="C385" t="str">
            <v>Cellsite/BTS/RBS Infrastructure</v>
          </cell>
          <cell r="D385" t="str">
            <v>ENHANCED CONTROLLER MODULE (ECM)</v>
          </cell>
          <cell r="E385">
            <v>6000</v>
          </cell>
          <cell r="F385">
            <v>480.23</v>
          </cell>
          <cell r="G385">
            <v>441.81</v>
          </cell>
          <cell r="H385">
            <v>424.14</v>
          </cell>
        </row>
        <row r="386">
          <cell r="A386" t="str">
            <v>NT7C25CB</v>
          </cell>
          <cell r="C386" t="str">
            <v>Cellsite/BTS/RBS Infrastructure</v>
          </cell>
          <cell r="D386" t="str">
            <v>BATTERY INTERFACE MODULE / BIM</v>
          </cell>
          <cell r="E386">
            <v>600</v>
          </cell>
          <cell r="F386">
            <v>134.86000000000001</v>
          </cell>
          <cell r="G386">
            <v>124.07</v>
          </cell>
          <cell r="H386">
            <v>119.11</v>
          </cell>
        </row>
        <row r="387">
          <cell r="A387" t="str">
            <v>NT7C25DA</v>
          </cell>
          <cell r="C387" t="str">
            <v>Cellsite/BTS/RBS Infrastructure</v>
          </cell>
          <cell r="D387" t="str">
            <v>EXTENSION ENHANCED CONTROLLER MODULE</v>
          </cell>
          <cell r="E387">
            <v>6000</v>
          </cell>
          <cell r="F387">
            <v>407.9</v>
          </cell>
          <cell r="G387">
            <v>375.27</v>
          </cell>
          <cell r="H387">
            <v>360.26</v>
          </cell>
        </row>
        <row r="388">
          <cell r="A388" t="str">
            <v>NT9X0191</v>
          </cell>
          <cell r="C388" t="str">
            <v>Switch Hardware</v>
          </cell>
          <cell r="D388" t="str">
            <v>FRIU CABLE ASSEMBLY</v>
          </cell>
          <cell r="E388">
            <v>386</v>
          </cell>
          <cell r="F388">
            <v>12.22</v>
          </cell>
          <cell r="G388">
            <v>11.86</v>
          </cell>
          <cell r="H388">
            <v>11.5</v>
          </cell>
        </row>
        <row r="389">
          <cell r="A389" t="str">
            <v>NT9X03AA</v>
          </cell>
          <cell r="C389" t="str">
            <v>Switch Hardware</v>
          </cell>
          <cell r="D389" t="str">
            <v>CORE FSP</v>
          </cell>
          <cell r="E389">
            <v>3728</v>
          </cell>
          <cell r="F389">
            <v>486.86</v>
          </cell>
          <cell r="G389">
            <v>472.26</v>
          </cell>
          <cell r="H389">
            <v>458.09</v>
          </cell>
        </row>
        <row r="390">
          <cell r="A390" t="str">
            <v>NT9X0561</v>
          </cell>
          <cell r="C390" t="str">
            <v>Switch Hardware</v>
          </cell>
          <cell r="D390" t="str">
            <v>JNET TO ENET UPGRADE KIT</v>
          </cell>
          <cell r="E390">
            <v>11235</v>
          </cell>
          <cell r="F390">
            <v>335.24</v>
          </cell>
          <cell r="G390">
            <v>325.19</v>
          </cell>
          <cell r="H390">
            <v>315.43</v>
          </cell>
        </row>
        <row r="391">
          <cell r="A391" t="str">
            <v>NT9X0817</v>
          </cell>
          <cell r="C391" t="str">
            <v>Switch Hardware</v>
          </cell>
          <cell r="D391" t="str">
            <v>NT9X41 I/F CABLE WNET APPLICAT</v>
          </cell>
          <cell r="E391">
            <v>670</v>
          </cell>
          <cell r="F391">
            <v>85.85</v>
          </cell>
          <cell r="G391">
            <v>83.27</v>
          </cell>
          <cell r="H391">
            <v>80.77</v>
          </cell>
        </row>
        <row r="392">
          <cell r="A392" t="str">
            <v>NT9X10CA</v>
          </cell>
          <cell r="C392" t="str">
            <v>Switch Hardware</v>
          </cell>
          <cell r="D392" t="str">
            <v>60MHZ 88110 BRISC 512MB CPU CI</v>
          </cell>
          <cell r="E392">
            <v>577381</v>
          </cell>
          <cell r="F392">
            <v>5588.9</v>
          </cell>
          <cell r="G392">
            <v>5421.23</v>
          </cell>
          <cell r="H392">
            <v>5258.59</v>
          </cell>
        </row>
        <row r="393">
          <cell r="A393" t="str">
            <v>NT9X12AD</v>
          </cell>
          <cell r="C393" t="str">
            <v>Switch Hardware</v>
          </cell>
          <cell r="D393" t="str">
            <v>port card with parity</v>
          </cell>
          <cell r="E393">
            <v>6300</v>
          </cell>
          <cell r="F393">
            <v>233.94</v>
          </cell>
          <cell r="G393">
            <v>226.92</v>
          </cell>
          <cell r="H393">
            <v>220.11</v>
          </cell>
        </row>
        <row r="394">
          <cell r="A394" t="str">
            <v>NT9X13DD</v>
          </cell>
          <cell r="C394" t="str">
            <v>Switch Hardware</v>
          </cell>
          <cell r="D394" t="str">
            <v>SIMPLEX CPU 16MHZ, 16MEG DRAM</v>
          </cell>
          <cell r="E394">
            <v>39500</v>
          </cell>
          <cell r="F394">
            <v>299.3</v>
          </cell>
          <cell r="G394">
            <v>290.32</v>
          </cell>
          <cell r="H394">
            <v>281.61</v>
          </cell>
        </row>
        <row r="395">
          <cell r="A395" t="str">
            <v>NT9X13DE</v>
          </cell>
          <cell r="C395" t="str">
            <v>Switch Hardware</v>
          </cell>
          <cell r="D395" t="str">
            <v>CPU 68020/16MEG/16MHZ PCP</v>
          </cell>
          <cell r="E395">
            <v>39500</v>
          </cell>
          <cell r="F395">
            <v>299</v>
          </cell>
          <cell r="G395">
            <v>290.02999999999997</v>
          </cell>
          <cell r="H395">
            <v>281.33</v>
          </cell>
        </row>
        <row r="396">
          <cell r="A396" t="str">
            <v>NT9X13DG</v>
          </cell>
          <cell r="C396" t="str">
            <v>Switch Hardware</v>
          </cell>
          <cell r="D396" t="str">
            <v>CPU 68020/4MEG/4MHZ PCP</v>
          </cell>
          <cell r="E396">
            <v>40000</v>
          </cell>
          <cell r="F396">
            <v>296.45999999999998</v>
          </cell>
          <cell r="G396">
            <v>287.57</v>
          </cell>
          <cell r="H396">
            <v>278.94</v>
          </cell>
        </row>
        <row r="397">
          <cell r="A397" t="str">
            <v>NT9X13KA</v>
          </cell>
          <cell r="C397" t="str">
            <v>Switch Hardware</v>
          </cell>
          <cell r="D397" t="str">
            <v>CPU (16M BYTE DRAM ENET) CP</v>
          </cell>
          <cell r="E397">
            <v>16500</v>
          </cell>
          <cell r="F397">
            <v>298.83</v>
          </cell>
          <cell r="G397">
            <v>289.87</v>
          </cell>
          <cell r="H397">
            <v>281.17</v>
          </cell>
        </row>
        <row r="398">
          <cell r="A398" t="str">
            <v>NT9X13NA</v>
          </cell>
          <cell r="C398" t="str">
            <v>Switch Hardware</v>
          </cell>
          <cell r="D398" t="str">
            <v>CPU REMOTE CP</v>
          </cell>
          <cell r="E398">
            <v>40000</v>
          </cell>
          <cell r="F398">
            <v>296.43</v>
          </cell>
          <cell r="G398">
            <v>287.54000000000002</v>
          </cell>
          <cell r="H398">
            <v>278.91000000000003</v>
          </cell>
        </row>
        <row r="399">
          <cell r="A399" t="str">
            <v>NT9X13NB</v>
          </cell>
          <cell r="C399" t="str">
            <v>Switch Hardware</v>
          </cell>
          <cell r="D399" t="str">
            <v>CPU 68020/16MEG/16MHZ PCP</v>
          </cell>
          <cell r="E399">
            <v>40000</v>
          </cell>
          <cell r="F399">
            <v>301.66000000000003</v>
          </cell>
          <cell r="G399">
            <v>292.61</v>
          </cell>
          <cell r="H399">
            <v>283.83999999999997</v>
          </cell>
        </row>
        <row r="400">
          <cell r="A400" t="str">
            <v>NT9X14EA</v>
          </cell>
          <cell r="B400" t="str">
            <v>B0234657</v>
          </cell>
          <cell r="C400" t="str">
            <v>Switch Hardware</v>
          </cell>
          <cell r="D400" t="str">
            <v>MEMORY 96M CP</v>
          </cell>
          <cell r="E400">
            <v>99456</v>
          </cell>
          <cell r="F400">
            <v>291.01</v>
          </cell>
          <cell r="G400">
            <v>282.27999999999997</v>
          </cell>
          <cell r="H400">
            <v>273.81</v>
          </cell>
        </row>
        <row r="401">
          <cell r="A401" t="str">
            <v>NT9X15AA</v>
          </cell>
          <cell r="C401" t="str">
            <v>Switch Hardware</v>
          </cell>
          <cell r="D401" t="str">
            <v>MAPPER CIRCUIT PACK</v>
          </cell>
          <cell r="E401">
            <v>5618</v>
          </cell>
          <cell r="F401">
            <v>167.62</v>
          </cell>
          <cell r="G401">
            <v>162.59</v>
          </cell>
          <cell r="H401">
            <v>157.72</v>
          </cell>
        </row>
        <row r="402">
          <cell r="A402" t="str">
            <v>NT9X17AD</v>
          </cell>
          <cell r="C402" t="str">
            <v>Switch Hardware</v>
          </cell>
          <cell r="D402" t="str">
            <v>MS 4 PORT CARD CP</v>
          </cell>
          <cell r="E402">
            <v>2594.16</v>
          </cell>
          <cell r="F402">
            <v>333.14</v>
          </cell>
          <cell r="G402">
            <v>323.14</v>
          </cell>
          <cell r="H402">
            <v>313.45</v>
          </cell>
        </row>
        <row r="403">
          <cell r="A403" t="str">
            <v>NT9X17BB</v>
          </cell>
          <cell r="C403" t="str">
            <v>Switch Hardware</v>
          </cell>
          <cell r="D403" t="str">
            <v>MS-32 PORT CIRCUIT PACK</v>
          </cell>
          <cell r="E403">
            <v>11000</v>
          </cell>
          <cell r="F403">
            <v>402.22</v>
          </cell>
          <cell r="G403">
            <v>390.15</v>
          </cell>
          <cell r="H403">
            <v>378.45</v>
          </cell>
        </row>
        <row r="404">
          <cell r="A404" t="str">
            <v>NT9X17CA</v>
          </cell>
          <cell r="C404" t="str">
            <v>Switch Hardware</v>
          </cell>
          <cell r="D404" t="str">
            <v>DMS BUS 128 PORT C</v>
          </cell>
          <cell r="E404">
            <v>26250</v>
          </cell>
          <cell r="F404">
            <v>829.36</v>
          </cell>
          <cell r="G404">
            <v>804.48</v>
          </cell>
          <cell r="H404">
            <v>780.34</v>
          </cell>
        </row>
        <row r="405">
          <cell r="A405" t="str">
            <v>NT9X17DA</v>
          </cell>
          <cell r="C405" t="str">
            <v>Switch Hardware</v>
          </cell>
          <cell r="D405" t="str">
            <v>MS 64-PORT CP</v>
          </cell>
          <cell r="E405">
            <v>12000</v>
          </cell>
          <cell r="F405">
            <v>762.23</v>
          </cell>
          <cell r="G405">
            <v>739.36</v>
          </cell>
          <cell r="H405">
            <v>717.18</v>
          </cell>
        </row>
        <row r="406">
          <cell r="A406" t="str">
            <v>NT9X19AA</v>
          </cell>
          <cell r="C406" t="str">
            <v>Switch Hardware</v>
          </cell>
          <cell r="D406" t="str">
            <v>FILLER CIRCUIT PACK</v>
          </cell>
          <cell r="E406">
            <v>115</v>
          </cell>
          <cell r="F406">
            <v>13.43</v>
          </cell>
          <cell r="G406">
            <v>13.03</v>
          </cell>
          <cell r="H406">
            <v>12.64</v>
          </cell>
        </row>
        <row r="407">
          <cell r="A407" t="str">
            <v>NT9X19BA</v>
          </cell>
          <cell r="C407" t="str">
            <v>Switch Hardware</v>
          </cell>
          <cell r="D407" t="str">
            <v>FILLER PADDLEBOARD CP</v>
          </cell>
          <cell r="E407">
            <v>115</v>
          </cell>
          <cell r="F407">
            <v>8.57</v>
          </cell>
          <cell r="G407">
            <v>8.32</v>
          </cell>
          <cell r="H407">
            <v>8.07</v>
          </cell>
        </row>
        <row r="408">
          <cell r="A408" t="str">
            <v>NT9X20BC</v>
          </cell>
          <cell r="C408" t="str">
            <v>Switch Hardware</v>
          </cell>
          <cell r="D408" t="str">
            <v>enet/ms fiber interface paddle</v>
          </cell>
          <cell r="E408">
            <v>7000</v>
          </cell>
          <cell r="F408">
            <v>296.16000000000003</v>
          </cell>
          <cell r="G408">
            <v>287.27</v>
          </cell>
          <cell r="H408">
            <v>278.64999999999998</v>
          </cell>
        </row>
        <row r="409">
          <cell r="A409" t="str">
            <v>NT9X21AB</v>
          </cell>
          <cell r="C409" t="str">
            <v>Switch Hardware</v>
          </cell>
          <cell r="D409" t="str">
            <v>BUS TERMINATOR PADDLE BOARD CP</v>
          </cell>
          <cell r="E409">
            <v>3832</v>
          </cell>
          <cell r="F409">
            <v>80.33</v>
          </cell>
          <cell r="G409">
            <v>77.92</v>
          </cell>
          <cell r="H409">
            <v>75.58</v>
          </cell>
        </row>
        <row r="410">
          <cell r="A410" t="str">
            <v>NT9X23AA</v>
          </cell>
          <cell r="C410" t="str">
            <v>Switch Hardware</v>
          </cell>
          <cell r="D410" t="str">
            <v>DS30 - 4 PORT PADDLEBOARD</v>
          </cell>
          <cell r="E410">
            <v>5355</v>
          </cell>
          <cell r="F410">
            <v>74.650000000000006</v>
          </cell>
          <cell r="G410">
            <v>72.41</v>
          </cell>
          <cell r="H410">
            <v>70.239999999999995</v>
          </cell>
        </row>
        <row r="411">
          <cell r="A411" t="str">
            <v>NT9X23BA</v>
          </cell>
          <cell r="C411" t="str">
            <v>Switch Hardware</v>
          </cell>
          <cell r="D411" t="str">
            <v>DS-30 4PORT PADDLEBOARD (STP)</v>
          </cell>
          <cell r="E411">
            <v>6300</v>
          </cell>
          <cell r="F411">
            <v>145.22</v>
          </cell>
          <cell r="G411">
            <v>140.86000000000001</v>
          </cell>
          <cell r="H411">
            <v>136.63999999999999</v>
          </cell>
        </row>
        <row r="412">
          <cell r="A412" t="str">
            <v>NT9X25AA</v>
          </cell>
          <cell r="C412" t="str">
            <v>Switch Hardware</v>
          </cell>
          <cell r="D412" t="str">
            <v>MS - PORT EXTENDER P.B.</v>
          </cell>
          <cell r="E412">
            <v>1000</v>
          </cell>
          <cell r="F412">
            <v>68.17</v>
          </cell>
          <cell r="G412">
            <v>66.13</v>
          </cell>
          <cell r="H412">
            <v>64.14</v>
          </cell>
        </row>
        <row r="413">
          <cell r="A413" t="str">
            <v>NT9X25BA</v>
          </cell>
          <cell r="C413" t="str">
            <v>Switch Hardware</v>
          </cell>
          <cell r="D413" t="str">
            <v>MS-PORT EXPANDER PADDLEBOARD</v>
          </cell>
          <cell r="E413">
            <v>1000</v>
          </cell>
          <cell r="F413">
            <v>57.08</v>
          </cell>
          <cell r="G413">
            <v>55.37</v>
          </cell>
          <cell r="H413">
            <v>53.7</v>
          </cell>
        </row>
        <row r="414">
          <cell r="A414" t="str">
            <v>NT9X26AB</v>
          </cell>
          <cell r="C414" t="str">
            <v>Switch Hardware</v>
          </cell>
          <cell r="D414" t="str">
            <v>REMOTE TERMINAL INTERFACE CP</v>
          </cell>
          <cell r="E414">
            <v>3250</v>
          </cell>
          <cell r="F414">
            <v>208.48</v>
          </cell>
          <cell r="G414">
            <v>202.22</v>
          </cell>
          <cell r="H414">
            <v>196.16</v>
          </cell>
        </row>
        <row r="415">
          <cell r="A415" t="str">
            <v>NT9X26FA</v>
          </cell>
          <cell r="C415" t="str">
            <v>Switch Hardware</v>
          </cell>
          <cell r="D415" t="str">
            <v>BRISC RTIF PADDLE-CARD FOR SER</v>
          </cell>
          <cell r="E415">
            <v>7224</v>
          </cell>
          <cell r="F415">
            <v>150.52000000000001</v>
          </cell>
          <cell r="G415">
            <v>146.01</v>
          </cell>
          <cell r="H415">
            <v>141.63</v>
          </cell>
        </row>
        <row r="416">
          <cell r="A416" t="str">
            <v>NT9X27AA</v>
          </cell>
          <cell r="C416" t="str">
            <v>Switch Hardware</v>
          </cell>
          <cell r="D416" t="str">
            <v>CM BUS EXTENSION PADDLEBOARD</v>
          </cell>
          <cell r="E416">
            <v>1628</v>
          </cell>
          <cell r="F416">
            <v>101.81</v>
          </cell>
          <cell r="G416">
            <v>98.76</v>
          </cell>
          <cell r="H416">
            <v>95.8</v>
          </cell>
        </row>
        <row r="417">
          <cell r="A417" t="str">
            <v>NT9X30AB</v>
          </cell>
          <cell r="C417" t="str">
            <v>Switch Hardware</v>
          </cell>
          <cell r="D417" t="str">
            <v>NT9X30AB GOLABL +5V, 86A POWER</v>
          </cell>
          <cell r="E417">
            <v>3000</v>
          </cell>
          <cell r="F417">
            <v>394.64</v>
          </cell>
          <cell r="G417">
            <v>382.8</v>
          </cell>
          <cell r="H417">
            <v>371.31</v>
          </cell>
        </row>
        <row r="418">
          <cell r="A418" t="str">
            <v>NT9X31AB</v>
          </cell>
          <cell r="C418" t="str">
            <v>Switch Hardware</v>
          </cell>
          <cell r="D418" t="str">
            <v>NT9X31AB GLOBAL +5V, 20A POWER</v>
          </cell>
          <cell r="E418">
            <v>2675</v>
          </cell>
          <cell r="F418">
            <v>149.51</v>
          </cell>
          <cell r="G418">
            <v>145.03</v>
          </cell>
          <cell r="H418">
            <v>140.66999999999999</v>
          </cell>
        </row>
        <row r="419">
          <cell r="A419" t="str">
            <v>NT9X32AA</v>
          </cell>
          <cell r="C419" t="str">
            <v>Switch Hardware</v>
          </cell>
          <cell r="D419" t="str">
            <v>MS SHELF LOAD PADDLEBOARD</v>
          </cell>
          <cell r="E419">
            <v>1496</v>
          </cell>
          <cell r="F419">
            <v>33.24</v>
          </cell>
          <cell r="G419">
            <v>32.25</v>
          </cell>
          <cell r="H419">
            <v>31.28</v>
          </cell>
        </row>
        <row r="420">
          <cell r="A420" t="str">
            <v>NT9X35BA</v>
          </cell>
          <cell r="C420" t="str">
            <v>Switch Hardware</v>
          </cell>
          <cell r="D420" t="str">
            <v>EN NET X-POINT MOTHER BOARD C.</v>
          </cell>
          <cell r="E420">
            <v>9000</v>
          </cell>
          <cell r="F420">
            <v>449.56</v>
          </cell>
          <cell r="G420">
            <v>436.08</v>
          </cell>
          <cell r="H420">
            <v>422.99</v>
          </cell>
        </row>
        <row r="421">
          <cell r="A421" t="str">
            <v>NT9X35FA</v>
          </cell>
          <cell r="C421" t="str">
            <v>Switch Hardware</v>
          </cell>
          <cell r="D421" t="str">
            <v>4K X 8K CROSS-POINT CP</v>
          </cell>
          <cell r="E421">
            <v>4500</v>
          </cell>
          <cell r="F421">
            <v>231.45</v>
          </cell>
          <cell r="G421">
            <v>224.51</v>
          </cell>
          <cell r="H421">
            <v>217.77</v>
          </cell>
        </row>
        <row r="422">
          <cell r="A422" t="str">
            <v>NT9X36BA</v>
          </cell>
          <cell r="C422" t="str">
            <v>Switch Hardware</v>
          </cell>
          <cell r="D422" t="str">
            <v>ENET+ CLOCK &amp;amp; MESSAGE CP</v>
          </cell>
          <cell r="E422">
            <v>6000</v>
          </cell>
          <cell r="F422">
            <v>432.04</v>
          </cell>
          <cell r="G422">
            <v>419.07</v>
          </cell>
          <cell r="H422">
            <v>406.5</v>
          </cell>
        </row>
        <row r="423">
          <cell r="A423" t="str">
            <v>NT9X40BB</v>
          </cell>
          <cell r="C423" t="str">
            <v>Switch Hardware</v>
          </cell>
          <cell r="D423" t="str">
            <v>QUAD DS512 FIBER INTERFACE PAD</v>
          </cell>
          <cell r="E423">
            <v>14000</v>
          </cell>
          <cell r="F423">
            <v>391.07</v>
          </cell>
          <cell r="G423">
            <v>379.33</v>
          </cell>
          <cell r="H423">
            <v>367.95</v>
          </cell>
        </row>
        <row r="424">
          <cell r="A424" t="str">
            <v>NT9X40DA</v>
          </cell>
          <cell r="C424" t="str">
            <v>Switch Hardware</v>
          </cell>
          <cell r="D424" t="str">
            <v>HCS FIBER LINK INTERFACE PADDL</v>
          </cell>
          <cell r="E424">
            <v>14000</v>
          </cell>
          <cell r="F424">
            <v>221.79</v>
          </cell>
          <cell r="G424">
            <v>215.14</v>
          </cell>
          <cell r="H424">
            <v>208.69</v>
          </cell>
        </row>
        <row r="425">
          <cell r="A425" t="str">
            <v>NT9X44AD</v>
          </cell>
          <cell r="C425" t="str">
            <v>Switch Hardware</v>
          </cell>
          <cell r="D425" t="str">
            <v>SYSTEM LOAD MODULE (SLM3)</v>
          </cell>
          <cell r="E425">
            <v>15000</v>
          </cell>
          <cell r="F425">
            <v>1765.46</v>
          </cell>
          <cell r="G425">
            <v>1712.49</v>
          </cell>
          <cell r="H425">
            <v>1661.12</v>
          </cell>
        </row>
        <row r="426">
          <cell r="A426" t="str">
            <v>NT9X45BA</v>
          </cell>
          <cell r="C426" t="str">
            <v>Switch Hardware</v>
          </cell>
          <cell r="D426" t="str">
            <v>ENET DS512/DS30 INTERFACE PADD</v>
          </cell>
          <cell r="E426">
            <v>16000</v>
          </cell>
          <cell r="F426">
            <v>713.61</v>
          </cell>
          <cell r="G426">
            <v>692.2</v>
          </cell>
          <cell r="H426">
            <v>671.44</v>
          </cell>
        </row>
        <row r="427">
          <cell r="A427" t="str">
            <v>NT9X46AA</v>
          </cell>
          <cell r="C427" t="str">
            <v>Switch Hardware</v>
          </cell>
          <cell r="D427" t="str">
            <v>NETWORK INTERFACE MODULE COMMO</v>
          </cell>
          <cell r="E427">
            <v>1549</v>
          </cell>
          <cell r="F427">
            <v>69.59</v>
          </cell>
          <cell r="G427">
            <v>67.5</v>
          </cell>
          <cell r="H427">
            <v>65.48</v>
          </cell>
        </row>
        <row r="428">
          <cell r="A428" t="str">
            <v>NT9X47AB</v>
          </cell>
          <cell r="C428" t="str">
            <v>Switch Hardware</v>
          </cell>
          <cell r="D428" t="str">
            <v>NT9X47AB GLOBAL SLM POWER CONV</v>
          </cell>
          <cell r="E428">
            <v>1804</v>
          </cell>
          <cell r="F428">
            <v>166.53</v>
          </cell>
          <cell r="G428">
            <v>161.53</v>
          </cell>
          <cell r="H428">
            <v>156.68</v>
          </cell>
        </row>
        <row r="429">
          <cell r="A429" t="str">
            <v>NT9X49CB</v>
          </cell>
          <cell r="C429" t="str">
            <v>Switch Hardware</v>
          </cell>
          <cell r="D429" t="str">
            <v>DMS BUS TRACER CP</v>
          </cell>
          <cell r="E429">
            <v>6000</v>
          </cell>
          <cell r="F429">
            <v>275.66000000000003</v>
          </cell>
          <cell r="G429">
            <v>267.39</v>
          </cell>
          <cell r="H429">
            <v>259.37</v>
          </cell>
        </row>
        <row r="430">
          <cell r="A430" t="str">
            <v>NT9X49CC</v>
          </cell>
          <cell r="C430" t="str">
            <v>Switch Hardware</v>
          </cell>
          <cell r="D430" t="str">
            <v>MS P-BUS TERMINATOR CP</v>
          </cell>
          <cell r="E430">
            <v>2573</v>
          </cell>
          <cell r="F430">
            <v>84.28</v>
          </cell>
          <cell r="G430">
            <v>81.75</v>
          </cell>
          <cell r="H430">
            <v>79.3</v>
          </cell>
        </row>
        <row r="431">
          <cell r="A431" t="str">
            <v>NT9X52AA</v>
          </cell>
          <cell r="C431" t="str">
            <v>Switch Hardware</v>
          </cell>
          <cell r="D431" t="str">
            <v>T-BUS ACCESS CP</v>
          </cell>
          <cell r="E431">
            <v>6074</v>
          </cell>
          <cell r="F431">
            <v>165.68</v>
          </cell>
          <cell r="G431">
            <v>160.69999999999999</v>
          </cell>
          <cell r="H431">
            <v>155.88</v>
          </cell>
        </row>
        <row r="432">
          <cell r="A432" t="str">
            <v>NT9X53AD</v>
          </cell>
          <cell r="C432" t="str">
            <v>Switch Hardware</v>
          </cell>
          <cell r="D432" t="str">
            <v>DMS-BUS SYSTEM CLOCK CIRCUIT P</v>
          </cell>
          <cell r="E432">
            <v>10900</v>
          </cell>
          <cell r="F432">
            <v>497.8</v>
          </cell>
          <cell r="G432">
            <v>482.86</v>
          </cell>
          <cell r="H432">
            <v>468.38</v>
          </cell>
        </row>
        <row r="433">
          <cell r="A433" t="str">
            <v>NT9X54AC</v>
          </cell>
          <cell r="C433" t="str">
            <v>Switch Hardware</v>
          </cell>
          <cell r="D433" t="str">
            <v>STRATUM 1 EXTERNAL CLOCK INTERFACE CP</v>
          </cell>
          <cell r="E433">
            <v>5145</v>
          </cell>
          <cell r="F433">
            <v>164.6</v>
          </cell>
          <cell r="G433">
            <v>159.66</v>
          </cell>
          <cell r="H433">
            <v>154.87</v>
          </cell>
        </row>
        <row r="434">
          <cell r="A434" t="str">
            <v>NT9X62AA</v>
          </cell>
          <cell r="C434" t="str">
            <v>Switch Hardware</v>
          </cell>
          <cell r="D434" t="str">
            <v>DS-64 2 PORT PADDLEBOARD CP</v>
          </cell>
          <cell r="E434">
            <v>11903</v>
          </cell>
          <cell r="F434">
            <v>332.24</v>
          </cell>
          <cell r="G434">
            <v>322.27</v>
          </cell>
          <cell r="H434">
            <v>312.61</v>
          </cell>
        </row>
        <row r="435">
          <cell r="A435" t="str">
            <v>NT9X62BA</v>
          </cell>
          <cell r="C435" t="str">
            <v>Switch Hardware</v>
          </cell>
          <cell r="D435" t="str">
            <v>DS-64 8 PORT PADDLEBOARD CP</v>
          </cell>
          <cell r="E435">
            <v>12000</v>
          </cell>
          <cell r="F435">
            <v>467.9</v>
          </cell>
          <cell r="G435">
            <v>453.86</v>
          </cell>
          <cell r="H435">
            <v>440.25</v>
          </cell>
        </row>
        <row r="436">
          <cell r="A436" t="str">
            <v>NT9X62BB</v>
          </cell>
          <cell r="C436" t="str">
            <v>Switch Hardware</v>
          </cell>
          <cell r="D436" t="str">
            <v>4 PORT SR128 PADDLEBOARD LPP</v>
          </cell>
          <cell r="E436">
            <v>18000</v>
          </cell>
          <cell r="F436">
            <v>434.71</v>
          </cell>
          <cell r="G436">
            <v>421.67</v>
          </cell>
          <cell r="H436">
            <v>409.02</v>
          </cell>
        </row>
        <row r="437">
          <cell r="A437" t="str">
            <v>NT9X62CA</v>
          </cell>
          <cell r="C437" t="str">
            <v>Switch Hardware</v>
          </cell>
          <cell r="D437" t="str">
            <v>SR512 4 LINK PB</v>
          </cell>
          <cell r="E437">
            <v>15000</v>
          </cell>
          <cell r="F437">
            <v>303.95999999999998</v>
          </cell>
          <cell r="G437">
            <v>294.83999999999997</v>
          </cell>
          <cell r="H437">
            <v>285.99</v>
          </cell>
        </row>
        <row r="438">
          <cell r="A438" t="str">
            <v>NT9X63AB</v>
          </cell>
          <cell r="C438" t="str">
            <v>Switch Hardware</v>
          </cell>
          <cell r="D438" t="str">
            <v>OC3-2-PORT I/F PADDLEBOARD PCP</v>
          </cell>
          <cell r="E438">
            <v>7560</v>
          </cell>
          <cell r="F438">
            <v>1140.17</v>
          </cell>
          <cell r="G438">
            <v>1105.96</v>
          </cell>
          <cell r="H438">
            <v>1072.78</v>
          </cell>
        </row>
        <row r="439">
          <cell r="A439" t="str">
            <v>NT9X69BA</v>
          </cell>
          <cell r="C439" t="str">
            <v>Switch Hardware</v>
          </cell>
          <cell r="D439" t="str">
            <v>16 LINK DS30 MS PB CP</v>
          </cell>
          <cell r="E439">
            <v>10000</v>
          </cell>
          <cell r="F439">
            <v>205.5</v>
          </cell>
          <cell r="G439">
            <v>199.34</v>
          </cell>
          <cell r="H439">
            <v>193.36</v>
          </cell>
        </row>
        <row r="440">
          <cell r="A440" t="str">
            <v>NT9X73BA</v>
          </cell>
          <cell r="C440" t="str">
            <v>Switch Hardware</v>
          </cell>
          <cell r="D440" t="str">
            <v>LMS-FBUS RATE ADAPTER</v>
          </cell>
          <cell r="E440">
            <v>9450</v>
          </cell>
          <cell r="F440">
            <v>282.36</v>
          </cell>
          <cell r="G440">
            <v>273.89</v>
          </cell>
          <cell r="H440">
            <v>265.67</v>
          </cell>
        </row>
        <row r="441">
          <cell r="A441" t="str">
            <v>NT9X74DA</v>
          </cell>
          <cell r="C441" t="str">
            <v>Switch Hardware</v>
          </cell>
          <cell r="D441" t="str">
            <v>REPEATER/TERMINATOR CARD</v>
          </cell>
          <cell r="E441">
            <v>2000</v>
          </cell>
          <cell r="F441">
            <v>103.52</v>
          </cell>
          <cell r="G441">
            <v>100.42</v>
          </cell>
          <cell r="H441">
            <v>97.4</v>
          </cell>
        </row>
        <row r="442">
          <cell r="A442" t="str">
            <v>NT9X76AA</v>
          </cell>
          <cell r="C442" t="str">
            <v>Switch Hardware</v>
          </cell>
          <cell r="D442" t="str">
            <v>STP SIGNAL TERM W/NT9X76AA</v>
          </cell>
          <cell r="E442">
            <v>2090</v>
          </cell>
          <cell r="F442">
            <v>187.01</v>
          </cell>
          <cell r="G442">
            <v>181.4</v>
          </cell>
          <cell r="H442">
            <v>175.96</v>
          </cell>
        </row>
        <row r="443">
          <cell r="A443" t="str">
            <v>NT9X77AB</v>
          </cell>
          <cell r="C443" t="str">
            <v>Switch Hardware</v>
          </cell>
          <cell r="D443" t="str">
            <v>stp v.35 interface paddleboard</v>
          </cell>
          <cell r="E443">
            <v>2322</v>
          </cell>
          <cell r="F443">
            <v>115.58</v>
          </cell>
          <cell r="G443">
            <v>112.11</v>
          </cell>
          <cell r="H443">
            <v>108.75</v>
          </cell>
        </row>
        <row r="444">
          <cell r="A444" t="str">
            <v>NT9X79AA</v>
          </cell>
          <cell r="C444" t="str">
            <v>Switch Hardware</v>
          </cell>
          <cell r="D444" t="str">
            <v>F-BUS EXTENSION PADDLEBOARD</v>
          </cell>
          <cell r="E444">
            <v>630</v>
          </cell>
          <cell r="F444">
            <v>69.400000000000006</v>
          </cell>
          <cell r="G444">
            <v>67.319999999999993</v>
          </cell>
          <cell r="H444">
            <v>65.3</v>
          </cell>
        </row>
        <row r="445">
          <cell r="A445" t="str">
            <v>NT9X79BA</v>
          </cell>
          <cell r="C445" t="str">
            <v>Switch Hardware</v>
          </cell>
          <cell r="D445" t="str">
            <v>F-BUS EXTENSION CP E/W TERMINA</v>
          </cell>
          <cell r="E445">
            <v>630</v>
          </cell>
          <cell r="F445">
            <v>84.68</v>
          </cell>
          <cell r="G445">
            <v>82.14</v>
          </cell>
          <cell r="H445">
            <v>79.67</v>
          </cell>
        </row>
        <row r="446">
          <cell r="A446" t="str">
            <v>NT9X84AA</v>
          </cell>
          <cell r="C446" t="str">
            <v>Switch Hardware</v>
          </cell>
          <cell r="D446" t="str">
            <v>ETHERNET INTERFACE CP</v>
          </cell>
          <cell r="E446">
            <v>2744</v>
          </cell>
          <cell r="F446">
            <v>208.01</v>
          </cell>
          <cell r="G446">
            <v>201.77</v>
          </cell>
          <cell r="H446">
            <v>195.72</v>
          </cell>
        </row>
        <row r="447">
          <cell r="A447" t="str">
            <v>NT9X85AA</v>
          </cell>
          <cell r="C447" t="str">
            <v>Switch Hardware</v>
          </cell>
          <cell r="D447" t="str">
            <v>DIX - (ETHERNET) PB CP</v>
          </cell>
          <cell r="E447">
            <v>1371</v>
          </cell>
          <cell r="F447">
            <v>145.43</v>
          </cell>
          <cell r="G447">
            <v>141.07</v>
          </cell>
          <cell r="H447">
            <v>136.83000000000001</v>
          </cell>
        </row>
        <row r="448">
          <cell r="A448" t="str">
            <v>NT9X86AB</v>
          </cell>
          <cell r="C448" t="str">
            <v>Switch Hardware</v>
          </cell>
          <cell r="D448" t="str">
            <v>DPMC SNSE60 CP</v>
          </cell>
          <cell r="E448">
            <v>10415</v>
          </cell>
          <cell r="F448">
            <v>475.44</v>
          </cell>
          <cell r="G448">
            <v>461.18</v>
          </cell>
          <cell r="H448">
            <v>447.34</v>
          </cell>
        </row>
        <row r="449">
          <cell r="A449" t="str">
            <v>NT9X9022</v>
          </cell>
          <cell r="B449" t="str">
            <v>B0249931</v>
          </cell>
          <cell r="C449" t="str">
            <v>Switch Hardware</v>
          </cell>
          <cell r="D449" t="str">
            <v>XA-CORE EXTENSION PRODUCT CHAN</v>
          </cell>
          <cell r="E449">
            <v>16391</v>
          </cell>
          <cell r="F449">
            <v>2360.88</v>
          </cell>
          <cell r="G449">
            <v>2290.06</v>
          </cell>
          <cell r="H449">
            <v>2221.35</v>
          </cell>
        </row>
        <row r="450">
          <cell r="A450" t="str">
            <v>NT9X9023</v>
          </cell>
          <cell r="C450" t="str">
            <v>Switch Hardware</v>
          </cell>
          <cell r="D450" t="str">
            <v>XA-CORE SHELF PRODUCT CHANGE K</v>
          </cell>
          <cell r="E450">
            <v>95832</v>
          </cell>
          <cell r="F450">
            <v>11075.85</v>
          </cell>
          <cell r="G450">
            <v>10743.57</v>
          </cell>
          <cell r="H450">
            <v>10421.27</v>
          </cell>
        </row>
        <row r="451">
          <cell r="A451" t="str">
            <v>NT9X9024</v>
          </cell>
          <cell r="C451" t="str">
            <v>Switch Hardware</v>
          </cell>
          <cell r="D451" t="str">
            <v>XA-CORE EXTENSION PRODUCT CHAN</v>
          </cell>
          <cell r="E451">
            <v>16391</v>
          </cell>
          <cell r="F451">
            <v>2360.5</v>
          </cell>
          <cell r="G451">
            <v>2289.69</v>
          </cell>
          <cell r="H451">
            <v>2221</v>
          </cell>
        </row>
        <row r="452">
          <cell r="A452" t="str">
            <v>NT9X91AC</v>
          </cell>
          <cell r="C452" t="str">
            <v>Switch Hardware</v>
          </cell>
          <cell r="D452" t="str">
            <v>NT9X91AC GLOBAL +5/+12V POWER</v>
          </cell>
          <cell r="E452">
            <v>8000</v>
          </cell>
          <cell r="F452">
            <v>373.11</v>
          </cell>
          <cell r="G452">
            <v>361.91</v>
          </cell>
          <cell r="H452">
            <v>351.06</v>
          </cell>
        </row>
        <row r="453">
          <cell r="A453" t="str">
            <v>NT9X9531</v>
          </cell>
          <cell r="C453" t="str">
            <v>Switch Hardware</v>
          </cell>
          <cell r="D453" t="str">
            <v>FILTER POWER KIT</v>
          </cell>
          <cell r="E453">
            <v>2648</v>
          </cell>
          <cell r="F453">
            <v>159.69</v>
          </cell>
          <cell r="G453">
            <v>154.9</v>
          </cell>
          <cell r="H453">
            <v>150.26</v>
          </cell>
        </row>
        <row r="454">
          <cell r="A454" t="str">
            <v>NT9X9532</v>
          </cell>
          <cell r="C454" t="str">
            <v>Switch Hardware</v>
          </cell>
          <cell r="D454" t="str">
            <v>HORIZONTAL POWER KIT</v>
          </cell>
          <cell r="E454">
            <v>1303</v>
          </cell>
          <cell r="F454">
            <v>397.57</v>
          </cell>
          <cell r="G454">
            <v>385.64</v>
          </cell>
          <cell r="H454">
            <v>374.08</v>
          </cell>
        </row>
        <row r="455">
          <cell r="A455" t="str">
            <v>NT9X9551</v>
          </cell>
          <cell r="C455" t="str">
            <v>Switch Hardware</v>
          </cell>
          <cell r="D455" t="str">
            <v>XA-CORE POWER FILTER KIT</v>
          </cell>
          <cell r="E455">
            <v>4872</v>
          </cell>
          <cell r="F455">
            <v>470.92</v>
          </cell>
          <cell r="G455">
            <v>456.79</v>
          </cell>
          <cell r="H455">
            <v>443.09</v>
          </cell>
        </row>
        <row r="456">
          <cell r="A456" t="str">
            <v>NT9X9568</v>
          </cell>
          <cell r="C456" t="str">
            <v>Switch Hardware</v>
          </cell>
          <cell r="D456" t="str">
            <v>C42 DOOR KIT (BROWN)</v>
          </cell>
          <cell r="E456">
            <v>5335</v>
          </cell>
          <cell r="F456">
            <v>485.5</v>
          </cell>
          <cell r="G456">
            <v>470.93</v>
          </cell>
          <cell r="H456">
            <v>456.8</v>
          </cell>
        </row>
        <row r="457">
          <cell r="A457" t="str">
            <v>NT9X9571</v>
          </cell>
          <cell r="C457" t="str">
            <v>Switch Hardware</v>
          </cell>
          <cell r="D457" t="str">
            <v>DOOR KIT(TOP LATCH)-BROWN</v>
          </cell>
          <cell r="E457">
            <v>13025</v>
          </cell>
          <cell r="F457">
            <v>1024.79</v>
          </cell>
          <cell r="G457">
            <v>994.04</v>
          </cell>
          <cell r="H457">
            <v>964.22</v>
          </cell>
        </row>
        <row r="458">
          <cell r="A458" t="str">
            <v>NTAR25BG</v>
          </cell>
          <cell r="C458" t="str">
            <v>Services Platforms</v>
          </cell>
          <cell r="D458" t="str">
            <v>BAY STACK 253 24PORT 10/100BT HUB/NMM W/N AMER PWR CORD</v>
          </cell>
          <cell r="E458">
            <v>2399</v>
          </cell>
          <cell r="F458">
            <v>1308.8900000000001</v>
          </cell>
          <cell r="G458">
            <v>1308.8900000000001</v>
          </cell>
          <cell r="H458">
            <v>1308.8900000000001</v>
          </cell>
        </row>
        <row r="459">
          <cell r="A459" t="str">
            <v>NTAX74AA</v>
          </cell>
          <cell r="C459" t="str">
            <v>Switch Hardware</v>
          </cell>
          <cell r="D459" t="str">
            <v>MCP - MCS CELLULAR PROCESSOR</v>
          </cell>
          <cell r="E459">
            <v>59600</v>
          </cell>
          <cell r="F459">
            <v>588.11</v>
          </cell>
          <cell r="G459">
            <v>570.46</v>
          </cell>
          <cell r="H459">
            <v>553.35</v>
          </cell>
        </row>
        <row r="460">
          <cell r="A460" t="str">
            <v>NTAX78AA</v>
          </cell>
          <cell r="C460" t="str">
            <v>Switch Hardware</v>
          </cell>
          <cell r="D460" t="str">
            <v>DIGITAL CELLULAR SWITCH (DCTS)</v>
          </cell>
          <cell r="E460">
            <v>8400</v>
          </cell>
          <cell r="F460">
            <v>178.19</v>
          </cell>
          <cell r="G460">
            <v>172.84</v>
          </cell>
          <cell r="H460">
            <v>167.66</v>
          </cell>
        </row>
        <row r="461">
          <cell r="A461" t="str">
            <v>NTAX78AB</v>
          </cell>
          <cell r="C461" t="str">
            <v>Switch Hardware</v>
          </cell>
          <cell r="D461" t="str">
            <v>ENHANCED TIME SWITCH CP</v>
          </cell>
          <cell r="E461">
            <v>8600</v>
          </cell>
          <cell r="F461">
            <v>100.33</v>
          </cell>
          <cell r="G461">
            <v>97.32</v>
          </cell>
          <cell r="H461">
            <v>94.4</v>
          </cell>
        </row>
        <row r="462">
          <cell r="A462" t="str">
            <v>NTAX8656</v>
          </cell>
          <cell r="C462" t="str">
            <v>Switch Hardware</v>
          </cell>
          <cell r="D462" t="str">
            <v>CABLE ASSY-ALARM 3 HEADED</v>
          </cell>
          <cell r="E462">
            <v>100</v>
          </cell>
          <cell r="F462">
            <v>25.68</v>
          </cell>
          <cell r="G462">
            <v>24.91</v>
          </cell>
          <cell r="H462">
            <v>24.16</v>
          </cell>
        </row>
        <row r="463">
          <cell r="A463" t="str">
            <v>NTBW30AA</v>
          </cell>
          <cell r="C463" t="str">
            <v>Cellsite/BTS/RBS Infrastructure</v>
          </cell>
          <cell r="D463" t="str">
            <v>CORE MODULE DUAL VOLTAGE 24V/-48V</v>
          </cell>
          <cell r="E463">
            <v>10000</v>
          </cell>
          <cell r="F463">
            <v>1198.68</v>
          </cell>
          <cell r="G463">
            <v>1102.78</v>
          </cell>
          <cell r="H463">
            <v>1058.67</v>
          </cell>
        </row>
        <row r="464">
          <cell r="A464" t="str">
            <v>NTBW4033</v>
          </cell>
          <cell r="C464" t="str">
            <v>OEM Equipment</v>
          </cell>
          <cell r="D464" t="str">
            <v>62 PIN M HD D TO FLYING LEADS-2M-TCCM TO DSX</v>
          </cell>
          <cell r="E464">
            <v>170</v>
          </cell>
          <cell r="F464">
            <v>19.93</v>
          </cell>
          <cell r="G464">
            <v>19.93</v>
          </cell>
          <cell r="H464">
            <v>19.93</v>
          </cell>
        </row>
        <row r="465">
          <cell r="A465" t="str">
            <v>NTBW4035</v>
          </cell>
          <cell r="C465" t="str">
            <v>OEM Equipment</v>
          </cell>
          <cell r="D465" t="str">
            <v>26 PIN HDD M TO 25 PIN D-850MM-TIIM TO DOM</v>
          </cell>
          <cell r="E465">
            <v>140</v>
          </cell>
          <cell r="F465">
            <v>16.77</v>
          </cell>
          <cell r="G465">
            <v>16.77</v>
          </cell>
          <cell r="H465">
            <v>16.77</v>
          </cell>
        </row>
        <row r="466">
          <cell r="A466" t="str">
            <v>NTBW40AA</v>
          </cell>
          <cell r="C466" t="str">
            <v>Cellsite/BTS/RBS Infrastructure</v>
          </cell>
          <cell r="D466" t="str">
            <v>CONTROL MODULE DUAL VOLTAGE 24/-48V</v>
          </cell>
          <cell r="E466">
            <v>12000</v>
          </cell>
          <cell r="F466">
            <v>1079.08</v>
          </cell>
          <cell r="G466">
            <v>992.75</v>
          </cell>
          <cell r="H466">
            <v>953.04</v>
          </cell>
        </row>
        <row r="467">
          <cell r="A467" t="str">
            <v>NTBW45AA</v>
          </cell>
          <cell r="C467" t="str">
            <v>Cellsite/BTS/RBS Infrastructure</v>
          </cell>
          <cell r="D467" t="str">
            <v>INDOOR MCBTS DR DC ASSEMBLY 24V</v>
          </cell>
          <cell r="E467">
            <v>24000</v>
          </cell>
          <cell r="F467">
            <v>4741.3500000000004</v>
          </cell>
          <cell r="G467">
            <v>4362.04</v>
          </cell>
          <cell r="H467">
            <v>4187.5600000000004</v>
          </cell>
        </row>
        <row r="468">
          <cell r="A468" t="str">
            <v>NTBW50AA</v>
          </cell>
          <cell r="C468" t="str">
            <v>Cellsite/BTS/RBS Infrastructure</v>
          </cell>
          <cell r="D468" t="str">
            <v>GPSTM MODULE DUAL VOLTAGE 24/-48V</v>
          </cell>
          <cell r="E468">
            <v>7000</v>
          </cell>
          <cell r="F468">
            <v>830.5</v>
          </cell>
          <cell r="G468">
            <v>764.06</v>
          </cell>
          <cell r="H468">
            <v>733.5</v>
          </cell>
        </row>
        <row r="469">
          <cell r="A469" t="str">
            <v>NTBW70AA</v>
          </cell>
          <cell r="C469" t="str">
            <v>Radio/PA</v>
          </cell>
          <cell r="D469" t="str">
            <v>CSM5000 CHANNEL ELEMENT MODULE (32CE) DUAL VOLTAGE</v>
          </cell>
          <cell r="E469">
            <v>32000</v>
          </cell>
          <cell r="F469">
            <v>936</v>
          </cell>
          <cell r="G469">
            <v>898.56</v>
          </cell>
          <cell r="H469">
            <v>862.62</v>
          </cell>
        </row>
        <row r="470">
          <cell r="A470" t="str">
            <v>NTBW70BA</v>
          </cell>
          <cell r="B470" t="str">
            <v>A0833926</v>
          </cell>
          <cell r="C470" t="str">
            <v>Radio/PA</v>
          </cell>
          <cell r="D470" t="str">
            <v>WR CSM5000 64 CH ELEMENT</v>
          </cell>
          <cell r="E470">
            <v>64000</v>
          </cell>
          <cell r="F470">
            <v>1073.68</v>
          </cell>
          <cell r="G470">
            <v>1030.73</v>
          </cell>
          <cell r="H470">
            <v>989.5</v>
          </cell>
        </row>
        <row r="471">
          <cell r="A471" t="str">
            <v>NTBW90AA</v>
          </cell>
          <cell r="C471" t="str">
            <v>Controller Hardware</v>
          </cell>
          <cell r="D471" t="str">
            <v>DO-RNC FULLY POPULATED</v>
          </cell>
          <cell r="E471">
            <v>404100</v>
          </cell>
          <cell r="F471">
            <v>62741.88</v>
          </cell>
          <cell r="G471">
            <v>57722.53</v>
          </cell>
          <cell r="H471">
            <v>54836.41</v>
          </cell>
        </row>
        <row r="472">
          <cell r="A472" t="str">
            <v>NTBW90AA</v>
          </cell>
          <cell r="C472" t="str">
            <v>Controller Hardware</v>
          </cell>
          <cell r="D472" t="str">
            <v>DO-RNC FULLY POPULATED</v>
          </cell>
          <cell r="E472">
            <v>404100</v>
          </cell>
          <cell r="F472">
            <v>62741.88</v>
          </cell>
          <cell r="G472">
            <v>57722.53</v>
          </cell>
          <cell r="H472">
            <v>54836.41</v>
          </cell>
        </row>
        <row r="473">
          <cell r="A473" t="str">
            <v>NTBW90BA</v>
          </cell>
          <cell r="C473" t="str">
            <v>Controller Hardware</v>
          </cell>
          <cell r="D473" t="str">
            <v>DO-RNC MINIMIUM CONFIGURATION</v>
          </cell>
          <cell r="E473">
            <v>202612</v>
          </cell>
          <cell r="F473">
            <v>33598.35</v>
          </cell>
          <cell r="G473">
            <v>30910.48</v>
          </cell>
          <cell r="H473">
            <v>29364.959999999999</v>
          </cell>
        </row>
        <row r="474">
          <cell r="A474" t="str">
            <v>NTBW91AA</v>
          </cell>
          <cell r="C474" t="str">
            <v>Controller Hardware</v>
          </cell>
          <cell r="D474" t="str">
            <v>BASE INPUT/OUTPUT (BIO) MODULE FOR DO-RNC</v>
          </cell>
          <cell r="E474">
            <v>24903.8</v>
          </cell>
          <cell r="F474">
            <v>3615.07</v>
          </cell>
          <cell r="G474">
            <v>3325.86</v>
          </cell>
          <cell r="H474">
            <v>3159.57</v>
          </cell>
        </row>
        <row r="475">
          <cell r="A475" t="str">
            <v>NTBW91BA</v>
          </cell>
          <cell r="C475" t="str">
            <v>Controller Hardware</v>
          </cell>
          <cell r="D475" t="str">
            <v>BIO TRANSITION MODULE FOR DO-RNC</v>
          </cell>
          <cell r="E475">
            <v>1243.6600000000001</v>
          </cell>
          <cell r="F475">
            <v>180.53</v>
          </cell>
          <cell r="G475">
            <v>166.09</v>
          </cell>
          <cell r="H475">
            <v>157.78</v>
          </cell>
        </row>
        <row r="476">
          <cell r="A476" t="str">
            <v>NTBW91CA</v>
          </cell>
          <cell r="C476" t="str">
            <v>Controller Hardware</v>
          </cell>
          <cell r="D476" t="str">
            <v>RADIO NODE SERVER MODULE (RNSM) FOR DO-RNC</v>
          </cell>
          <cell r="E476">
            <v>24903.8</v>
          </cell>
          <cell r="F476">
            <v>3615.07</v>
          </cell>
          <cell r="G476">
            <v>3325.86</v>
          </cell>
          <cell r="H476">
            <v>3159.57</v>
          </cell>
        </row>
        <row r="477">
          <cell r="A477" t="str">
            <v>NTBW91DA</v>
          </cell>
          <cell r="C477" t="str">
            <v>Controller Hardware</v>
          </cell>
          <cell r="D477" t="str">
            <v>SYSTEM CONTROLLER (SC) MODULE</v>
          </cell>
          <cell r="E477">
            <v>29902.5</v>
          </cell>
          <cell r="F477">
            <v>4340.68</v>
          </cell>
          <cell r="G477">
            <v>3993.43</v>
          </cell>
          <cell r="H477">
            <v>3793.76</v>
          </cell>
        </row>
        <row r="478">
          <cell r="A478" t="str">
            <v>NTBW91EA</v>
          </cell>
          <cell r="C478" t="str">
            <v>Controller Hardware</v>
          </cell>
          <cell r="D478" t="str">
            <v>SYSTEM CONTROLLER TRANSITION MODULE FOR DO-RNC</v>
          </cell>
          <cell r="E478">
            <v>12243.6</v>
          </cell>
          <cell r="F478">
            <v>1777.29</v>
          </cell>
          <cell r="G478">
            <v>1635.11</v>
          </cell>
          <cell r="H478">
            <v>1553.35</v>
          </cell>
        </row>
        <row r="479">
          <cell r="A479" t="str">
            <v>NTBW91FA</v>
          </cell>
          <cell r="C479" t="str">
            <v>Controller Hardware</v>
          </cell>
          <cell r="D479" t="str">
            <v>HOT SWAP CONTROLLER &amp;amp; BRIDGE MODULE FOR DO-RNC</v>
          </cell>
          <cell r="E479">
            <v>3489.48</v>
          </cell>
          <cell r="F479">
            <v>511.94</v>
          </cell>
          <cell r="G479">
            <v>470.98</v>
          </cell>
          <cell r="H479">
            <v>447.43</v>
          </cell>
        </row>
        <row r="480">
          <cell r="A480" t="str">
            <v>NTBW98AA</v>
          </cell>
          <cell r="C480" t="str">
            <v>OEM Equipment</v>
          </cell>
          <cell r="D480" t="str">
            <v>DO-Element Management System</v>
          </cell>
          <cell r="E480">
            <v>1065330</v>
          </cell>
          <cell r="F480">
            <v>225841</v>
          </cell>
          <cell r="G480">
            <v>225841</v>
          </cell>
          <cell r="H480">
            <v>225841</v>
          </cell>
        </row>
        <row r="481">
          <cell r="A481" t="str">
            <v>NTBW98AA</v>
          </cell>
          <cell r="C481" t="str">
            <v>OEM Equipment</v>
          </cell>
          <cell r="D481" t="str">
            <v>DO-Element Management System</v>
          </cell>
          <cell r="E481">
            <v>1065330</v>
          </cell>
          <cell r="F481">
            <v>225841</v>
          </cell>
          <cell r="G481">
            <v>225841</v>
          </cell>
          <cell r="H481">
            <v>225841</v>
          </cell>
        </row>
        <row r="482">
          <cell r="A482" t="str">
            <v>NTBW99AA</v>
          </cell>
          <cell r="C482" t="str">
            <v>Cellsite/BTS/RBS Infrastructure</v>
          </cell>
          <cell r="D482" t="str">
            <v>DO 1 Carrier Indoor Metrocell Kit</v>
          </cell>
          <cell r="E482">
            <v>297500</v>
          </cell>
          <cell r="F482">
            <v>24659.3</v>
          </cell>
          <cell r="G482">
            <v>24659.3</v>
          </cell>
          <cell r="H482">
            <v>24659.3</v>
          </cell>
        </row>
        <row r="483">
          <cell r="A483" t="str">
            <v>NTBW99AA</v>
          </cell>
          <cell r="C483" t="str">
            <v>Cellsite/BTS/RBS Infrastructure</v>
          </cell>
          <cell r="D483" t="str">
            <v>DO 1 Carrier Indoor Metrocell Kit</v>
          </cell>
          <cell r="E483">
            <v>297500</v>
          </cell>
          <cell r="F483">
            <v>24659.3</v>
          </cell>
          <cell r="G483">
            <v>24659.3</v>
          </cell>
          <cell r="H483">
            <v>24659.3</v>
          </cell>
        </row>
        <row r="484">
          <cell r="A484" t="str">
            <v>NTBW99DA</v>
          </cell>
          <cell r="C484" t="str">
            <v>Cellsite/BTS/RBS Infrastructure</v>
          </cell>
          <cell r="D484" t="str">
            <v>DO 1 Carrier Outdoor Metrocell Kit</v>
          </cell>
          <cell r="E484">
            <v>298140</v>
          </cell>
          <cell r="F484">
            <v>22366.3</v>
          </cell>
          <cell r="G484">
            <v>22366.3</v>
          </cell>
          <cell r="H484">
            <v>22366.3</v>
          </cell>
        </row>
        <row r="485">
          <cell r="A485" t="str">
            <v>NTBW99DO</v>
          </cell>
          <cell r="C485" t="str">
            <v>Radio/PA</v>
          </cell>
          <cell r="D485" t="str">
            <v>1XEVDO DATA ONLY MODULE</v>
          </cell>
          <cell r="E485">
            <v>296300</v>
          </cell>
          <cell r="F485">
            <v>18914.97</v>
          </cell>
          <cell r="G485">
            <v>18158.37</v>
          </cell>
          <cell r="H485">
            <v>17432.03</v>
          </cell>
        </row>
        <row r="486">
          <cell r="A486" t="str">
            <v>NTBX01BA</v>
          </cell>
          <cell r="C486" t="str">
            <v>Switch Hardware</v>
          </cell>
          <cell r="D486" t="str">
            <v>enhanced isdn signalling pre-p</v>
          </cell>
          <cell r="E486">
            <v>7923</v>
          </cell>
          <cell r="F486">
            <v>267.18</v>
          </cell>
          <cell r="G486">
            <v>259.16000000000003</v>
          </cell>
          <cell r="H486">
            <v>251.39</v>
          </cell>
        </row>
        <row r="487">
          <cell r="A487" t="str">
            <v>NTBX01CA</v>
          </cell>
          <cell r="C487" t="str">
            <v>Switch Hardware</v>
          </cell>
          <cell r="D487" t="str">
            <v>MESSAGING ISDN SIGNALLING PRE-</v>
          </cell>
          <cell r="E487">
            <v>24000</v>
          </cell>
          <cell r="F487">
            <v>2034.16</v>
          </cell>
          <cell r="G487">
            <v>1973.13</v>
          </cell>
          <cell r="H487">
            <v>1913.94</v>
          </cell>
        </row>
        <row r="488">
          <cell r="A488" t="str">
            <v>NTDX15AB</v>
          </cell>
          <cell r="C488" t="str">
            <v>Switch Hardware</v>
          </cell>
          <cell r="D488" t="str">
            <v>NTDX15AB GLOBAL POWER CONVERTE</v>
          </cell>
          <cell r="E488">
            <v>2205</v>
          </cell>
          <cell r="F488">
            <v>303.7</v>
          </cell>
          <cell r="G488">
            <v>294.58</v>
          </cell>
          <cell r="H488">
            <v>285.75</v>
          </cell>
        </row>
        <row r="489">
          <cell r="A489" t="str">
            <v>NTEX20AA</v>
          </cell>
          <cell r="C489" t="str">
            <v>Switch Hardware</v>
          </cell>
          <cell r="D489" t="str">
            <v>INTRA F-BUS A TERMINATION PADD</v>
          </cell>
          <cell r="E489">
            <v>400</v>
          </cell>
          <cell r="F489">
            <v>53.3</v>
          </cell>
          <cell r="G489">
            <v>51.7</v>
          </cell>
          <cell r="H489">
            <v>50.15</v>
          </cell>
        </row>
        <row r="490">
          <cell r="A490" t="str">
            <v>NTEX20BA</v>
          </cell>
          <cell r="C490" t="str">
            <v>Switch Hardware</v>
          </cell>
          <cell r="D490" t="str">
            <v>INTRA F-BUS B TERMINATION PADD</v>
          </cell>
          <cell r="E490">
            <v>400</v>
          </cell>
          <cell r="F490">
            <v>69.510000000000005</v>
          </cell>
          <cell r="G490">
            <v>67.430000000000007</v>
          </cell>
          <cell r="H490">
            <v>65.400000000000006</v>
          </cell>
        </row>
        <row r="491">
          <cell r="A491" t="str">
            <v>NTEX22BB</v>
          </cell>
          <cell r="C491" t="str">
            <v>Switch Hardware</v>
          </cell>
          <cell r="D491" t="str">
            <v>IPF INTEGRATED PROCESSOR &amp;amp; FBUS INTERFACE CP</v>
          </cell>
          <cell r="E491">
            <v>10000</v>
          </cell>
          <cell r="F491">
            <v>310.45999999999998</v>
          </cell>
          <cell r="G491">
            <v>301.14999999999998</v>
          </cell>
          <cell r="H491">
            <v>292.11</v>
          </cell>
        </row>
        <row r="492">
          <cell r="A492" t="str">
            <v>NTEX22CA</v>
          </cell>
          <cell r="C492" t="str">
            <v>Switch Hardware</v>
          </cell>
          <cell r="D492" t="str">
            <v>32 MB ASU PROCESSOR AND FBUS CONTROLLER</v>
          </cell>
          <cell r="E492">
            <v>12000</v>
          </cell>
          <cell r="F492">
            <v>902.22</v>
          </cell>
          <cell r="G492">
            <v>875.15</v>
          </cell>
          <cell r="H492">
            <v>848.9</v>
          </cell>
        </row>
        <row r="493">
          <cell r="A493" t="str">
            <v>NTEX25AA</v>
          </cell>
          <cell r="C493" t="str">
            <v>Switch Hardware</v>
          </cell>
          <cell r="D493" t="str">
            <v>CHANNEL BUS CONTROLLER CP</v>
          </cell>
          <cell r="E493">
            <v>15000</v>
          </cell>
          <cell r="F493">
            <v>369.57</v>
          </cell>
          <cell r="G493">
            <v>358.49</v>
          </cell>
          <cell r="H493">
            <v>347.73</v>
          </cell>
        </row>
        <row r="494">
          <cell r="A494" t="str">
            <v>NTEX25BA</v>
          </cell>
          <cell r="C494" t="str">
            <v>Switch Hardware</v>
          </cell>
          <cell r="D494" t="str">
            <v>CHANNEL BUS CONTROLLER CP (RIG</v>
          </cell>
          <cell r="E494">
            <v>15000</v>
          </cell>
          <cell r="F494">
            <v>370.29</v>
          </cell>
          <cell r="G494">
            <v>359.18</v>
          </cell>
          <cell r="H494">
            <v>348.4</v>
          </cell>
        </row>
        <row r="495">
          <cell r="A495" t="str">
            <v>NTEX26AA</v>
          </cell>
          <cell r="C495" t="str">
            <v>Switch Hardware</v>
          </cell>
          <cell r="D495" t="str">
            <v>CHANNEL BUS INTERFACE PADDLE B</v>
          </cell>
          <cell r="E495">
            <v>3000</v>
          </cell>
          <cell r="F495">
            <v>79.73</v>
          </cell>
          <cell r="G495">
            <v>77.34</v>
          </cell>
          <cell r="H495">
            <v>75.02</v>
          </cell>
        </row>
        <row r="496">
          <cell r="A496" t="str">
            <v>NTEX28AA</v>
          </cell>
          <cell r="C496" t="str">
            <v>Switch Hardware</v>
          </cell>
          <cell r="D496" t="str">
            <v>LIS DS30 LINK INTERFACE PADDLE</v>
          </cell>
          <cell r="E496">
            <v>7500</v>
          </cell>
          <cell r="F496">
            <v>227.59</v>
          </cell>
          <cell r="G496">
            <v>220.77</v>
          </cell>
          <cell r="H496">
            <v>214.14</v>
          </cell>
        </row>
        <row r="497">
          <cell r="A497" t="str">
            <v>NTEX30AA</v>
          </cell>
          <cell r="C497" t="str">
            <v>Switch Hardware</v>
          </cell>
          <cell r="D497" t="str">
            <v>FRAME RELAY T1 PADDLE BOARD CP</v>
          </cell>
          <cell r="E497">
            <v>1100</v>
          </cell>
          <cell r="F497">
            <v>134.94999999999999</v>
          </cell>
          <cell r="G497">
            <v>130.9</v>
          </cell>
          <cell r="H497">
            <v>126.98</v>
          </cell>
        </row>
        <row r="498">
          <cell r="A498" t="str">
            <v>NTEX31BA</v>
          </cell>
          <cell r="C498" t="str">
            <v>Switch Hardware</v>
          </cell>
          <cell r="D498" t="str">
            <v>FRAME RELAY ACCESS PROCESSOR CARD</v>
          </cell>
          <cell r="E498">
            <v>5500</v>
          </cell>
          <cell r="F498">
            <v>287.08999999999997</v>
          </cell>
          <cell r="G498">
            <v>278.47000000000003</v>
          </cell>
          <cell r="H498">
            <v>270.12</v>
          </cell>
        </row>
        <row r="499">
          <cell r="A499" t="str">
            <v>NTFB20AA</v>
          </cell>
          <cell r="C499" t="str">
            <v>Switch Hardware</v>
          </cell>
          <cell r="D499" t="str">
            <v>SHORTING STUB</v>
          </cell>
          <cell r="E499">
            <v>130</v>
          </cell>
          <cell r="F499">
            <v>37.65</v>
          </cell>
          <cell r="G499">
            <v>36.520000000000003</v>
          </cell>
          <cell r="H499">
            <v>35.42</v>
          </cell>
        </row>
        <row r="500">
          <cell r="A500" t="str">
            <v>NTFB40AA</v>
          </cell>
          <cell r="C500" t="str">
            <v>Cellsite/BTS/RBS Infrastructure</v>
          </cell>
          <cell r="D500" t="str">
            <v>FRAME LEVELING KIT</v>
          </cell>
          <cell r="E500">
            <v>150</v>
          </cell>
          <cell r="F500">
            <v>27.76</v>
          </cell>
          <cell r="G500">
            <v>25.54</v>
          </cell>
          <cell r="H500">
            <v>24.52</v>
          </cell>
        </row>
        <row r="501">
          <cell r="A501" t="str">
            <v>NTFB43AA</v>
          </cell>
          <cell r="C501" t="str">
            <v>Cellsite/BTS/RBS Infrastructure</v>
          </cell>
          <cell r="D501" t="str">
            <v>NON-SEISMIC ANCHORING KIT</v>
          </cell>
          <cell r="E501">
            <v>113</v>
          </cell>
          <cell r="F501">
            <v>30.56</v>
          </cell>
          <cell r="G501">
            <v>30.56</v>
          </cell>
          <cell r="H501">
            <v>30.56</v>
          </cell>
        </row>
        <row r="502">
          <cell r="A502" t="str">
            <v>NTFX09AA</v>
          </cell>
          <cell r="C502" t="str">
            <v>Switch Hardware</v>
          </cell>
          <cell r="D502" t="str">
            <v>C-BUS INTERFACE (CIP) PADDLE B</v>
          </cell>
          <cell r="E502">
            <v>2000</v>
          </cell>
          <cell r="F502">
            <v>88.44</v>
          </cell>
          <cell r="G502">
            <v>85.78</v>
          </cell>
          <cell r="H502">
            <v>83.21</v>
          </cell>
        </row>
        <row r="503">
          <cell r="A503" t="str">
            <v>NTFX30AA</v>
          </cell>
          <cell r="C503" t="str">
            <v>Switch Hardware</v>
          </cell>
          <cell r="D503" t="str">
            <v>sbioc rs232c &amp;amp; v.35 comm. port</v>
          </cell>
          <cell r="E503">
            <v>9500</v>
          </cell>
          <cell r="F503">
            <v>849.91</v>
          </cell>
          <cell r="G503">
            <v>824.41</v>
          </cell>
          <cell r="H503">
            <v>799.68</v>
          </cell>
        </row>
        <row r="504">
          <cell r="A504" t="str">
            <v>NTFX31AA</v>
          </cell>
          <cell r="C504" t="str">
            <v>Switch Hardware</v>
          </cell>
          <cell r="D504" t="str">
            <v>IOM PADDLEBOARD CP</v>
          </cell>
          <cell r="E504">
            <v>7500</v>
          </cell>
          <cell r="F504">
            <v>138.35</v>
          </cell>
          <cell r="G504">
            <v>134.19999999999999</v>
          </cell>
          <cell r="H504">
            <v>130.16999999999999</v>
          </cell>
        </row>
        <row r="505">
          <cell r="A505" t="str">
            <v>NTFX32AA</v>
          </cell>
          <cell r="C505" t="str">
            <v>Switch Hardware</v>
          </cell>
          <cell r="D505" t="str">
            <v>IOM DIGITAL AUDIO TAPE BOARD C</v>
          </cell>
          <cell r="E505">
            <v>3100</v>
          </cell>
          <cell r="F505">
            <v>491.26</v>
          </cell>
          <cell r="G505">
            <v>476.52</v>
          </cell>
          <cell r="H505">
            <v>462.23</v>
          </cell>
        </row>
        <row r="506">
          <cell r="A506" t="str">
            <v>NTFX32BA</v>
          </cell>
          <cell r="C506" t="str">
            <v>Switch Hardware</v>
          </cell>
          <cell r="D506" t="str">
            <v>DDU PLUG-IN MODULE ASSEMBLY</v>
          </cell>
          <cell r="E506">
            <v>12000</v>
          </cell>
          <cell r="F506">
            <v>481.22</v>
          </cell>
          <cell r="G506">
            <v>466.79</v>
          </cell>
          <cell r="H506">
            <v>452.78</v>
          </cell>
        </row>
        <row r="507">
          <cell r="A507" t="str">
            <v>NTFX32CA</v>
          </cell>
          <cell r="C507" t="str">
            <v>Switch Hardware</v>
          </cell>
          <cell r="D507" t="str">
            <v>DAT PLUG-IN MODULE ASSEMBLY</v>
          </cell>
          <cell r="E507">
            <v>17500</v>
          </cell>
          <cell r="F507">
            <v>617.39</v>
          </cell>
          <cell r="G507">
            <v>598.86</v>
          </cell>
          <cell r="H507">
            <v>580.9</v>
          </cell>
        </row>
        <row r="508">
          <cell r="A508" t="str">
            <v>NTFX34AA</v>
          </cell>
          <cell r="C508" t="str">
            <v>Switch Hardware</v>
          </cell>
          <cell r="D508" t="str">
            <v>IOM RS232 SMART CONNECTOR ASSE</v>
          </cell>
          <cell r="E508">
            <v>450</v>
          </cell>
          <cell r="F508">
            <v>135.22999999999999</v>
          </cell>
          <cell r="G508">
            <v>131.18</v>
          </cell>
          <cell r="H508">
            <v>127.24</v>
          </cell>
        </row>
        <row r="509">
          <cell r="A509" t="str">
            <v>NTFX35AA</v>
          </cell>
          <cell r="C509" t="str">
            <v>Switch Hardware</v>
          </cell>
          <cell r="D509" t="str">
            <v>IOM V.35 SMART CONNECTOR ASSEM</v>
          </cell>
          <cell r="E509">
            <v>450</v>
          </cell>
          <cell r="F509">
            <v>165.75</v>
          </cell>
          <cell r="G509">
            <v>160.78</v>
          </cell>
          <cell r="H509">
            <v>155.94999999999999</v>
          </cell>
        </row>
        <row r="510">
          <cell r="A510" t="str">
            <v>NTFX35BA</v>
          </cell>
          <cell r="C510" t="str">
            <v>Switch Hardware</v>
          </cell>
          <cell r="D510" t="str">
            <v>512kb/s LINK INTERFACE S/BOXR</v>
          </cell>
          <cell r="E510">
            <v>1714</v>
          </cell>
          <cell r="F510">
            <v>143.1</v>
          </cell>
          <cell r="G510">
            <v>138.80000000000001</v>
          </cell>
          <cell r="H510">
            <v>134.63999999999999</v>
          </cell>
        </row>
        <row r="511">
          <cell r="A511" t="str">
            <v>NTFX36AA</v>
          </cell>
          <cell r="C511" t="str">
            <v>Switch Hardware</v>
          </cell>
          <cell r="D511" t="str">
            <v>IOM PERTEC SMART CONNECTOR ASS</v>
          </cell>
          <cell r="E511">
            <v>700</v>
          </cell>
          <cell r="F511">
            <v>160.13999999999999</v>
          </cell>
          <cell r="G511">
            <v>155.33000000000001</v>
          </cell>
          <cell r="H511">
            <v>150.66999999999999</v>
          </cell>
        </row>
        <row r="512">
          <cell r="A512" t="str">
            <v>NTFX38AA</v>
          </cell>
          <cell r="C512" t="str">
            <v>Switch Hardware</v>
          </cell>
          <cell r="D512" t="str">
            <v>CURRENT LOOP SMART CONNECTOR A</v>
          </cell>
          <cell r="E512">
            <v>450</v>
          </cell>
          <cell r="F512">
            <v>126.67</v>
          </cell>
          <cell r="G512">
            <v>122.87</v>
          </cell>
          <cell r="H512">
            <v>119.18</v>
          </cell>
        </row>
        <row r="513">
          <cell r="A513" t="str">
            <v>NTFX40UE</v>
          </cell>
          <cell r="C513" t="str">
            <v>Switch Hardware</v>
          </cell>
          <cell r="D513" t="str">
            <v>DB25 MALE/FEMALE RS232 ROLLOVE</v>
          </cell>
          <cell r="E513">
            <v>325</v>
          </cell>
          <cell r="F513">
            <v>19.600000000000001</v>
          </cell>
          <cell r="G513">
            <v>19.02</v>
          </cell>
          <cell r="H513">
            <v>18.440000000000001</v>
          </cell>
        </row>
        <row r="514">
          <cell r="A514" t="str">
            <v>NTFX40UF</v>
          </cell>
          <cell r="C514" t="str">
            <v>Switch Hardware</v>
          </cell>
          <cell r="D514" t="str">
            <v>DB25 FEMALE/FEMALE RS232 ROLLO</v>
          </cell>
          <cell r="E514">
            <v>20</v>
          </cell>
          <cell r="F514">
            <v>20.14</v>
          </cell>
          <cell r="G514">
            <v>19.53</v>
          </cell>
          <cell r="H514">
            <v>18.95</v>
          </cell>
        </row>
        <row r="515">
          <cell r="A515" t="str">
            <v>NTFX42AA</v>
          </cell>
          <cell r="C515" t="str">
            <v>Switch Hardware</v>
          </cell>
          <cell r="D515" t="str">
            <v>ISM PROCESSOR CP</v>
          </cell>
          <cell r="E515">
            <v>4675</v>
          </cell>
          <cell r="F515">
            <v>176.28</v>
          </cell>
          <cell r="G515">
            <v>170.99</v>
          </cell>
          <cell r="H515">
            <v>165.86</v>
          </cell>
        </row>
        <row r="516">
          <cell r="A516" t="str">
            <v>NTFX43AA</v>
          </cell>
          <cell r="C516" t="str">
            <v>Switch Hardware</v>
          </cell>
          <cell r="D516" t="str">
            <v>NTFX43AA ISM DC CONVERTER CP,</v>
          </cell>
          <cell r="E516">
            <v>5000</v>
          </cell>
          <cell r="F516">
            <v>183.31</v>
          </cell>
          <cell r="G516">
            <v>177.81</v>
          </cell>
          <cell r="H516">
            <v>172.48</v>
          </cell>
        </row>
        <row r="517">
          <cell r="A517" t="str">
            <v>NTGB0178</v>
          </cell>
          <cell r="C517" t="str">
            <v>Cellsite/BTS/RBS Infrastructure</v>
          </cell>
          <cell r="D517" t="str">
            <v>COAXIAL ASSY,N,STRAIGHT TNC, LMR-400, 50 OHM</v>
          </cell>
          <cell r="E517">
            <v>200</v>
          </cell>
          <cell r="F517">
            <v>88.51</v>
          </cell>
          <cell r="G517">
            <v>81.430000000000007</v>
          </cell>
          <cell r="H517">
            <v>78.17</v>
          </cell>
        </row>
        <row r="518">
          <cell r="A518" t="str">
            <v>NTGB01MA</v>
          </cell>
          <cell r="C518" t="str">
            <v>Cellsite/BTS/RBS Infrastructure</v>
          </cell>
          <cell r="D518" t="str">
            <v>GPS ANTENNA KIT</v>
          </cell>
          <cell r="E518">
            <v>300</v>
          </cell>
          <cell r="F518">
            <v>79.59</v>
          </cell>
          <cell r="G518">
            <v>79.59</v>
          </cell>
          <cell r="H518">
            <v>79.59</v>
          </cell>
        </row>
        <row r="519">
          <cell r="A519" t="str">
            <v>NTGB06CA</v>
          </cell>
          <cell r="C519" t="str">
            <v>Controller Hardware</v>
          </cell>
          <cell r="D519" t="str">
            <v>ENHANCED SELECTOR PACK FOR THE SBS</v>
          </cell>
          <cell r="E519">
            <v>19000</v>
          </cell>
          <cell r="F519">
            <v>1286.6500000000001</v>
          </cell>
          <cell r="G519">
            <v>1183.72</v>
          </cell>
          <cell r="H519">
            <v>1124.53</v>
          </cell>
        </row>
        <row r="520">
          <cell r="A520" t="str">
            <v>NTGB07CA</v>
          </cell>
          <cell r="C520" t="str">
            <v>Controller Hardware</v>
          </cell>
          <cell r="D520" t="str">
            <v>SBS CONTROLLER CARD</v>
          </cell>
          <cell r="E520">
            <v>7500</v>
          </cell>
          <cell r="F520">
            <v>647.15</v>
          </cell>
          <cell r="G520">
            <v>595.38</v>
          </cell>
          <cell r="H520">
            <v>565.61</v>
          </cell>
        </row>
        <row r="521">
          <cell r="A521" t="str">
            <v>NTGB08AB</v>
          </cell>
          <cell r="C521" t="str">
            <v>Controller Hardware</v>
          </cell>
          <cell r="D521" t="str">
            <v>SCI CARD</v>
          </cell>
          <cell r="E521">
            <v>7000</v>
          </cell>
          <cell r="F521">
            <v>831.51</v>
          </cell>
          <cell r="G521">
            <v>764.99</v>
          </cell>
          <cell r="H521">
            <v>726.74</v>
          </cell>
        </row>
        <row r="522">
          <cell r="A522" t="str">
            <v>NTGB08FA</v>
          </cell>
          <cell r="C522" t="str">
            <v>Controller Hardware</v>
          </cell>
          <cell r="D522" t="str">
            <v>SELECTOR COMMON INTERFACE SUPREME(SCI-S)</v>
          </cell>
          <cell r="E522">
            <v>20000</v>
          </cell>
          <cell r="F522">
            <v>964.57</v>
          </cell>
          <cell r="G522">
            <v>887.4</v>
          </cell>
          <cell r="H522">
            <v>843.03</v>
          </cell>
        </row>
        <row r="523">
          <cell r="A523" t="str">
            <v>NTGB11YO</v>
          </cell>
          <cell r="C523" t="str">
            <v>Cellsite/BTS/RBS Infrastructure</v>
          </cell>
          <cell r="D523" t="str">
            <v>DANTHERM COOLING ACESORY KIT ( METROCELL EXTRL</v>
          </cell>
          <cell r="E523">
            <v>5850</v>
          </cell>
          <cell r="F523">
            <v>1442.82</v>
          </cell>
          <cell r="G523">
            <v>1327.39</v>
          </cell>
          <cell r="H523">
            <v>1274.29</v>
          </cell>
        </row>
        <row r="524">
          <cell r="A524" t="str">
            <v>NTGB11YP</v>
          </cell>
          <cell r="C524" t="str">
            <v>Cellsite/BTS/RBS Infrastructure</v>
          </cell>
          <cell r="D524" t="str">
            <v>MCLEAN HVAC ACCESSORY KIT ( METROCELL EXT. BAT</v>
          </cell>
          <cell r="E524">
            <v>6075</v>
          </cell>
          <cell r="F524">
            <v>1495.6</v>
          </cell>
          <cell r="G524">
            <v>1375.95</v>
          </cell>
          <cell r="H524">
            <v>1320.91</v>
          </cell>
        </row>
        <row r="525">
          <cell r="A525" t="str">
            <v>NTGB11YQ</v>
          </cell>
          <cell r="C525" t="str">
            <v>Cellsite/BTS/RBS Infrastructure</v>
          </cell>
          <cell r="D525" t="str">
            <v>HEATING ACESORY KIT (METROCELL EXTRNL BATTERY</v>
          </cell>
          <cell r="E525">
            <v>3425</v>
          </cell>
          <cell r="F525">
            <v>667.73</v>
          </cell>
          <cell r="G525">
            <v>614.30999999999995</v>
          </cell>
          <cell r="H525">
            <v>589.74</v>
          </cell>
        </row>
        <row r="526">
          <cell r="A526" t="str">
            <v>NTGB11YR</v>
          </cell>
          <cell r="C526" t="str">
            <v>Cellsite/BTS/RBS Infrastructure</v>
          </cell>
          <cell r="D526" t="str">
            <v>PCB ASSY 2 OUTPUTS FOR 2 FANS ( METROCELL EXTE</v>
          </cell>
          <cell r="E526">
            <v>210</v>
          </cell>
          <cell r="F526">
            <v>50.98</v>
          </cell>
          <cell r="G526">
            <v>46.9</v>
          </cell>
          <cell r="H526">
            <v>45.02</v>
          </cell>
        </row>
        <row r="527">
          <cell r="A527" t="str">
            <v>NTGB11YS</v>
          </cell>
          <cell r="C527" t="str">
            <v>Cellsite/BTS/RBS Infrastructure</v>
          </cell>
          <cell r="D527" t="str">
            <v>EXTERNAL BATTERY ENCLOSURE NON-EARTHQUAKE MOUNTING KIT</v>
          </cell>
          <cell r="E527">
            <v>400</v>
          </cell>
          <cell r="F527">
            <v>102.49</v>
          </cell>
          <cell r="G527">
            <v>94.29</v>
          </cell>
          <cell r="H527">
            <v>90.52</v>
          </cell>
        </row>
        <row r="528">
          <cell r="A528" t="str">
            <v>NTGB11YT</v>
          </cell>
          <cell r="B528" t="str">
            <v>A0861671</v>
          </cell>
          <cell r="C528" t="str">
            <v>Cellsite/BTS/RBS Infrastructure</v>
          </cell>
          <cell r="D528" t="str">
            <v>EXTERNAL BATTERY ENCLOSURE EARTHQUAKE MOUNTING KIT</v>
          </cell>
          <cell r="E528">
            <v>500</v>
          </cell>
          <cell r="F528">
            <v>111.73</v>
          </cell>
          <cell r="G528">
            <v>102.79</v>
          </cell>
          <cell r="H528">
            <v>98.68</v>
          </cell>
        </row>
        <row r="529">
          <cell r="A529" t="str">
            <v>NTGB11YX</v>
          </cell>
          <cell r="C529" t="str">
            <v>Cellsite/BTS/RBS Infrastructure</v>
          </cell>
          <cell r="D529" t="str">
            <v>EBE- HEAT/COOLING, BATTERY TRAY CAPABLE</v>
          </cell>
          <cell r="E529">
            <v>15000</v>
          </cell>
          <cell r="F529">
            <v>2832.85</v>
          </cell>
          <cell r="G529">
            <v>2606.2199999999998</v>
          </cell>
          <cell r="H529">
            <v>2501.9699999999998</v>
          </cell>
        </row>
        <row r="530">
          <cell r="A530" t="str">
            <v>NTGB11YY</v>
          </cell>
          <cell r="C530" t="str">
            <v>Cellsite/BTS/RBS Infrastructure</v>
          </cell>
          <cell r="D530" t="str">
            <v>EBE-HEAT ONLY, BATTERY TRAY CAPABLE</v>
          </cell>
          <cell r="E530">
            <v>12000</v>
          </cell>
          <cell r="F530">
            <v>1873.9</v>
          </cell>
          <cell r="G530">
            <v>1723.99</v>
          </cell>
          <cell r="H530">
            <v>1655.03</v>
          </cell>
        </row>
        <row r="531">
          <cell r="A531" t="str">
            <v>NTGB14AA</v>
          </cell>
          <cell r="C531" t="str">
            <v>Controller Hardware</v>
          </cell>
          <cell r="D531" t="str">
            <v>CCA, BCN INTERFACE (8 PORT)</v>
          </cell>
          <cell r="E531">
            <v>11000</v>
          </cell>
          <cell r="F531">
            <v>540.97</v>
          </cell>
          <cell r="G531">
            <v>497.7</v>
          </cell>
          <cell r="H531">
            <v>472.81</v>
          </cell>
        </row>
        <row r="532">
          <cell r="A532" t="str">
            <v>NTGB1811</v>
          </cell>
          <cell r="C532" t="str">
            <v>Controller Hardware</v>
          </cell>
          <cell r="D532" t="str">
            <v>BIU POWER CONVERTER CARD</v>
          </cell>
          <cell r="E532">
            <v>775</v>
          </cell>
          <cell r="F532">
            <v>241.45</v>
          </cell>
          <cell r="G532">
            <v>222.13</v>
          </cell>
          <cell r="H532">
            <v>211.03</v>
          </cell>
        </row>
        <row r="533">
          <cell r="A533" t="str">
            <v>NTGB1812</v>
          </cell>
          <cell r="C533" t="str">
            <v>Controller Hardware</v>
          </cell>
          <cell r="D533" t="str">
            <v>PANEL, BLANK C/DSU FRONT</v>
          </cell>
          <cell r="E533">
            <v>75</v>
          </cell>
          <cell r="F533">
            <v>23.47</v>
          </cell>
          <cell r="G533">
            <v>21.6</v>
          </cell>
          <cell r="H533">
            <v>20.52</v>
          </cell>
        </row>
        <row r="534">
          <cell r="A534" t="str">
            <v>NTGB37AB</v>
          </cell>
          <cell r="C534" t="str">
            <v>Controller Hardware</v>
          </cell>
          <cell r="D534" t="str">
            <v>CCA,UNIVERSAL CONTROLLER 64 (UCC64)</v>
          </cell>
          <cell r="E534">
            <v>10000</v>
          </cell>
          <cell r="F534">
            <v>764.82</v>
          </cell>
          <cell r="G534">
            <v>703.63</v>
          </cell>
          <cell r="H534">
            <v>668.45</v>
          </cell>
        </row>
        <row r="535">
          <cell r="A535" t="str">
            <v>NTGB51TB</v>
          </cell>
          <cell r="C535" t="str">
            <v>Controller Hardware</v>
          </cell>
          <cell r="D535" t="str">
            <v>ACE 200 E1/T1 CARD W/EXTRA FLASH</v>
          </cell>
          <cell r="E535">
            <v>5700</v>
          </cell>
          <cell r="F535">
            <v>1208.5899999999999</v>
          </cell>
          <cell r="G535">
            <v>1111.9000000000001</v>
          </cell>
          <cell r="H535">
            <v>1056.31</v>
          </cell>
        </row>
        <row r="536">
          <cell r="A536" t="str">
            <v>NTGB51TC</v>
          </cell>
          <cell r="C536" t="str">
            <v>Controller Hardware</v>
          </cell>
          <cell r="D536" t="str">
            <v>ACE 200 E1/T1 CARD W/EXTRA FLASH (V3.22 OR LATER)</v>
          </cell>
          <cell r="E536">
            <v>5700</v>
          </cell>
          <cell r="F536">
            <v>1164.2</v>
          </cell>
          <cell r="G536">
            <v>1071.07</v>
          </cell>
          <cell r="H536">
            <v>1017.51</v>
          </cell>
        </row>
        <row r="537">
          <cell r="A537" t="str">
            <v>NTGB52BA</v>
          </cell>
          <cell r="C537" t="str">
            <v>Controller Hardware</v>
          </cell>
          <cell r="D537" t="str">
            <v>CIM CARD</v>
          </cell>
          <cell r="E537">
            <v>1275</v>
          </cell>
          <cell r="F537">
            <v>234.11</v>
          </cell>
          <cell r="G537">
            <v>215.38</v>
          </cell>
          <cell r="H537">
            <v>204.61</v>
          </cell>
        </row>
        <row r="538">
          <cell r="A538" t="str">
            <v>NTGB52KC</v>
          </cell>
          <cell r="C538" t="str">
            <v>Controller Hardware</v>
          </cell>
          <cell r="D538" t="str">
            <v>E1 RJ48 CIM ARD WITH ENHANCED LIGHTENING PROTECTION</v>
          </cell>
          <cell r="E538">
            <v>1275</v>
          </cell>
          <cell r="F538">
            <v>260.79000000000002</v>
          </cell>
          <cell r="G538">
            <v>239.92</v>
          </cell>
          <cell r="H538">
            <v>227.93</v>
          </cell>
        </row>
        <row r="539">
          <cell r="A539" t="str">
            <v>NTGE01BA</v>
          </cell>
          <cell r="C539" t="str">
            <v>Controller Hardware</v>
          </cell>
          <cell r="D539" t="str">
            <v>DISCO SHELF PACKFILL, BSS MGR ON ATM</v>
          </cell>
          <cell r="E539">
            <v>21550</v>
          </cell>
          <cell r="F539">
            <v>3252.19</v>
          </cell>
          <cell r="G539">
            <v>2992.02</v>
          </cell>
          <cell r="H539">
            <v>2842.42</v>
          </cell>
        </row>
        <row r="540">
          <cell r="A540" t="str">
            <v>NTGE02BA</v>
          </cell>
          <cell r="C540" t="str">
            <v>Controller Hardware</v>
          </cell>
          <cell r="D540" t="str">
            <v>TFU SHELF PACKFILL, BSS MGR ON ATM</v>
          </cell>
          <cell r="E540">
            <v>17700</v>
          </cell>
          <cell r="F540">
            <v>2017.3</v>
          </cell>
          <cell r="G540">
            <v>1855.92</v>
          </cell>
          <cell r="H540">
            <v>1763.12</v>
          </cell>
        </row>
        <row r="541">
          <cell r="A541" t="str">
            <v>NTGE46CA</v>
          </cell>
          <cell r="C541" t="str">
            <v>Controller Hardware</v>
          </cell>
          <cell r="D541" t="str">
            <v>IE-48 INITIAL ENHANCED SBS SHELF PACKFILL</v>
          </cell>
          <cell r="E541">
            <v>52500</v>
          </cell>
          <cell r="F541">
            <v>6194.03</v>
          </cell>
          <cell r="G541">
            <v>5698.51</v>
          </cell>
          <cell r="H541">
            <v>5413.59</v>
          </cell>
        </row>
        <row r="542">
          <cell r="A542" t="str">
            <v>NTGE47CA</v>
          </cell>
          <cell r="C542" t="str">
            <v>Controller Hardware</v>
          </cell>
          <cell r="D542" t="str">
            <v>ESEL CARD PACKFILL</v>
          </cell>
          <cell r="E542">
            <v>42500</v>
          </cell>
          <cell r="F542">
            <v>3864.84</v>
          </cell>
          <cell r="G542">
            <v>3555.66</v>
          </cell>
          <cell r="H542">
            <v>3377.87</v>
          </cell>
        </row>
        <row r="543">
          <cell r="A543" t="str">
            <v>NTGE48AA</v>
          </cell>
          <cell r="C543" t="str">
            <v>Controller Hardware</v>
          </cell>
          <cell r="D543" t="str">
            <v>SBS BASE SHELF PACKFILL</v>
          </cell>
          <cell r="E543">
            <v>2960</v>
          </cell>
          <cell r="F543">
            <v>1562.83</v>
          </cell>
          <cell r="G543">
            <v>1437.81</v>
          </cell>
          <cell r="H543">
            <v>1365.92</v>
          </cell>
        </row>
        <row r="544">
          <cell r="A544" t="str">
            <v>NTGM32AB</v>
          </cell>
          <cell r="C544" t="str">
            <v>OEM Equipment</v>
          </cell>
          <cell r="D544" t="str">
            <v>ADC COMMON COMPONENT MODEL</v>
          </cell>
          <cell r="E544">
            <v>1536</v>
          </cell>
          <cell r="F544">
            <v>1240.3699999999999</v>
          </cell>
          <cell r="G544">
            <v>1240.3699999999999</v>
          </cell>
          <cell r="H544">
            <v>1240.3699999999999</v>
          </cell>
        </row>
        <row r="545">
          <cell r="A545" t="str">
            <v>NTGM33AA</v>
          </cell>
          <cell r="C545" t="str">
            <v>OEM Equipment</v>
          </cell>
          <cell r="D545" t="str">
            <v>ADC PUNCH DOWN BAY MODEL</v>
          </cell>
          <cell r="E545">
            <v>729</v>
          </cell>
          <cell r="F545">
            <v>285.92</v>
          </cell>
          <cell r="G545">
            <v>285.92</v>
          </cell>
          <cell r="H545">
            <v>285.92</v>
          </cell>
        </row>
        <row r="546">
          <cell r="A546" t="str">
            <v>NTGM34AA</v>
          </cell>
          <cell r="C546" t="str">
            <v>OEM Equipment</v>
          </cell>
          <cell r="D546" t="str">
            <v>ADC FUSE PANEL MODEL</v>
          </cell>
          <cell r="E546">
            <v>550</v>
          </cell>
          <cell r="F546">
            <v>444.73</v>
          </cell>
          <cell r="G546">
            <v>444.73</v>
          </cell>
          <cell r="H546">
            <v>444.73</v>
          </cell>
        </row>
        <row r="547">
          <cell r="A547" t="str">
            <v>NTGM35AA</v>
          </cell>
          <cell r="B547" t="str">
            <v>A0638505</v>
          </cell>
          <cell r="C547" t="str">
            <v>OEM Equipment</v>
          </cell>
          <cell r="D547" t="str">
            <v>ADC 75 OHM OUTPUT BASE MODEL</v>
          </cell>
          <cell r="E547">
            <v>2035</v>
          </cell>
          <cell r="F547">
            <v>839.36</v>
          </cell>
          <cell r="G547">
            <v>839.36</v>
          </cell>
          <cell r="H547">
            <v>839.36</v>
          </cell>
        </row>
        <row r="548">
          <cell r="A548" t="str">
            <v>NTGM37AA</v>
          </cell>
          <cell r="C548" t="str">
            <v>OEM Equipment</v>
          </cell>
          <cell r="D548" t="str">
            <v>ADC TOOL KIT MODEL</v>
          </cell>
          <cell r="E548">
            <v>206</v>
          </cell>
          <cell r="F548">
            <v>201.83</v>
          </cell>
          <cell r="G548">
            <v>201.83</v>
          </cell>
          <cell r="H548">
            <v>201.83</v>
          </cell>
        </row>
        <row r="549">
          <cell r="A549" t="str">
            <v>NTGM38AA</v>
          </cell>
          <cell r="B549" t="str">
            <v>A0644124</v>
          </cell>
          <cell r="C549" t="str">
            <v>OEM Equipment</v>
          </cell>
          <cell r="D549" t="str">
            <v>ANDREW 7/8 BASE COMPONENT MODEL</v>
          </cell>
          <cell r="E549">
            <v>680</v>
          </cell>
          <cell r="F549">
            <v>278.26</v>
          </cell>
          <cell r="G549">
            <v>278.26</v>
          </cell>
          <cell r="H549">
            <v>278.26</v>
          </cell>
        </row>
        <row r="550">
          <cell r="A550" t="str">
            <v>NTGS0118</v>
          </cell>
          <cell r="C550" t="str">
            <v>Cellsite/BTS/RBS Infrastructure</v>
          </cell>
          <cell r="D550" t="str">
            <v>FIBER OPTIC HARNESS</v>
          </cell>
          <cell r="E550">
            <v>1000</v>
          </cell>
          <cell r="F550">
            <v>176.23</v>
          </cell>
          <cell r="G550">
            <v>162.13999999999999</v>
          </cell>
          <cell r="H550">
            <v>155.65</v>
          </cell>
        </row>
        <row r="551">
          <cell r="A551" t="str">
            <v>NTGS0119</v>
          </cell>
          <cell r="C551" t="str">
            <v>Radio/PA</v>
          </cell>
          <cell r="D551" t="str">
            <v>FIBER CBLE, OUTDOOR,EOM TO CORE, LOCAL RE</v>
          </cell>
          <cell r="E551">
            <v>1000</v>
          </cell>
          <cell r="F551">
            <v>122</v>
          </cell>
          <cell r="G551">
            <v>112.24</v>
          </cell>
          <cell r="H551">
            <v>107.75</v>
          </cell>
        </row>
        <row r="552">
          <cell r="A552" t="str">
            <v>NTGS0161</v>
          </cell>
          <cell r="C552" t="str">
            <v>Cellsite/BTS/RBS Infrastructure</v>
          </cell>
          <cell r="D552" t="str">
            <v>MAIN SITE GROUND CABLE</v>
          </cell>
          <cell r="E552">
            <v>200</v>
          </cell>
          <cell r="F552">
            <v>23.76</v>
          </cell>
          <cell r="G552">
            <v>21.86</v>
          </cell>
          <cell r="H552">
            <v>20.98</v>
          </cell>
        </row>
        <row r="553">
          <cell r="A553" t="str">
            <v>NTGS0171</v>
          </cell>
          <cell r="C553" t="str">
            <v>Cellsite/BTS/RBS Infrastructure</v>
          </cell>
          <cell r="D553" t="str">
            <v>GPS EXPANSION KIT</v>
          </cell>
          <cell r="E553">
            <v>400</v>
          </cell>
          <cell r="F553">
            <v>121.9</v>
          </cell>
          <cell r="G553">
            <v>112.15</v>
          </cell>
          <cell r="H553">
            <v>107.66</v>
          </cell>
        </row>
        <row r="554">
          <cell r="A554" t="str">
            <v>NTGS0172</v>
          </cell>
          <cell r="C554" t="str">
            <v>Cellsite/BTS/RBS Infrastructure</v>
          </cell>
          <cell r="D554" t="str">
            <v>DC INTERFACE KIT-LOCAL</v>
          </cell>
          <cell r="E554">
            <v>50</v>
          </cell>
          <cell r="F554">
            <v>15.06</v>
          </cell>
          <cell r="G554">
            <v>13.86</v>
          </cell>
          <cell r="H554">
            <v>13.3</v>
          </cell>
        </row>
        <row r="555">
          <cell r="A555" t="str">
            <v>NTGS0173</v>
          </cell>
          <cell r="C555" t="str">
            <v>Cellsite/BTS/RBS Infrastructure</v>
          </cell>
          <cell r="D555" t="str">
            <v>DC INTERFACE KIT-REMOTE</v>
          </cell>
          <cell r="E555">
            <v>250</v>
          </cell>
          <cell r="F555">
            <v>75.760000000000005</v>
          </cell>
          <cell r="G555">
            <v>69.7</v>
          </cell>
          <cell r="H555">
            <v>66.91</v>
          </cell>
        </row>
        <row r="556">
          <cell r="A556" t="str">
            <v>NTGS0174</v>
          </cell>
          <cell r="C556" t="str">
            <v>Cellsite/BTS/RBS Infrastructure</v>
          </cell>
          <cell r="D556" t="str">
            <v>OUTDOOR DE-RE GANGING KIT</v>
          </cell>
          <cell r="E556">
            <v>50</v>
          </cell>
          <cell r="F556">
            <v>12.76</v>
          </cell>
          <cell r="G556">
            <v>11.74</v>
          </cell>
          <cell r="H556">
            <v>11.27</v>
          </cell>
        </row>
        <row r="557">
          <cell r="A557" t="str">
            <v>NTGS0175</v>
          </cell>
          <cell r="C557" t="str">
            <v>Cellsite/BTS/RBS Infrastructure</v>
          </cell>
          <cell r="D557" t="str">
            <v>REMOTE ENTRY CABLE KIT</v>
          </cell>
          <cell r="E557">
            <v>800</v>
          </cell>
          <cell r="F557">
            <v>217.94</v>
          </cell>
          <cell r="G557">
            <v>200.51</v>
          </cell>
          <cell r="H557">
            <v>192.49</v>
          </cell>
        </row>
        <row r="558">
          <cell r="A558" t="str">
            <v>NTGS0187</v>
          </cell>
          <cell r="C558" t="str">
            <v>OEM Equipment</v>
          </cell>
          <cell r="D558" t="str">
            <v>E1/T1 PRIMARY SURGE PROTECTOR 170V</v>
          </cell>
          <cell r="E558">
            <v>630</v>
          </cell>
          <cell r="F558">
            <v>75.52</v>
          </cell>
          <cell r="G558">
            <v>75.52</v>
          </cell>
          <cell r="H558">
            <v>75.52</v>
          </cell>
        </row>
        <row r="559">
          <cell r="A559" t="str">
            <v>NTGS01AA</v>
          </cell>
          <cell r="C559" t="str">
            <v>Cellsite/BTS/RBS Infrastructure</v>
          </cell>
          <cell r="D559" t="str">
            <v>METROCELL OUTDOOR DIGITAL ENCLOSURE CABINET</v>
          </cell>
          <cell r="E559">
            <v>42000</v>
          </cell>
          <cell r="F559">
            <v>7873.84</v>
          </cell>
          <cell r="G559">
            <v>7243.93</v>
          </cell>
          <cell r="H559">
            <v>6954.17</v>
          </cell>
        </row>
        <row r="560">
          <cell r="A560" t="str">
            <v>NTGS0303</v>
          </cell>
          <cell r="C560" t="str">
            <v>Cellsite/BTS/RBS Infrastructure</v>
          </cell>
          <cell r="D560" t="str">
            <v>CUSTOMER ALARMS PROTECTION KIT, RE</v>
          </cell>
          <cell r="E560">
            <v>2400</v>
          </cell>
          <cell r="F560">
            <v>223.73</v>
          </cell>
          <cell r="G560">
            <v>205.83</v>
          </cell>
          <cell r="H560">
            <v>197.59</v>
          </cell>
        </row>
        <row r="561">
          <cell r="A561" t="str">
            <v>NTGS03AA</v>
          </cell>
          <cell r="C561" t="str">
            <v>Cellsite/BTS/RBS Infrastructure</v>
          </cell>
          <cell r="D561" t="str">
            <v>METROCELL OUTDOOR RADIO ENCLOSURE</v>
          </cell>
          <cell r="E561">
            <v>8000</v>
          </cell>
          <cell r="F561">
            <v>2355.4499999999998</v>
          </cell>
          <cell r="G561">
            <v>2167.02</v>
          </cell>
          <cell r="H561">
            <v>2080.34</v>
          </cell>
        </row>
        <row r="562">
          <cell r="A562" t="str">
            <v>NTGS05AA</v>
          </cell>
          <cell r="C562" t="str">
            <v>Cellsite/BTS/RBS Infrastructure</v>
          </cell>
          <cell r="D562" t="str">
            <v>DE FIBER SPLICE ENCLOSURE</v>
          </cell>
          <cell r="E562">
            <v>2600</v>
          </cell>
          <cell r="F562">
            <v>199</v>
          </cell>
          <cell r="G562">
            <v>183.08</v>
          </cell>
          <cell r="H562">
            <v>175.76</v>
          </cell>
        </row>
        <row r="563">
          <cell r="A563" t="str">
            <v>NTGS15AA</v>
          </cell>
          <cell r="C563" t="str">
            <v>Cellsite/BTS/RBS Infrastructure</v>
          </cell>
          <cell r="D563" t="str">
            <v>HEAT EXCHANGER INTERNAL LOOP FAN UNIT</v>
          </cell>
          <cell r="E563">
            <v>2000</v>
          </cell>
          <cell r="F563">
            <v>507.5</v>
          </cell>
          <cell r="G563">
            <v>466.9</v>
          </cell>
          <cell r="H563">
            <v>448.22</v>
          </cell>
        </row>
        <row r="564">
          <cell r="A564" t="str">
            <v>NTGS16AA</v>
          </cell>
          <cell r="C564" t="str">
            <v>Cellsite/BTS/RBS Infrastructure</v>
          </cell>
          <cell r="D564" t="str">
            <v>HEAT EXCHANGER EXTERNAL LOOP FAN UNIT</v>
          </cell>
          <cell r="E564">
            <v>2000</v>
          </cell>
          <cell r="F564">
            <v>447.6</v>
          </cell>
          <cell r="G564">
            <v>411.8</v>
          </cell>
          <cell r="H564">
            <v>395.32</v>
          </cell>
        </row>
        <row r="565">
          <cell r="A565" t="str">
            <v>NTGS17AA</v>
          </cell>
          <cell r="C565" t="str">
            <v>Cellsite/BTS/RBS Infrastructure</v>
          </cell>
          <cell r="D565" t="str">
            <v>HEATER ASSY</v>
          </cell>
          <cell r="E565">
            <v>1000</v>
          </cell>
          <cell r="F565">
            <v>156.96</v>
          </cell>
          <cell r="G565">
            <v>144.4</v>
          </cell>
          <cell r="H565">
            <v>138.63</v>
          </cell>
        </row>
        <row r="566">
          <cell r="A566" t="str">
            <v>NTGS18AA</v>
          </cell>
          <cell r="C566" t="str">
            <v>Cellsite/BTS/RBS Infrastructure</v>
          </cell>
          <cell r="D566" t="str">
            <v>COOLING UNIT ASSYS</v>
          </cell>
          <cell r="E566">
            <v>1400</v>
          </cell>
          <cell r="F566">
            <v>389.95</v>
          </cell>
          <cell r="G566">
            <v>358.76</v>
          </cell>
          <cell r="H566">
            <v>344.41</v>
          </cell>
        </row>
        <row r="567">
          <cell r="A567" t="str">
            <v>NTGS18AB</v>
          </cell>
          <cell r="C567" t="str">
            <v>Cellsite/BTS/RBS Infrastructure</v>
          </cell>
          <cell r="D567" t="str">
            <v>COOLING UNIT ASSY</v>
          </cell>
          <cell r="E567">
            <v>1400</v>
          </cell>
          <cell r="F567">
            <v>319.58</v>
          </cell>
          <cell r="G567">
            <v>294.01</v>
          </cell>
          <cell r="H567">
            <v>282.25</v>
          </cell>
        </row>
        <row r="568">
          <cell r="A568" t="str">
            <v>NTGS2006</v>
          </cell>
          <cell r="C568" t="str">
            <v>Cellsite/BTS/RBS Infrastructure</v>
          </cell>
          <cell r="D568" t="str">
            <v>DUMMY FACE PLATE 2&amp;quot;</v>
          </cell>
          <cell r="E568">
            <v>50</v>
          </cell>
          <cell r="F568">
            <v>0.62</v>
          </cell>
          <cell r="G568">
            <v>0.56999999999999995</v>
          </cell>
          <cell r="H568">
            <v>0.54</v>
          </cell>
        </row>
        <row r="569">
          <cell r="A569" t="str">
            <v>NTGS2007</v>
          </cell>
          <cell r="C569" t="str">
            <v>Cellsite/BTS/RBS Infrastructure</v>
          </cell>
          <cell r="D569" t="str">
            <v>DUMMY FACE PLATE 4&amp;quot;</v>
          </cell>
          <cell r="E569">
            <v>50</v>
          </cell>
          <cell r="F569">
            <v>1.25</v>
          </cell>
          <cell r="G569">
            <v>1.1499999999999999</v>
          </cell>
          <cell r="H569">
            <v>1.1000000000000001</v>
          </cell>
        </row>
        <row r="570">
          <cell r="A570" t="str">
            <v>NTGS21AA</v>
          </cell>
          <cell r="C570" t="str">
            <v>Cellsite/BTS/RBS Infrastructure</v>
          </cell>
          <cell r="D570" t="str">
            <v>MCBTS DIGITAL EQUIPTMENT SHELF BACKPLANE ASSY</v>
          </cell>
          <cell r="E570">
            <v>5000</v>
          </cell>
          <cell r="F570">
            <v>547.73</v>
          </cell>
          <cell r="G570">
            <v>503.91</v>
          </cell>
          <cell r="H570">
            <v>483.75</v>
          </cell>
        </row>
        <row r="571">
          <cell r="A571" t="str">
            <v>NTGS30AA</v>
          </cell>
          <cell r="C571" t="str">
            <v>Cellsite/BTS/RBS Infrastructure</v>
          </cell>
          <cell r="D571" t="str">
            <v>CORE MODULE</v>
          </cell>
          <cell r="E571">
            <v>10000</v>
          </cell>
          <cell r="F571">
            <v>1096.69</v>
          </cell>
          <cell r="G571">
            <v>1008.95</v>
          </cell>
          <cell r="H571">
            <v>968.59</v>
          </cell>
        </row>
        <row r="572">
          <cell r="A572" t="str">
            <v>NTGS3517</v>
          </cell>
          <cell r="C572" t="str">
            <v>Cellsite/BTS/RBS Infrastructure</v>
          </cell>
          <cell r="D572" t="str">
            <v>INDOOR T1/E1 DSX CBLE</v>
          </cell>
          <cell r="E572">
            <v>75</v>
          </cell>
          <cell r="F572">
            <v>27.66</v>
          </cell>
          <cell r="G572">
            <v>25.44</v>
          </cell>
          <cell r="H572">
            <v>24.43</v>
          </cell>
        </row>
        <row r="573">
          <cell r="A573" t="str">
            <v>NTGS3518</v>
          </cell>
          <cell r="C573" t="str">
            <v>Cellsite/BTS/RBS Infrastructure</v>
          </cell>
          <cell r="D573" t="str">
            <v>INDOOR ALRAM MDF CABLE</v>
          </cell>
          <cell r="E573">
            <v>300</v>
          </cell>
          <cell r="F573">
            <v>23.96</v>
          </cell>
          <cell r="G573">
            <v>22.05</v>
          </cell>
          <cell r="H573">
            <v>21.16</v>
          </cell>
        </row>
        <row r="574">
          <cell r="A574" t="str">
            <v>NTGS3525</v>
          </cell>
          <cell r="C574" t="str">
            <v>Radio/PA</v>
          </cell>
          <cell r="D574" t="str">
            <v>FIBER CABLE INDOOR EOM TO CABLE 6M</v>
          </cell>
          <cell r="E574">
            <v>800</v>
          </cell>
          <cell r="F574">
            <v>105.76</v>
          </cell>
          <cell r="G574">
            <v>97.3</v>
          </cell>
          <cell r="H574">
            <v>93.4</v>
          </cell>
        </row>
        <row r="575">
          <cell r="A575" t="str">
            <v>NTGS35AA</v>
          </cell>
          <cell r="C575" t="str">
            <v>Cellsite/BTS/RBS Infrastructure</v>
          </cell>
          <cell r="D575" t="str">
            <v>METROCELL INDOOR DIGITAL ENCLOSURE RACK- AC POWER</v>
          </cell>
          <cell r="E575">
            <v>30000</v>
          </cell>
          <cell r="F575">
            <v>4315.2700000000004</v>
          </cell>
          <cell r="G575">
            <v>3970.05</v>
          </cell>
          <cell r="H575">
            <v>3811.25</v>
          </cell>
        </row>
        <row r="576">
          <cell r="A576" t="str">
            <v>NTGS40AA</v>
          </cell>
          <cell r="C576" t="str">
            <v>Cellsite/BTS/RBS Infrastructure</v>
          </cell>
          <cell r="D576" t="str">
            <v>CONTROL MODULE</v>
          </cell>
          <cell r="E576">
            <v>12000</v>
          </cell>
          <cell r="F576">
            <v>1048.1199999999999</v>
          </cell>
          <cell r="G576">
            <v>964.27</v>
          </cell>
          <cell r="H576">
            <v>925.7</v>
          </cell>
        </row>
        <row r="577">
          <cell r="A577" t="str">
            <v>NTGS4220</v>
          </cell>
          <cell r="C577" t="str">
            <v>Cellsite/BTS/RBS Infrastructure</v>
          </cell>
          <cell r="D577" t="str">
            <v>KIT, LPM LUGS, 6 AWG, 1 CARRIER</v>
          </cell>
          <cell r="E577">
            <v>100</v>
          </cell>
          <cell r="F577">
            <v>40.69</v>
          </cell>
          <cell r="G577">
            <v>37.44</v>
          </cell>
          <cell r="H577">
            <v>35.94</v>
          </cell>
        </row>
        <row r="578">
          <cell r="A578" t="str">
            <v>NTGS4230</v>
          </cell>
          <cell r="C578" t="str">
            <v>Cellsite/BTS/RBS Infrastructure</v>
          </cell>
          <cell r="D578" t="str">
            <v>KIT, LPM LUGS, 8 AWG, 1 CARRIER</v>
          </cell>
          <cell r="E578">
            <v>100</v>
          </cell>
          <cell r="F578">
            <v>38.39</v>
          </cell>
          <cell r="G578">
            <v>35.32</v>
          </cell>
          <cell r="H578">
            <v>33.909999999999997</v>
          </cell>
        </row>
        <row r="579">
          <cell r="A579" t="str">
            <v>NTGS45BA</v>
          </cell>
          <cell r="C579" t="str">
            <v>Cellsite/BTS/RBS Infrastructure</v>
          </cell>
          <cell r="D579" t="str">
            <v>INDOOR METROCELL DC ASSEMBLY - 48V</v>
          </cell>
          <cell r="E579">
            <v>24000</v>
          </cell>
          <cell r="F579">
            <v>3998.37</v>
          </cell>
          <cell r="G579">
            <v>3678.51</v>
          </cell>
          <cell r="H579">
            <v>3531.36</v>
          </cell>
        </row>
        <row r="580">
          <cell r="A580" t="str">
            <v>NTGS45CA</v>
          </cell>
          <cell r="C580" t="str">
            <v>Cellsite/BTS/RBS Infrastructure</v>
          </cell>
          <cell r="D580" t="str">
            <v>Indoor Metrocell Assembly +24V</v>
          </cell>
          <cell r="E580">
            <v>24000</v>
          </cell>
          <cell r="F580">
            <v>4595.74</v>
          </cell>
          <cell r="G580">
            <v>4228.08</v>
          </cell>
          <cell r="H580">
            <v>4058.96</v>
          </cell>
        </row>
        <row r="581">
          <cell r="A581" t="str">
            <v>NTGS4751</v>
          </cell>
          <cell r="C581" t="str">
            <v>Cellsite/BTS/RBS Infrastructure</v>
          </cell>
          <cell r="D581" t="str">
            <v>POWER FILTER MODULE INDOO</v>
          </cell>
          <cell r="E581">
            <v>610</v>
          </cell>
          <cell r="F581">
            <v>49.25</v>
          </cell>
          <cell r="G581">
            <v>45.31</v>
          </cell>
          <cell r="H581">
            <v>43.5</v>
          </cell>
        </row>
        <row r="582">
          <cell r="A582" t="str">
            <v>NTGS4950</v>
          </cell>
          <cell r="B582" t="str">
            <v>A0746743</v>
          </cell>
          <cell r="C582" t="str">
            <v>Cellsite/BTS/RBS Infrastructure</v>
          </cell>
          <cell r="D582" t="str">
            <v>LIGHTNING PROTECTION MODULE 800 MHz LOCAL</v>
          </cell>
          <cell r="E582">
            <v>4000</v>
          </cell>
          <cell r="F582">
            <v>927.44</v>
          </cell>
          <cell r="G582">
            <v>853.25</v>
          </cell>
          <cell r="H582">
            <v>819.12</v>
          </cell>
        </row>
        <row r="583">
          <cell r="A583" t="str">
            <v>NTGS4960</v>
          </cell>
          <cell r="C583" t="str">
            <v>Cellsite/BTS/RBS Infrastructure</v>
          </cell>
          <cell r="D583" t="str">
            <v>LPM 1900 MHZ LOCAL</v>
          </cell>
          <cell r="E583">
            <v>6500</v>
          </cell>
          <cell r="F583">
            <v>922.5</v>
          </cell>
          <cell r="G583">
            <v>848.7</v>
          </cell>
          <cell r="H583">
            <v>814.75</v>
          </cell>
        </row>
        <row r="584">
          <cell r="A584" t="str">
            <v>NTGS4960</v>
          </cell>
          <cell r="C584" t="str">
            <v>Cellsite/BTS/RBS Infrastructure</v>
          </cell>
          <cell r="D584" t="str">
            <v>LPM 1900 MHZ LOCAL</v>
          </cell>
          <cell r="E584">
            <v>6500</v>
          </cell>
          <cell r="F584">
            <v>922.5</v>
          </cell>
          <cell r="G584">
            <v>848.7</v>
          </cell>
          <cell r="H584">
            <v>814.75</v>
          </cell>
        </row>
        <row r="585">
          <cell r="A585" t="str">
            <v>NTGS4980</v>
          </cell>
          <cell r="C585" t="str">
            <v>Cellsite/BTS/RBS Infrastructure</v>
          </cell>
          <cell r="D585" t="str">
            <v>GPS EXPANSION KIT</v>
          </cell>
          <cell r="E585">
            <v>400</v>
          </cell>
          <cell r="F585">
            <v>26.01</v>
          </cell>
          <cell r="G585">
            <v>23.93</v>
          </cell>
          <cell r="H585">
            <v>22.97</v>
          </cell>
        </row>
        <row r="586">
          <cell r="A586" t="str">
            <v>NTGS4990</v>
          </cell>
          <cell r="B586" t="str">
            <v>A0771531</v>
          </cell>
          <cell r="C586" t="str">
            <v>Cellsite/BTS/RBS Infrastructure</v>
          </cell>
          <cell r="D586" t="str">
            <v>DSX FOR METROCELL PATCH PANEL KIT</v>
          </cell>
          <cell r="E586">
            <v>2500</v>
          </cell>
          <cell r="F586">
            <v>416.84</v>
          </cell>
          <cell r="G586">
            <v>416.84</v>
          </cell>
          <cell r="H586">
            <v>416.84</v>
          </cell>
        </row>
        <row r="587">
          <cell r="A587" t="str">
            <v>NTGS4991</v>
          </cell>
          <cell r="C587" t="str">
            <v>OEM Equipment</v>
          </cell>
          <cell r="D587" t="str">
            <v>TCCM-T1/E1 CROSS CONNECT MODULE,12T1 DSX PATCH PANEL</v>
          </cell>
          <cell r="E587">
            <v>780</v>
          </cell>
          <cell r="F587">
            <v>75.7</v>
          </cell>
          <cell r="G587">
            <v>75.7</v>
          </cell>
          <cell r="H587">
            <v>75.7</v>
          </cell>
        </row>
        <row r="588">
          <cell r="A588" t="str">
            <v>NTGS49AA</v>
          </cell>
          <cell r="C588" t="str">
            <v>Cellsite/BTS/RBS Infrastructure</v>
          </cell>
          <cell r="D588" t="str">
            <v>INDOOR DR-RR GANGING KIT</v>
          </cell>
          <cell r="E588">
            <v>20</v>
          </cell>
          <cell r="F588">
            <v>14.23</v>
          </cell>
          <cell r="G588">
            <v>13.09</v>
          </cell>
          <cell r="H588">
            <v>12.57</v>
          </cell>
        </row>
        <row r="589">
          <cell r="A589" t="str">
            <v>NTGS5000</v>
          </cell>
          <cell r="C589" t="str">
            <v>Cellsite/BTS/RBS Infrastructure</v>
          </cell>
          <cell r="D589" t="str">
            <v>DUAL BAND LIGHTNING PROTECTION MODULE</v>
          </cell>
          <cell r="E589">
            <v>2000</v>
          </cell>
          <cell r="F589">
            <v>424.34</v>
          </cell>
          <cell r="G589">
            <v>390.39</v>
          </cell>
          <cell r="H589">
            <v>374.77</v>
          </cell>
        </row>
        <row r="590">
          <cell r="A590" t="str">
            <v>NTGS5010</v>
          </cell>
          <cell r="C590" t="str">
            <v>Cellsite/BTS/RBS Infrastructure</v>
          </cell>
          <cell r="D590" t="str">
            <v>LIGHTNING PROTECTION MODULE REMOTE</v>
          </cell>
          <cell r="E590">
            <v>3500</v>
          </cell>
          <cell r="F590">
            <v>798.52</v>
          </cell>
          <cell r="G590">
            <v>734.64</v>
          </cell>
          <cell r="H590">
            <v>705.26</v>
          </cell>
        </row>
        <row r="591">
          <cell r="A591" t="str">
            <v>NTGS50AA</v>
          </cell>
          <cell r="C591" t="str">
            <v>Cellsite/BTS/RBS Infrastructure</v>
          </cell>
          <cell r="D591" t="str">
            <v>GPS MODULE</v>
          </cell>
          <cell r="E591">
            <v>7000</v>
          </cell>
          <cell r="F591">
            <v>830.5</v>
          </cell>
          <cell r="G591">
            <v>764.06</v>
          </cell>
          <cell r="H591">
            <v>733.5</v>
          </cell>
        </row>
        <row r="592">
          <cell r="A592" t="str">
            <v>NTGS5301</v>
          </cell>
          <cell r="C592" t="str">
            <v>Radio/PA</v>
          </cell>
          <cell r="D592" t="str">
            <v>FRMTM LOWER BAND A&amp;amp;D</v>
          </cell>
          <cell r="E592">
            <v>12000</v>
          </cell>
          <cell r="F592">
            <v>947.51</v>
          </cell>
          <cell r="G592">
            <v>871.71</v>
          </cell>
          <cell r="H592">
            <v>836.84</v>
          </cell>
        </row>
        <row r="593">
          <cell r="A593" t="str">
            <v>NTGS5302</v>
          </cell>
          <cell r="C593" t="str">
            <v>Radio/PA</v>
          </cell>
          <cell r="D593" t="str">
            <v>FRMTM UPPER BAND A&amp;amp;D</v>
          </cell>
          <cell r="E593">
            <v>12000</v>
          </cell>
          <cell r="F593">
            <v>879.77</v>
          </cell>
          <cell r="G593">
            <v>809.39</v>
          </cell>
          <cell r="H593">
            <v>777.01</v>
          </cell>
        </row>
        <row r="594">
          <cell r="A594" t="str">
            <v>NTGS5303</v>
          </cell>
          <cell r="C594" t="str">
            <v>Radio/PA</v>
          </cell>
          <cell r="D594" t="str">
            <v>FRMTM LOWER BAND B&amp;amp;E</v>
          </cell>
          <cell r="E594">
            <v>12000</v>
          </cell>
          <cell r="F594">
            <v>879.77</v>
          </cell>
          <cell r="G594">
            <v>809.39</v>
          </cell>
          <cell r="H594">
            <v>777.01</v>
          </cell>
        </row>
        <row r="595">
          <cell r="A595" t="str">
            <v>NTGS5304</v>
          </cell>
          <cell r="C595" t="str">
            <v>Radio/PA</v>
          </cell>
          <cell r="D595" t="str">
            <v>FRMTM UPPER BAND B&amp;amp;E</v>
          </cell>
          <cell r="E595">
            <v>12000</v>
          </cell>
          <cell r="F595">
            <v>879.77</v>
          </cell>
          <cell r="G595">
            <v>809.39</v>
          </cell>
          <cell r="H595">
            <v>777.01</v>
          </cell>
        </row>
        <row r="596">
          <cell r="A596" t="str">
            <v>NTGS5305</v>
          </cell>
          <cell r="C596" t="str">
            <v>Radio/PA</v>
          </cell>
          <cell r="D596" t="str">
            <v>FRMTM LOWER BAND C&amp;amp;F</v>
          </cell>
          <cell r="E596">
            <v>12000</v>
          </cell>
          <cell r="F596">
            <v>998.65</v>
          </cell>
          <cell r="G596">
            <v>918.76</v>
          </cell>
          <cell r="H596">
            <v>882.01</v>
          </cell>
        </row>
        <row r="597">
          <cell r="A597" t="str">
            <v>NTGS5306</v>
          </cell>
          <cell r="C597" t="str">
            <v>Radio/PA</v>
          </cell>
          <cell r="D597" t="str">
            <v>FRMTM UPPER BAND C&amp;amp;F</v>
          </cell>
          <cell r="E597">
            <v>12000</v>
          </cell>
          <cell r="F597">
            <v>998.65</v>
          </cell>
          <cell r="G597">
            <v>918.76</v>
          </cell>
          <cell r="H597">
            <v>882.01</v>
          </cell>
        </row>
        <row r="598">
          <cell r="A598" t="str">
            <v>NTGS5310</v>
          </cell>
          <cell r="C598" t="str">
            <v>Radio/PA</v>
          </cell>
          <cell r="D598" t="str">
            <v>LOWER A BAND TRIPLEXER</v>
          </cell>
          <cell r="E598">
            <v>15000</v>
          </cell>
          <cell r="F598">
            <v>947.51</v>
          </cell>
          <cell r="G598">
            <v>871.71</v>
          </cell>
          <cell r="H598">
            <v>836.84</v>
          </cell>
        </row>
        <row r="599">
          <cell r="A599" t="str">
            <v>NTGS53GA</v>
          </cell>
          <cell r="C599" t="str">
            <v>Radio/PA</v>
          </cell>
          <cell r="D599" t="str">
            <v>FRM 1900MHZ DUPLEXER DPM ASSY, BAND A&amp;amp;D</v>
          </cell>
          <cell r="E599">
            <v>3000</v>
          </cell>
          <cell r="F599">
            <v>592.96</v>
          </cell>
          <cell r="G599">
            <v>545.53</v>
          </cell>
          <cell r="H599">
            <v>523.70000000000005</v>
          </cell>
        </row>
        <row r="600">
          <cell r="A600" t="str">
            <v>NTGS53HA</v>
          </cell>
          <cell r="C600" t="str">
            <v>Radio/PA</v>
          </cell>
          <cell r="D600" t="str">
            <v>FRM 1900MHZ DUPLEXER DPM ASSY, BAND B&amp;amp;E</v>
          </cell>
          <cell r="E600">
            <v>3000</v>
          </cell>
          <cell r="F600">
            <v>592.96</v>
          </cell>
          <cell r="G600">
            <v>545.53</v>
          </cell>
          <cell r="H600">
            <v>523.70000000000005</v>
          </cell>
        </row>
        <row r="601">
          <cell r="A601" t="str">
            <v>NTGS53IA</v>
          </cell>
          <cell r="C601" t="str">
            <v>Radio/PA</v>
          </cell>
          <cell r="D601" t="str">
            <v>FRM 1900 MHZ DUPLEXER DPM ASSY, BAND C&amp;amp;F</v>
          </cell>
          <cell r="E601">
            <v>3000</v>
          </cell>
          <cell r="F601">
            <v>592.96</v>
          </cell>
          <cell r="G601">
            <v>545.53</v>
          </cell>
          <cell r="H601">
            <v>523.70000000000005</v>
          </cell>
        </row>
        <row r="602">
          <cell r="A602" t="str">
            <v>NTGS53JA</v>
          </cell>
          <cell r="C602" t="str">
            <v>Radio/PA</v>
          </cell>
          <cell r="D602" t="str">
            <v>FRM 1900MHZ DUPLEXOR/PRESELECTOR DPM ASSY, BAND A&amp;amp;D</v>
          </cell>
          <cell r="E602">
            <v>4000</v>
          </cell>
          <cell r="F602">
            <v>758.36</v>
          </cell>
          <cell r="G602">
            <v>697.69</v>
          </cell>
          <cell r="H602">
            <v>669.78</v>
          </cell>
        </row>
        <row r="603">
          <cell r="A603" t="str">
            <v>NTGS53KA</v>
          </cell>
          <cell r="C603" t="str">
            <v>Radio/PA</v>
          </cell>
          <cell r="D603" t="str">
            <v>FRM 1900MHZ DUPLEXOR/PRESELECTOR DPM ASSY, BAND B&amp;amp;E</v>
          </cell>
          <cell r="E603">
            <v>4000</v>
          </cell>
          <cell r="F603">
            <v>758.36</v>
          </cell>
          <cell r="G603">
            <v>697.69</v>
          </cell>
          <cell r="H603">
            <v>669.78</v>
          </cell>
        </row>
        <row r="604">
          <cell r="A604" t="str">
            <v>NTGS53LA</v>
          </cell>
          <cell r="C604" t="str">
            <v>Radio/PA</v>
          </cell>
          <cell r="D604" t="str">
            <v>FRM 1900MHZ DUPLEXOR/PRESELECTOR DPM ASSY, BAND C&amp;amp;F</v>
          </cell>
          <cell r="E604">
            <v>4000</v>
          </cell>
          <cell r="F604">
            <v>758.36</v>
          </cell>
          <cell r="G604">
            <v>697.69</v>
          </cell>
          <cell r="H604">
            <v>669.78</v>
          </cell>
        </row>
        <row r="605">
          <cell r="A605" t="str">
            <v>NTGS54CB</v>
          </cell>
          <cell r="C605" t="str">
            <v>Cellsite/BTS/RBS Infrastructure</v>
          </cell>
          <cell r="D605" t="str">
            <v>FRM EOM, NO CABLE</v>
          </cell>
          <cell r="E605">
            <v>1300</v>
          </cell>
          <cell r="F605">
            <v>209.23</v>
          </cell>
          <cell r="G605">
            <v>192.49</v>
          </cell>
          <cell r="H605">
            <v>184.79</v>
          </cell>
        </row>
        <row r="606">
          <cell r="A606" t="str">
            <v>NTGS54KB</v>
          </cell>
          <cell r="B606" t="str">
            <v>A0786512</v>
          </cell>
          <cell r="C606" t="str">
            <v>Radio/PA</v>
          </cell>
          <cell r="D606" t="str">
            <v>FRM EOM ASSY, INDOOR, REMOTE RR, CONN, 6M</v>
          </cell>
          <cell r="E606">
            <v>2100</v>
          </cell>
          <cell r="F606">
            <v>328.04</v>
          </cell>
          <cell r="G606">
            <v>301.8</v>
          </cell>
          <cell r="H606">
            <v>289.73</v>
          </cell>
        </row>
        <row r="607">
          <cell r="A607" t="str">
            <v>NTGS54LB</v>
          </cell>
          <cell r="C607" t="str">
            <v>Radio/PA</v>
          </cell>
          <cell r="D607" t="str">
            <v>FRM EOM ASSY, INDOOR, REMOTE RR, CONN, 12M</v>
          </cell>
          <cell r="E607">
            <v>2300</v>
          </cell>
          <cell r="F607">
            <v>499.74</v>
          </cell>
          <cell r="G607">
            <v>459.77</v>
          </cell>
          <cell r="H607">
            <v>441.37</v>
          </cell>
        </row>
        <row r="608">
          <cell r="A608" t="str">
            <v>NTGS54MB</v>
          </cell>
          <cell r="C608" t="str">
            <v>Radio/PA</v>
          </cell>
          <cell r="D608" t="str">
            <v>FRM EOM ASSY, INDOOR, REMOTE RR, CONN, 18M</v>
          </cell>
          <cell r="E608">
            <v>2500</v>
          </cell>
          <cell r="F608">
            <v>564.79</v>
          </cell>
          <cell r="G608">
            <v>519.6</v>
          </cell>
          <cell r="H608">
            <v>498.82</v>
          </cell>
        </row>
        <row r="609">
          <cell r="A609" t="str">
            <v>NTGS54UB</v>
          </cell>
          <cell r="C609" t="str">
            <v>Radio/PA</v>
          </cell>
          <cell r="D609" t="str">
            <v>FRM EOM ASSY, OUTDOOR, REMOTE RE, CONN, 18M</v>
          </cell>
          <cell r="E609">
            <v>2500</v>
          </cell>
          <cell r="F609">
            <v>424.5</v>
          </cell>
          <cell r="G609">
            <v>390.54</v>
          </cell>
          <cell r="H609">
            <v>374.92</v>
          </cell>
        </row>
        <row r="610">
          <cell r="A610" t="str">
            <v>NTGS54VB</v>
          </cell>
          <cell r="C610" t="str">
            <v>Radio/PA</v>
          </cell>
          <cell r="D610" t="str">
            <v>FRM EOM ASSY, OUTDOOR, REMOTE RE, CONN, 12M</v>
          </cell>
          <cell r="E610">
            <v>2300</v>
          </cell>
          <cell r="F610">
            <v>411.71</v>
          </cell>
          <cell r="G610">
            <v>378.78</v>
          </cell>
          <cell r="H610">
            <v>363.63</v>
          </cell>
        </row>
        <row r="611">
          <cell r="A611" t="str">
            <v>NTGS54WB</v>
          </cell>
          <cell r="C611" t="str">
            <v>Cellsite/BTS/RBS Infrastructure</v>
          </cell>
          <cell r="D611" t="str">
            <v>FRM EOM ASSY, OUTDOOR, REMOTE RE, CONN, 6M</v>
          </cell>
          <cell r="E611">
            <v>2100</v>
          </cell>
          <cell r="F611">
            <v>375.73</v>
          </cell>
          <cell r="G611">
            <v>345.67</v>
          </cell>
          <cell r="H611">
            <v>331.84</v>
          </cell>
        </row>
        <row r="612">
          <cell r="A612" t="str">
            <v>NTGS54XB</v>
          </cell>
          <cell r="C612" t="str">
            <v>Radio/PA</v>
          </cell>
          <cell r="D612" t="str">
            <v>FRM EOM ASSY, OUTDOOR, REMOTE RE, SPLICE, 200M</v>
          </cell>
          <cell r="E612">
            <v>4500</v>
          </cell>
          <cell r="F612">
            <v>828.93</v>
          </cell>
          <cell r="G612">
            <v>762.61</v>
          </cell>
          <cell r="H612">
            <v>732.11</v>
          </cell>
        </row>
        <row r="613">
          <cell r="A613" t="str">
            <v>NTGS54YB</v>
          </cell>
          <cell r="C613" t="str">
            <v>Radio/PA</v>
          </cell>
          <cell r="D613" t="str">
            <v>FRM EOM ASSY, OUTDOOR, REMOTE RE, SPLICE, 100M</v>
          </cell>
          <cell r="E613">
            <v>4000</v>
          </cell>
          <cell r="F613">
            <v>453.74</v>
          </cell>
          <cell r="G613">
            <v>417.44</v>
          </cell>
          <cell r="H613">
            <v>400.74</v>
          </cell>
        </row>
        <row r="614">
          <cell r="A614" t="str">
            <v>NTGS54ZB</v>
          </cell>
          <cell r="C614" t="str">
            <v>Radio/PA</v>
          </cell>
          <cell r="D614" t="str">
            <v>FRM EOM ASSY, OUTDOOR, LOCAL RE, CONN</v>
          </cell>
          <cell r="E614">
            <v>1900</v>
          </cell>
          <cell r="F614">
            <v>345.59</v>
          </cell>
          <cell r="G614">
            <v>317.94</v>
          </cell>
          <cell r="H614">
            <v>305.22000000000003</v>
          </cell>
        </row>
        <row r="615">
          <cell r="A615" t="str">
            <v>NTGS57AA</v>
          </cell>
          <cell r="C615" t="str">
            <v>Radio/PA</v>
          </cell>
          <cell r="D615" t="str">
            <v>1900MHZ FRM POWER AMP MODULE</v>
          </cell>
          <cell r="E615">
            <v>20000</v>
          </cell>
          <cell r="F615">
            <v>1745.46</v>
          </cell>
          <cell r="G615">
            <v>1605.82</v>
          </cell>
          <cell r="H615">
            <v>1541.59</v>
          </cell>
        </row>
        <row r="616">
          <cell r="A616" t="str">
            <v>NTGS58CA</v>
          </cell>
          <cell r="C616" t="str">
            <v>Radio/PA</v>
          </cell>
          <cell r="D616" t="str">
            <v>1900 FRM TRANSMIT/RECEIVE</v>
          </cell>
          <cell r="E616">
            <v>17500</v>
          </cell>
          <cell r="F616">
            <v>993.51</v>
          </cell>
          <cell r="G616">
            <v>914.03</v>
          </cell>
          <cell r="H616">
            <v>877.47</v>
          </cell>
        </row>
        <row r="617">
          <cell r="A617" t="str">
            <v>NTGS60AA</v>
          </cell>
          <cell r="C617" t="str">
            <v>Radio/PA</v>
          </cell>
          <cell r="D617" t="str">
            <v>CHANNEL ELEMENT MODULE 24</v>
          </cell>
          <cell r="E617">
            <v>22000</v>
          </cell>
          <cell r="F617">
            <v>1294.5</v>
          </cell>
          <cell r="G617">
            <v>1242.72</v>
          </cell>
          <cell r="H617">
            <v>1193.01</v>
          </cell>
        </row>
        <row r="618">
          <cell r="A618" t="str">
            <v>NTGS60BA</v>
          </cell>
          <cell r="C618" t="str">
            <v>Radio/PA</v>
          </cell>
          <cell r="D618" t="str">
            <v>CHANNEL ELEMENT MODULE 48</v>
          </cell>
          <cell r="E618">
            <v>42000</v>
          </cell>
          <cell r="F618">
            <v>2443.6999999999998</v>
          </cell>
          <cell r="G618">
            <v>2345.9499999999998</v>
          </cell>
          <cell r="H618">
            <v>2252.11</v>
          </cell>
        </row>
        <row r="619">
          <cell r="A619" t="str">
            <v>NTGS60BB</v>
          </cell>
          <cell r="C619" t="str">
            <v>Cellsite/BTS/RBS Infrastructure</v>
          </cell>
          <cell r="D619" t="str">
            <v>BATTERY STRING KIT</v>
          </cell>
          <cell r="E619">
            <v>2000</v>
          </cell>
          <cell r="F619">
            <v>683.58</v>
          </cell>
          <cell r="G619">
            <v>628.89</v>
          </cell>
          <cell r="H619">
            <v>603.74</v>
          </cell>
        </row>
        <row r="620">
          <cell r="A620" t="str">
            <v>NTGS60BC</v>
          </cell>
          <cell r="B620" t="str">
            <v>A0863359</v>
          </cell>
          <cell r="C620" t="str">
            <v>Cellsite/BTS/RBS Infrastructure</v>
          </cell>
          <cell r="D620" t="str">
            <v>KIT, BATTERY WITHOUT HOLD DOWN STRAPS,</v>
          </cell>
          <cell r="E620">
            <v>3000</v>
          </cell>
          <cell r="F620">
            <v>673.02</v>
          </cell>
          <cell r="G620">
            <v>619.17999999999995</v>
          </cell>
          <cell r="H620">
            <v>594.41</v>
          </cell>
        </row>
        <row r="621">
          <cell r="A621" t="str">
            <v>NTGS63AA</v>
          </cell>
          <cell r="C621" t="str">
            <v>Radio/PA</v>
          </cell>
          <cell r="D621" t="str">
            <v>CSM5000 32 CHANNEL MODULE</v>
          </cell>
          <cell r="E621">
            <v>32000</v>
          </cell>
          <cell r="F621">
            <v>857.3</v>
          </cell>
          <cell r="G621">
            <v>823.01</v>
          </cell>
          <cell r="H621">
            <v>790.09</v>
          </cell>
        </row>
        <row r="622">
          <cell r="A622" t="str">
            <v>NTGS63BA</v>
          </cell>
          <cell r="C622" t="str">
            <v>Radio/PA</v>
          </cell>
          <cell r="D622" t="str">
            <v>CSM5000 64 CHANNEL MODULE</v>
          </cell>
          <cell r="E622">
            <v>64000</v>
          </cell>
          <cell r="F622">
            <v>1032.4000000000001</v>
          </cell>
          <cell r="G622">
            <v>991.11</v>
          </cell>
          <cell r="H622">
            <v>951.46</v>
          </cell>
        </row>
        <row r="623">
          <cell r="A623" t="str">
            <v>NTGS6464</v>
          </cell>
          <cell r="C623" t="str">
            <v>Cellsite/BTS/RBS Infrastructure</v>
          </cell>
          <cell r="D623" t="str">
            <v>EOM MODULE 1000M</v>
          </cell>
          <cell r="E623">
            <v>8750</v>
          </cell>
          <cell r="F623">
            <v>266.52999999999997</v>
          </cell>
          <cell r="G623">
            <v>245.2</v>
          </cell>
          <cell r="H623">
            <v>235.4</v>
          </cell>
        </row>
        <row r="624">
          <cell r="A624" t="str">
            <v>NTGS6560</v>
          </cell>
          <cell r="C624" t="str">
            <v>Radio/PA</v>
          </cell>
          <cell r="D624" t="str">
            <v>SLOT MOUNTING KIT</v>
          </cell>
          <cell r="E624">
            <v>400</v>
          </cell>
          <cell r="F624">
            <v>54.73</v>
          </cell>
          <cell r="G624">
            <v>50.35</v>
          </cell>
          <cell r="H624">
            <v>48.33</v>
          </cell>
        </row>
        <row r="625">
          <cell r="A625" t="str">
            <v>NTGS6570</v>
          </cell>
          <cell r="C625" t="str">
            <v>Radio/PA</v>
          </cell>
          <cell r="D625" t="str">
            <v>INDOOR FRM MOUNTING KIT</v>
          </cell>
          <cell r="E625">
            <v>500</v>
          </cell>
          <cell r="F625">
            <v>77.69</v>
          </cell>
          <cell r="G625">
            <v>71.48</v>
          </cell>
          <cell r="H625">
            <v>68.62</v>
          </cell>
        </row>
        <row r="626">
          <cell r="A626" t="str">
            <v>NTGS65AA</v>
          </cell>
          <cell r="C626" t="str">
            <v>Cellsite/BTS/RBS Infrastructure</v>
          </cell>
          <cell r="D626" t="str">
            <v>METROCELL INDOOR RADIO RACK</v>
          </cell>
          <cell r="E626">
            <v>3000</v>
          </cell>
          <cell r="F626">
            <v>775.71</v>
          </cell>
          <cell r="G626">
            <v>713.65</v>
          </cell>
          <cell r="H626">
            <v>685.1</v>
          </cell>
        </row>
        <row r="627">
          <cell r="A627" t="str">
            <v>NTGS6950</v>
          </cell>
          <cell r="C627" t="str">
            <v>Cellsite/BTS/RBS Infrastructure</v>
          </cell>
          <cell r="D627" t="str">
            <v>Top Fiber Trough Kit</v>
          </cell>
          <cell r="E627">
            <v>200</v>
          </cell>
          <cell r="F627">
            <v>88.5</v>
          </cell>
          <cell r="G627">
            <v>81.42</v>
          </cell>
          <cell r="H627">
            <v>78.16</v>
          </cell>
        </row>
        <row r="628">
          <cell r="A628" t="str">
            <v>NTGS7034</v>
          </cell>
          <cell r="C628" t="str">
            <v>Cellsite/BTS/RBS Infrastructure</v>
          </cell>
          <cell r="D628" t="str">
            <v>SITE GROUND CBLE</v>
          </cell>
          <cell r="E628">
            <v>50</v>
          </cell>
          <cell r="F628">
            <v>39.57</v>
          </cell>
          <cell r="G628">
            <v>36.4</v>
          </cell>
          <cell r="H628">
            <v>34.950000000000003</v>
          </cell>
        </row>
        <row r="629">
          <cell r="A629" t="str">
            <v>NTGS8010</v>
          </cell>
          <cell r="B629" t="str">
            <v>A0783561</v>
          </cell>
          <cell r="C629" t="str">
            <v>Cellsite/BTS/RBS Infrastructure</v>
          </cell>
          <cell r="D629" t="str">
            <v>30 CM INDOOR RF CABLE</v>
          </cell>
          <cell r="E629">
            <v>65</v>
          </cell>
          <cell r="F629">
            <v>11.13</v>
          </cell>
          <cell r="G629">
            <v>10.24</v>
          </cell>
          <cell r="H629">
            <v>9.83</v>
          </cell>
        </row>
        <row r="630">
          <cell r="A630" t="str">
            <v>NTGS8011</v>
          </cell>
          <cell r="C630" t="str">
            <v>Cellsite/BTS/RBS Infrastructure</v>
          </cell>
          <cell r="D630" t="str">
            <v>INDOOR R.F. 40CM</v>
          </cell>
          <cell r="E630">
            <v>68</v>
          </cell>
          <cell r="F630">
            <v>11.54</v>
          </cell>
          <cell r="G630">
            <v>10.62</v>
          </cell>
          <cell r="H630">
            <v>10.19</v>
          </cell>
        </row>
        <row r="631">
          <cell r="A631" t="str">
            <v>NTGS8030</v>
          </cell>
          <cell r="C631" t="str">
            <v>Radio/PA</v>
          </cell>
          <cell r="D631" t="str">
            <v>INDOOR FRM POWER, SIDE BY SIDE</v>
          </cell>
          <cell r="E631">
            <v>950</v>
          </cell>
          <cell r="F631">
            <v>59.33</v>
          </cell>
          <cell r="G631">
            <v>54.59</v>
          </cell>
          <cell r="H631">
            <v>52.4</v>
          </cell>
        </row>
        <row r="632">
          <cell r="A632" t="str">
            <v>NTGS8031</v>
          </cell>
          <cell r="C632" t="str">
            <v>Radio/PA</v>
          </cell>
          <cell r="D632" t="str">
            <v>SPLITTER DUAL 1-2 ASSEMBLY</v>
          </cell>
          <cell r="E632">
            <v>240</v>
          </cell>
          <cell r="F632">
            <v>154.38</v>
          </cell>
          <cell r="G632">
            <v>142.03</v>
          </cell>
          <cell r="H632">
            <v>136.35</v>
          </cell>
        </row>
        <row r="633">
          <cell r="A633" t="str">
            <v>NTGS8032</v>
          </cell>
          <cell r="B633" t="str">
            <v>A0783640</v>
          </cell>
          <cell r="C633" t="str">
            <v>Cellsite/BTS/RBS Infrastructure</v>
          </cell>
          <cell r="D633" t="str">
            <v>CABLE,-48V INDOOR MFRM/FRM PWR,DR ONLY,3.5M</v>
          </cell>
          <cell r="E633">
            <v>380</v>
          </cell>
          <cell r="F633">
            <v>55.54</v>
          </cell>
          <cell r="G633">
            <v>51.1</v>
          </cell>
          <cell r="H633">
            <v>49.05</v>
          </cell>
        </row>
        <row r="634">
          <cell r="A634" t="str">
            <v>NTGS8032</v>
          </cell>
          <cell r="C634" t="str">
            <v>Cellsite/BTS/RBS Infrastructure</v>
          </cell>
          <cell r="D634" t="str">
            <v>CABLE,-48V INDOOR MFRM/FRM PWR,DR ONLY,3.5M</v>
          </cell>
          <cell r="E634">
            <v>380</v>
          </cell>
          <cell r="F634">
            <v>55.54</v>
          </cell>
          <cell r="G634">
            <v>51.1</v>
          </cell>
          <cell r="H634">
            <v>49.05</v>
          </cell>
        </row>
        <row r="635">
          <cell r="A635" t="str">
            <v>NTGS8043</v>
          </cell>
          <cell r="C635" t="str">
            <v>Cellsite/BTS/RBS Infrastructure</v>
          </cell>
          <cell r="D635" t="str">
            <v>CABLE, FRM POWER, REMOTE 4M</v>
          </cell>
          <cell r="E635">
            <v>450</v>
          </cell>
          <cell r="F635">
            <v>134.82</v>
          </cell>
          <cell r="G635">
            <v>124.04</v>
          </cell>
          <cell r="H635">
            <v>119.08</v>
          </cell>
        </row>
        <row r="636">
          <cell r="A636" t="str">
            <v>NTGS8046</v>
          </cell>
          <cell r="C636" t="str">
            <v>Radio/PA</v>
          </cell>
          <cell r="D636" t="str">
            <v>CABLE, FT4, FRM POWER, REMOTE LONG</v>
          </cell>
          <cell r="E636">
            <v>7000</v>
          </cell>
          <cell r="F636">
            <v>1871.96</v>
          </cell>
          <cell r="G636">
            <v>1722.21</v>
          </cell>
          <cell r="H636">
            <v>1653.32</v>
          </cell>
        </row>
        <row r="637">
          <cell r="A637" t="str">
            <v>NTGS8047</v>
          </cell>
          <cell r="C637" t="str">
            <v>Cellsite/BTS/RBS Infrastructure</v>
          </cell>
          <cell r="D637" t="str">
            <v>CABLE, FRM POWER</v>
          </cell>
          <cell r="E637">
            <v>400</v>
          </cell>
          <cell r="F637">
            <v>107.47</v>
          </cell>
          <cell r="G637">
            <v>98.87</v>
          </cell>
          <cell r="H637">
            <v>94.92</v>
          </cell>
        </row>
        <row r="638">
          <cell r="A638" t="str">
            <v>NTGS8060</v>
          </cell>
          <cell r="C638" t="str">
            <v>Cellsite/BTS/RBS Infrastructure</v>
          </cell>
          <cell r="D638" t="str">
            <v>CBLE- MAIN ANTENNA RF CBLE</v>
          </cell>
          <cell r="E638">
            <v>150</v>
          </cell>
          <cell r="F638">
            <v>16.07</v>
          </cell>
          <cell r="G638">
            <v>14.79</v>
          </cell>
          <cell r="H638">
            <v>14.2</v>
          </cell>
        </row>
        <row r="639">
          <cell r="A639" t="str">
            <v>NTGS8061</v>
          </cell>
          <cell r="C639" t="str">
            <v>Cellsite/BTS/RBS Infrastructure</v>
          </cell>
          <cell r="D639" t="str">
            <v>DIV ANTENNA CBLE</v>
          </cell>
          <cell r="E639">
            <v>200</v>
          </cell>
          <cell r="F639">
            <v>16.98</v>
          </cell>
          <cell r="G639">
            <v>15.62</v>
          </cell>
          <cell r="H639">
            <v>15</v>
          </cell>
        </row>
        <row r="640">
          <cell r="A640" t="str">
            <v>NTGS8073</v>
          </cell>
          <cell r="C640" t="str">
            <v>Radio/PA</v>
          </cell>
          <cell r="D640" t="str">
            <v>DE/RE FRM POWER CBLE-LOCAL</v>
          </cell>
          <cell r="E640">
            <v>400</v>
          </cell>
          <cell r="F640">
            <v>62.24</v>
          </cell>
          <cell r="G640">
            <v>57.26</v>
          </cell>
          <cell r="H640">
            <v>54.97</v>
          </cell>
        </row>
        <row r="641">
          <cell r="A641" t="str">
            <v>NTGS8074</v>
          </cell>
          <cell r="C641" t="str">
            <v>Radio/PA</v>
          </cell>
          <cell r="D641" t="str">
            <v>FRM POWER CBLE REMOTE SHORT (20M)</v>
          </cell>
          <cell r="E641">
            <v>900</v>
          </cell>
          <cell r="F641">
            <v>128</v>
          </cell>
          <cell r="G641">
            <v>117.76</v>
          </cell>
          <cell r="H641">
            <v>113.05</v>
          </cell>
        </row>
        <row r="642">
          <cell r="A642" t="str">
            <v>NTGS8075</v>
          </cell>
          <cell r="C642" t="str">
            <v>Radio/PA</v>
          </cell>
          <cell r="D642" t="str">
            <v>DE/RE FRM POWER CBLE REMOTE RE - MED. 100M</v>
          </cell>
          <cell r="E642">
            <v>1800</v>
          </cell>
          <cell r="F642">
            <v>413.49</v>
          </cell>
          <cell r="G642">
            <v>380.41</v>
          </cell>
          <cell r="H642">
            <v>365.19</v>
          </cell>
        </row>
        <row r="643">
          <cell r="A643" t="str">
            <v>NTGS8076</v>
          </cell>
          <cell r="C643" t="str">
            <v>Radio/PA</v>
          </cell>
          <cell r="D643" t="str">
            <v>DE/FRM POWER CBLE- REMOTE LONG (200M)</v>
          </cell>
          <cell r="E643">
            <v>6500</v>
          </cell>
          <cell r="F643">
            <v>1614.37</v>
          </cell>
          <cell r="G643">
            <v>1485.22</v>
          </cell>
          <cell r="H643">
            <v>1425.81</v>
          </cell>
        </row>
        <row r="644">
          <cell r="A644" t="str">
            <v>NTGS8082</v>
          </cell>
          <cell r="C644" t="str">
            <v>Radio/PA</v>
          </cell>
          <cell r="D644" t="str">
            <v>FRM POWER CBLE - LOCAL (10M)</v>
          </cell>
          <cell r="E644">
            <v>400</v>
          </cell>
          <cell r="F644">
            <v>97.96</v>
          </cell>
          <cell r="G644">
            <v>90.12</v>
          </cell>
          <cell r="H644">
            <v>86.52</v>
          </cell>
        </row>
        <row r="645">
          <cell r="A645" t="str">
            <v>NTGS8086</v>
          </cell>
          <cell r="B645" t="str">
            <v>A0759253</v>
          </cell>
          <cell r="C645" t="str">
            <v>Cellsite/BTS/RBS Infrastructure</v>
          </cell>
          <cell r="D645" t="str">
            <v>IMF TX OUT CABLE</v>
          </cell>
          <cell r="E645">
            <v>200</v>
          </cell>
          <cell r="F645">
            <v>24.55</v>
          </cell>
          <cell r="G645">
            <v>22.58</v>
          </cell>
          <cell r="H645">
            <v>21.68</v>
          </cell>
        </row>
        <row r="646">
          <cell r="A646" t="str">
            <v>NTGS8090</v>
          </cell>
          <cell r="C646" t="str">
            <v>Radio/PA</v>
          </cell>
          <cell r="D646" t="str">
            <v>COMBINER SHELF ASSEMBLY</v>
          </cell>
          <cell r="E646">
            <v>400</v>
          </cell>
          <cell r="F646">
            <v>52.32</v>
          </cell>
          <cell r="G646">
            <v>48.13</v>
          </cell>
          <cell r="H646">
            <v>46.21</v>
          </cell>
        </row>
        <row r="647">
          <cell r="A647" t="str">
            <v>NTGS8091</v>
          </cell>
          <cell r="C647" t="str">
            <v>Cellsite/BTS/RBS Infrastructure</v>
          </cell>
          <cell r="D647" t="str">
            <v>SPLITTER 1-6 ASSY.</v>
          </cell>
          <cell r="E647">
            <v>400</v>
          </cell>
          <cell r="F647">
            <v>137.13</v>
          </cell>
          <cell r="G647">
            <v>126.16</v>
          </cell>
          <cell r="H647">
            <v>121.12</v>
          </cell>
        </row>
        <row r="648">
          <cell r="A648" t="str">
            <v>NTGS8092</v>
          </cell>
          <cell r="C648" t="str">
            <v>Cellsite/BTS/RBS Infrastructure</v>
          </cell>
          <cell r="D648" t="str">
            <v>SPLITTER 1-4 ASSY.</v>
          </cell>
          <cell r="E648">
            <v>350</v>
          </cell>
          <cell r="F648">
            <v>108.61</v>
          </cell>
          <cell r="G648">
            <v>99.92</v>
          </cell>
          <cell r="H648">
            <v>95.93</v>
          </cell>
        </row>
        <row r="649">
          <cell r="A649" t="str">
            <v>NTGS89DB</v>
          </cell>
          <cell r="C649" t="str">
            <v>Radio/PA</v>
          </cell>
          <cell r="D649" t="str">
            <v>FRM 800MHZ DUPLEXOR/PRESELECTOR DPM ASSY</v>
          </cell>
          <cell r="E649">
            <v>4000</v>
          </cell>
          <cell r="F649">
            <v>868.33</v>
          </cell>
          <cell r="G649">
            <v>798.86</v>
          </cell>
          <cell r="H649">
            <v>766.91</v>
          </cell>
        </row>
        <row r="650">
          <cell r="A650" t="str">
            <v>NTGS89DC</v>
          </cell>
          <cell r="C650" t="str">
            <v>Radio/PA</v>
          </cell>
          <cell r="D650" t="str">
            <v>FRM 800MHZ DUPLEXOR DPM ASSY</v>
          </cell>
          <cell r="E650">
            <v>3000</v>
          </cell>
          <cell r="F650">
            <v>643.99</v>
          </cell>
          <cell r="G650">
            <v>592.47</v>
          </cell>
          <cell r="H650">
            <v>568.77</v>
          </cell>
        </row>
        <row r="651">
          <cell r="A651" t="str">
            <v>NTGS8A00</v>
          </cell>
          <cell r="C651" t="str">
            <v>Radio/PA</v>
          </cell>
          <cell r="D651" t="str">
            <v>NARROWBAND COMBINER CHANNELS 283</v>
          </cell>
          <cell r="E651">
            <v>4500</v>
          </cell>
          <cell r="F651">
            <v>836.18</v>
          </cell>
          <cell r="G651">
            <v>769.29</v>
          </cell>
          <cell r="H651">
            <v>738.52</v>
          </cell>
        </row>
        <row r="652">
          <cell r="A652" t="str">
            <v>NTGS8A01</v>
          </cell>
          <cell r="C652" t="str">
            <v>Radio/PA</v>
          </cell>
          <cell r="D652" t="str">
            <v>NARROWBAND COMBINER CHANNELS 241 &amp;amp; 157</v>
          </cell>
          <cell r="E652">
            <v>4500</v>
          </cell>
          <cell r="F652">
            <v>836.18</v>
          </cell>
          <cell r="G652">
            <v>769.29</v>
          </cell>
          <cell r="H652">
            <v>738.52</v>
          </cell>
        </row>
        <row r="653">
          <cell r="A653" t="str">
            <v>NTGS8A04</v>
          </cell>
          <cell r="C653" t="str">
            <v>Radio/PA</v>
          </cell>
          <cell r="D653" t="str">
            <v>NARROWBAND COMBINER CHANNELS 384 &amp;amp; 468</v>
          </cell>
          <cell r="E653">
            <v>4500</v>
          </cell>
          <cell r="F653">
            <v>836.18</v>
          </cell>
          <cell r="G653">
            <v>769.29</v>
          </cell>
          <cell r="H653">
            <v>738.52</v>
          </cell>
        </row>
        <row r="654">
          <cell r="A654" t="str">
            <v>NTGS8A05</v>
          </cell>
          <cell r="C654" t="str">
            <v>Radio/PA</v>
          </cell>
          <cell r="D654" t="str">
            <v>NARROWBAND COMBINER CHANNELS 326 &amp;amp; 510</v>
          </cell>
          <cell r="E654">
            <v>4500</v>
          </cell>
          <cell r="F654">
            <v>836.18</v>
          </cell>
          <cell r="G654">
            <v>769.29</v>
          </cell>
          <cell r="H654">
            <v>738.52</v>
          </cell>
        </row>
        <row r="655">
          <cell r="A655" t="str">
            <v>NTGS8EAD</v>
          </cell>
          <cell r="C655" t="str">
            <v>Cellsite/BTS/RBS Infrastructure</v>
          </cell>
          <cell r="D655" t="str">
            <v>INTEGRATED MITIGATION FILTER (875.97)</v>
          </cell>
          <cell r="E655">
            <v>3200</v>
          </cell>
          <cell r="F655">
            <v>808.07</v>
          </cell>
          <cell r="G655">
            <v>743.42</v>
          </cell>
          <cell r="H655">
            <v>713.68</v>
          </cell>
        </row>
        <row r="656">
          <cell r="A656" t="str">
            <v>NTGS8EAE</v>
          </cell>
          <cell r="C656" t="str">
            <v>Cellsite/BTS/RBS Infrastructure</v>
          </cell>
          <cell r="D656" t="str">
            <v>INTEGRATED MITIGATION FILTER (877.23)</v>
          </cell>
          <cell r="E656">
            <v>3200</v>
          </cell>
          <cell r="F656">
            <v>808.07</v>
          </cell>
          <cell r="G656">
            <v>743.42</v>
          </cell>
          <cell r="H656">
            <v>713.68</v>
          </cell>
        </row>
        <row r="657">
          <cell r="A657" t="str">
            <v>NTGS8EAF</v>
          </cell>
          <cell r="C657" t="str">
            <v>Cellsite/BTS/RBS Infrastructure</v>
          </cell>
          <cell r="D657" t="str">
            <v>INTEGRATED INTERFENCE MITIGATION FILTER  (882.78)</v>
          </cell>
          <cell r="E657">
            <v>3200</v>
          </cell>
          <cell r="F657">
            <v>808.07</v>
          </cell>
          <cell r="G657">
            <v>743.42</v>
          </cell>
          <cell r="H657">
            <v>713.68</v>
          </cell>
        </row>
        <row r="658">
          <cell r="A658" t="str">
            <v>NTGS8EAG</v>
          </cell>
          <cell r="C658" t="str">
            <v>Cellsite/BTS/RBS Infrastructure</v>
          </cell>
          <cell r="D658" t="str">
            <v>INTEGRATED INTERFERENCE MITIGATION (884.04)</v>
          </cell>
          <cell r="E658">
            <v>3200</v>
          </cell>
          <cell r="F658">
            <v>808.07</v>
          </cell>
          <cell r="G658">
            <v>743.42</v>
          </cell>
          <cell r="H658">
            <v>713.68</v>
          </cell>
        </row>
        <row r="659">
          <cell r="A659" t="str">
            <v>NTGS8EBF</v>
          </cell>
          <cell r="C659" t="str">
            <v>Cellsite/BTS/RBS Infrastructure</v>
          </cell>
          <cell r="D659" t="str">
            <v>INTERFERENCE MITIGATION FILTER VARIANT 2</v>
          </cell>
          <cell r="E659">
            <v>3200</v>
          </cell>
          <cell r="F659">
            <v>808.07</v>
          </cell>
          <cell r="G659">
            <v>743.42</v>
          </cell>
          <cell r="H659">
            <v>713.68</v>
          </cell>
        </row>
        <row r="660">
          <cell r="A660" t="str">
            <v>NTGS8EBG</v>
          </cell>
          <cell r="C660" t="str">
            <v>Cellsite/BTS/RBS Infrastructure</v>
          </cell>
          <cell r="D660" t="str">
            <v>INTEGRATED INTERFERENCE MITIGATION FILTER VARIANT 2 (884.04)</v>
          </cell>
          <cell r="E660">
            <v>3200</v>
          </cell>
          <cell r="F660">
            <v>679.58</v>
          </cell>
          <cell r="G660">
            <v>625.21</v>
          </cell>
          <cell r="H660">
            <v>600.20000000000005</v>
          </cell>
        </row>
        <row r="661">
          <cell r="A661" t="str">
            <v>NTGS90KR</v>
          </cell>
          <cell r="C661" t="str">
            <v>Cellsite/BTS/RBS Infrastructure</v>
          </cell>
          <cell r="D661" t="str">
            <v>BIM TO BIM CABLE 5 FT</v>
          </cell>
          <cell r="E661">
            <v>80</v>
          </cell>
          <cell r="F661">
            <v>26.08</v>
          </cell>
          <cell r="G661">
            <v>23.99</v>
          </cell>
          <cell r="H661">
            <v>23.03</v>
          </cell>
        </row>
        <row r="662">
          <cell r="A662" t="str">
            <v>NTGS90KS</v>
          </cell>
          <cell r="B662" t="str">
            <v>A0808930</v>
          </cell>
          <cell r="C662" t="str">
            <v>Cellsite/BTS/RBS Infrastructure</v>
          </cell>
          <cell r="D662" t="str">
            <v>BIM TO BIM CABLE 15 FT</v>
          </cell>
          <cell r="E662">
            <v>80</v>
          </cell>
          <cell r="F662">
            <v>26.01</v>
          </cell>
          <cell r="G662">
            <v>23.93</v>
          </cell>
          <cell r="H662">
            <v>22.97</v>
          </cell>
        </row>
        <row r="663">
          <cell r="A663" t="str">
            <v>NTGS90KT</v>
          </cell>
          <cell r="C663" t="str">
            <v>Cellsite/BTS/RBS Infrastructure</v>
          </cell>
          <cell r="D663" t="str">
            <v>ECM TO BIM CABLE 15 FT</v>
          </cell>
          <cell r="E663">
            <v>57</v>
          </cell>
          <cell r="F663">
            <v>26.86</v>
          </cell>
          <cell r="G663">
            <v>24.71</v>
          </cell>
          <cell r="H663">
            <v>23.73</v>
          </cell>
        </row>
        <row r="664">
          <cell r="A664" t="str">
            <v>NTGS90KU</v>
          </cell>
          <cell r="C664" t="str">
            <v>Cellsite/BTS/RBS Infrastructure</v>
          </cell>
          <cell r="D664" t="str">
            <v>ECM TO BIM EXT CABLE 15 FT</v>
          </cell>
          <cell r="E664">
            <v>100</v>
          </cell>
          <cell r="F664">
            <v>26.2</v>
          </cell>
          <cell r="G664">
            <v>24.1</v>
          </cell>
          <cell r="H664">
            <v>23.14</v>
          </cell>
        </row>
        <row r="665">
          <cell r="A665" t="str">
            <v>NTGS90KV</v>
          </cell>
          <cell r="C665" t="str">
            <v>Cellsite/BTS/RBS Infrastructure</v>
          </cell>
          <cell r="D665" t="str">
            <v>ECM TO BIM EXT CABLE 30 FT</v>
          </cell>
          <cell r="E665">
            <v>120</v>
          </cell>
          <cell r="F665">
            <v>32.299999999999997</v>
          </cell>
          <cell r="G665">
            <v>29.72</v>
          </cell>
          <cell r="H665">
            <v>28.53</v>
          </cell>
        </row>
        <row r="666">
          <cell r="A666" t="str">
            <v>NTGS91AA</v>
          </cell>
          <cell r="C666" t="str">
            <v>Cellsite/BTS/RBS Infrastructure</v>
          </cell>
          <cell r="D666" t="str">
            <v>EARTHQUAKE MOUNTING KIT DE</v>
          </cell>
          <cell r="E666">
            <v>500</v>
          </cell>
          <cell r="F666">
            <v>68.45</v>
          </cell>
          <cell r="G666">
            <v>62.98</v>
          </cell>
          <cell r="H666">
            <v>60.46</v>
          </cell>
        </row>
        <row r="667">
          <cell r="A667" t="str">
            <v>NTGS91BA</v>
          </cell>
          <cell r="C667" t="str">
            <v>Cellsite/BTS/RBS Infrastructure</v>
          </cell>
          <cell r="D667" t="str">
            <v>EARTHQUAKE MOUNTING KIT RE</v>
          </cell>
          <cell r="E667">
            <v>500</v>
          </cell>
          <cell r="F667">
            <v>81.09</v>
          </cell>
          <cell r="G667">
            <v>74.599999999999994</v>
          </cell>
          <cell r="H667">
            <v>71.62</v>
          </cell>
        </row>
        <row r="668">
          <cell r="A668" t="str">
            <v>NTGS91CA</v>
          </cell>
          <cell r="C668" t="str">
            <v>Cellsite/BTS/RBS Infrastructure</v>
          </cell>
          <cell r="D668" t="str">
            <v>NON-EARTHQUAKE MOUNTING KIT (DE)</v>
          </cell>
          <cell r="E668">
            <v>400</v>
          </cell>
          <cell r="F668">
            <v>51.77</v>
          </cell>
          <cell r="G668">
            <v>47.63</v>
          </cell>
          <cell r="H668">
            <v>45.72</v>
          </cell>
        </row>
        <row r="669">
          <cell r="A669" t="str">
            <v>NTGS91DA</v>
          </cell>
          <cell r="C669" t="str">
            <v>Cellsite/BTS/RBS Infrastructure</v>
          </cell>
          <cell r="D669" t="str">
            <v>NON-EARTHQUAKE MOUNTING KIT (RE)</v>
          </cell>
          <cell r="E669">
            <v>400</v>
          </cell>
          <cell r="F669">
            <v>56.66</v>
          </cell>
          <cell r="G669">
            <v>52.13</v>
          </cell>
          <cell r="H669">
            <v>50.04</v>
          </cell>
        </row>
        <row r="670">
          <cell r="A670" t="str">
            <v>NTGS91EA</v>
          </cell>
          <cell r="C670" t="str">
            <v>Cellsite/BTS/RBS Infrastructure</v>
          </cell>
          <cell r="D670" t="str">
            <v>EARTHQUAKE MOUNTING KIT FOR NTGS01BA-DE/DEI</v>
          </cell>
          <cell r="E670">
            <v>500</v>
          </cell>
          <cell r="F670">
            <v>45.76</v>
          </cell>
          <cell r="G670">
            <v>42.1</v>
          </cell>
          <cell r="H670">
            <v>40.409999999999997</v>
          </cell>
        </row>
        <row r="671">
          <cell r="A671" t="str">
            <v>NTGS92AE</v>
          </cell>
          <cell r="C671" t="str">
            <v>Radio/PA</v>
          </cell>
          <cell r="D671" t="str">
            <v>800 1-2  Carrier Expansion Kit -Indoor</v>
          </cell>
          <cell r="E671">
            <v>41000</v>
          </cell>
          <cell r="F671">
            <v>3225.24</v>
          </cell>
          <cell r="G671">
            <v>2967.22</v>
          </cell>
          <cell r="H671">
            <v>2848.53</v>
          </cell>
        </row>
        <row r="672">
          <cell r="A672" t="str">
            <v>NTGS92AF</v>
          </cell>
          <cell r="C672" t="str">
            <v>Radio/PA</v>
          </cell>
          <cell r="D672" t="str">
            <v>800 2-3 Carrier Expansion Kit -Indoor</v>
          </cell>
          <cell r="E672">
            <v>41000</v>
          </cell>
          <cell r="F672">
            <v>3220.49</v>
          </cell>
          <cell r="G672">
            <v>2962.85</v>
          </cell>
          <cell r="H672">
            <v>2844.34</v>
          </cell>
        </row>
        <row r="673">
          <cell r="A673" t="str">
            <v>NTGS92AG</v>
          </cell>
          <cell r="C673" t="str">
            <v>Radio/PA</v>
          </cell>
          <cell r="D673" t="str">
            <v>800 3-4 CARRIER INDOOR EXPANSION KIT</v>
          </cell>
          <cell r="E673">
            <v>41000</v>
          </cell>
          <cell r="F673">
            <v>3277.23</v>
          </cell>
          <cell r="G673">
            <v>3015.05</v>
          </cell>
          <cell r="H673">
            <v>2894.45</v>
          </cell>
        </row>
        <row r="674">
          <cell r="A674" t="str">
            <v>NTGS92AL</v>
          </cell>
          <cell r="C674" t="str">
            <v>Radio/PA</v>
          </cell>
          <cell r="D674" t="str">
            <v>1.9 1-2 CARRIER INDOOR EXPANSION KIT</v>
          </cell>
          <cell r="E674">
            <v>41000</v>
          </cell>
          <cell r="F674">
            <v>3151.38</v>
          </cell>
          <cell r="G674">
            <v>2899.27</v>
          </cell>
          <cell r="H674">
            <v>2783.3</v>
          </cell>
        </row>
        <row r="675">
          <cell r="A675" t="str">
            <v>NTGS92AM</v>
          </cell>
          <cell r="C675" t="str">
            <v>Radio/PA</v>
          </cell>
          <cell r="D675" t="str">
            <v>1900 2-3 Carrier Expansion Kit - Indoor</v>
          </cell>
          <cell r="E675">
            <v>41000</v>
          </cell>
          <cell r="F675">
            <v>3137.27</v>
          </cell>
          <cell r="G675">
            <v>2886.28</v>
          </cell>
          <cell r="H675">
            <v>2770.83</v>
          </cell>
        </row>
        <row r="676">
          <cell r="A676" t="str">
            <v>NTGS92AN</v>
          </cell>
          <cell r="C676" t="str">
            <v>Radio/PA</v>
          </cell>
          <cell r="D676" t="str">
            <v>1900 3-4 Carrier Expansion Kit - Indoor</v>
          </cell>
          <cell r="E676">
            <v>41000</v>
          </cell>
          <cell r="F676">
            <v>3130.28</v>
          </cell>
          <cell r="G676">
            <v>2879.86</v>
          </cell>
          <cell r="H676">
            <v>2764.66</v>
          </cell>
        </row>
        <row r="677">
          <cell r="A677" t="str">
            <v>NTGS92AO</v>
          </cell>
          <cell r="C677" t="str">
            <v>Radio/PA</v>
          </cell>
          <cell r="D677" t="str">
            <v>800 4 Carrier Indoor Cable Kit-Greenfield</v>
          </cell>
          <cell r="E677">
            <v>2200</v>
          </cell>
          <cell r="F677">
            <v>468.03</v>
          </cell>
          <cell r="G677">
            <v>430.58</v>
          </cell>
          <cell r="H677">
            <v>413.36</v>
          </cell>
        </row>
        <row r="678">
          <cell r="A678" t="str">
            <v>NTGS92AP</v>
          </cell>
          <cell r="C678" t="str">
            <v>Radio/PA</v>
          </cell>
          <cell r="D678" t="str">
            <v>1900 2 CARRIER SPLIT INDOOR GREENFIELD CABLE KIT</v>
          </cell>
          <cell r="E678">
            <v>1200</v>
          </cell>
          <cell r="F678">
            <v>182.33</v>
          </cell>
          <cell r="G678">
            <v>167.75</v>
          </cell>
          <cell r="H678">
            <v>161.04</v>
          </cell>
        </row>
        <row r="679">
          <cell r="A679" t="str">
            <v>NTGS92AQ</v>
          </cell>
          <cell r="C679" t="str">
            <v>Radio/PA</v>
          </cell>
          <cell r="D679" t="str">
            <v>1900 3 CARRIER SPLIT INDOOR GREENFIELD CABLE KIT</v>
          </cell>
          <cell r="E679">
            <v>1700</v>
          </cell>
          <cell r="F679">
            <v>270.27</v>
          </cell>
          <cell r="G679">
            <v>248.65</v>
          </cell>
          <cell r="H679">
            <v>238.7</v>
          </cell>
        </row>
        <row r="680">
          <cell r="A680" t="str">
            <v>NTGS92AR</v>
          </cell>
          <cell r="C680" t="str">
            <v>Radio/PA</v>
          </cell>
          <cell r="D680" t="str">
            <v>1900 4 Carrier Indoor Cable Kit-Greenfield</v>
          </cell>
          <cell r="E680">
            <v>2200</v>
          </cell>
          <cell r="F680">
            <v>536.76</v>
          </cell>
          <cell r="G680">
            <v>493.82</v>
          </cell>
          <cell r="H680">
            <v>474.06</v>
          </cell>
        </row>
        <row r="681">
          <cell r="A681" t="str">
            <v>NTGS92AS</v>
          </cell>
          <cell r="C681" t="str">
            <v>Radio/PA</v>
          </cell>
          <cell r="D681" t="str">
            <v>800 3-4 Indoor DR Expansion</v>
          </cell>
          <cell r="E681">
            <v>41000</v>
          </cell>
          <cell r="F681">
            <v>3292.82</v>
          </cell>
          <cell r="G681">
            <v>3029.39</v>
          </cell>
          <cell r="H681">
            <v>2908.21</v>
          </cell>
        </row>
        <row r="682">
          <cell r="A682" t="str">
            <v>NTGS92AT</v>
          </cell>
          <cell r="C682" t="str">
            <v>Radio/PA</v>
          </cell>
          <cell r="D682" t="str">
            <v>1900 2-3 Indoor DR Expansion</v>
          </cell>
          <cell r="E682">
            <v>41000</v>
          </cell>
          <cell r="F682">
            <v>3112.77</v>
          </cell>
          <cell r="G682">
            <v>2863.75</v>
          </cell>
          <cell r="H682">
            <v>2749.2</v>
          </cell>
        </row>
        <row r="683">
          <cell r="A683" t="str">
            <v>NTGS92AU</v>
          </cell>
          <cell r="C683" t="str">
            <v>Radio/PA</v>
          </cell>
          <cell r="D683" t="str">
            <v>1900 3-4 Indoor DR Expansion</v>
          </cell>
          <cell r="E683">
            <v>41000</v>
          </cell>
          <cell r="F683">
            <v>3385.57</v>
          </cell>
          <cell r="G683">
            <v>3114.72</v>
          </cell>
          <cell r="H683">
            <v>2990.13</v>
          </cell>
        </row>
        <row r="684">
          <cell r="A684" t="str">
            <v>NTGS92AV</v>
          </cell>
          <cell r="C684" t="str">
            <v>Radio/PA</v>
          </cell>
          <cell r="D684" t="str">
            <v>1900 1-2 Indoor DR Expansion</v>
          </cell>
          <cell r="E684">
            <v>41000</v>
          </cell>
          <cell r="F684">
            <v>3149.78</v>
          </cell>
          <cell r="G684">
            <v>2897.8</v>
          </cell>
          <cell r="H684">
            <v>2781.88</v>
          </cell>
        </row>
        <row r="685">
          <cell r="A685" t="str">
            <v>NTGS92BA</v>
          </cell>
          <cell r="C685" t="str">
            <v>Radio/PA</v>
          </cell>
          <cell r="D685" t="str">
            <v>800 FRM BASE KIT</v>
          </cell>
          <cell r="E685">
            <v>37900</v>
          </cell>
          <cell r="F685">
            <v>2994.92</v>
          </cell>
          <cell r="G685">
            <v>2755.32</v>
          </cell>
          <cell r="H685">
            <v>2645.11</v>
          </cell>
        </row>
        <row r="686">
          <cell r="A686" t="str">
            <v>NTGS92BB</v>
          </cell>
          <cell r="C686" t="str">
            <v>Radio/PA</v>
          </cell>
          <cell r="D686" t="str">
            <v>1900 FRM BASE KIT</v>
          </cell>
          <cell r="E686">
            <v>37900</v>
          </cell>
          <cell r="F686">
            <v>2973.19</v>
          </cell>
          <cell r="G686">
            <v>2735.33</v>
          </cell>
          <cell r="H686">
            <v>2625.92</v>
          </cell>
        </row>
        <row r="687">
          <cell r="A687" t="str">
            <v>NTGS92BB</v>
          </cell>
          <cell r="B687" t="str">
            <v>A0776630</v>
          </cell>
          <cell r="C687" t="str">
            <v>Radio/PA</v>
          </cell>
          <cell r="D687" t="str">
            <v>1900 FRM BASE KIT</v>
          </cell>
          <cell r="E687">
            <v>37900</v>
          </cell>
          <cell r="F687">
            <v>2973.19</v>
          </cell>
          <cell r="G687">
            <v>2735.33</v>
          </cell>
          <cell r="H687">
            <v>2625.92</v>
          </cell>
        </row>
        <row r="688">
          <cell r="A688" t="str">
            <v>NTGS92BC</v>
          </cell>
          <cell r="C688" t="str">
            <v>Radio/PA</v>
          </cell>
          <cell r="D688" t="str">
            <v>OUTDOOR BASE FRM CABLE KIT</v>
          </cell>
          <cell r="E688">
            <v>950</v>
          </cell>
          <cell r="F688">
            <v>105.58</v>
          </cell>
          <cell r="G688">
            <v>97.13</v>
          </cell>
          <cell r="H688">
            <v>93.25</v>
          </cell>
        </row>
        <row r="689">
          <cell r="A689" t="str">
            <v>NTGS92BD</v>
          </cell>
          <cell r="C689" t="str">
            <v>Radio/PA</v>
          </cell>
          <cell r="D689" t="str">
            <v>INDOOR BASE FRM CABLE KIT</v>
          </cell>
          <cell r="E689">
            <v>680</v>
          </cell>
          <cell r="F689">
            <v>90.78</v>
          </cell>
          <cell r="G689">
            <v>83.52</v>
          </cell>
          <cell r="H689">
            <v>80.180000000000007</v>
          </cell>
        </row>
        <row r="690">
          <cell r="A690" t="str">
            <v>NTGS92BD</v>
          </cell>
          <cell r="B690" t="str">
            <v>A0787528</v>
          </cell>
          <cell r="C690" t="str">
            <v>Radio/PA</v>
          </cell>
          <cell r="D690" t="str">
            <v>INDOOR BASE FRM CABLE KIT</v>
          </cell>
          <cell r="E690">
            <v>680</v>
          </cell>
          <cell r="F690">
            <v>90.78</v>
          </cell>
          <cell r="G690">
            <v>83.52</v>
          </cell>
          <cell r="H690">
            <v>80.180000000000007</v>
          </cell>
        </row>
        <row r="691">
          <cell r="A691" t="str">
            <v>NTGS92CA</v>
          </cell>
          <cell r="C691" t="str">
            <v>Radio/PA</v>
          </cell>
          <cell r="D691" t="str">
            <v>800 1 CARRIER GREENFIELD CABLE KIT-OUTDOOR</v>
          </cell>
          <cell r="E691">
            <v>1000</v>
          </cell>
          <cell r="F691">
            <v>150.22</v>
          </cell>
          <cell r="G691">
            <v>138.19999999999999</v>
          </cell>
          <cell r="H691">
            <v>132.66999999999999</v>
          </cell>
        </row>
        <row r="692">
          <cell r="A692" t="str">
            <v>NTGS92CB</v>
          </cell>
          <cell r="C692" t="str">
            <v>Radio/PA</v>
          </cell>
          <cell r="D692" t="str">
            <v>800 2 CARRIER GREENFIELD CABLE KIT-OUTDOOR</v>
          </cell>
          <cell r="E692">
            <v>1500</v>
          </cell>
          <cell r="F692">
            <v>327.94</v>
          </cell>
          <cell r="G692">
            <v>301.70999999999998</v>
          </cell>
          <cell r="H692">
            <v>289.64</v>
          </cell>
        </row>
        <row r="693">
          <cell r="A693" t="str">
            <v>NTGS92CC</v>
          </cell>
          <cell r="C693" t="str">
            <v>Radio/PA</v>
          </cell>
          <cell r="D693" t="str">
            <v>800 3 CARRIER GREENFIELD CABLE KIT-OUTDOOR</v>
          </cell>
          <cell r="E693">
            <v>2000</v>
          </cell>
          <cell r="F693">
            <v>490.93</v>
          </cell>
          <cell r="G693">
            <v>451.65</v>
          </cell>
          <cell r="H693">
            <v>433.59</v>
          </cell>
        </row>
        <row r="694">
          <cell r="A694" t="str">
            <v>NTGS92CD</v>
          </cell>
          <cell r="C694" t="str">
            <v>Radio/PA</v>
          </cell>
          <cell r="D694" t="str">
            <v>800 4 CARRIER GREENFIELD CABLE KIT-OUTDOOR</v>
          </cell>
          <cell r="E694">
            <v>2500</v>
          </cell>
          <cell r="F694">
            <v>364.48</v>
          </cell>
          <cell r="G694">
            <v>335.32</v>
          </cell>
          <cell r="H694">
            <v>321.91000000000003</v>
          </cell>
        </row>
        <row r="695">
          <cell r="A695" t="str">
            <v>NTGS92CE</v>
          </cell>
          <cell r="C695" t="str">
            <v>Radio/PA</v>
          </cell>
          <cell r="D695" t="str">
            <v>800 1-2  Carrier Expansion Kit -Outdoor</v>
          </cell>
          <cell r="E695">
            <v>41000</v>
          </cell>
          <cell r="F695">
            <v>3302.23</v>
          </cell>
          <cell r="G695">
            <v>3038.05</v>
          </cell>
          <cell r="H695">
            <v>2916.53</v>
          </cell>
        </row>
        <row r="696">
          <cell r="A696" t="str">
            <v>NTGS92CF</v>
          </cell>
          <cell r="C696" t="str">
            <v>Radio/PA</v>
          </cell>
          <cell r="D696" t="str">
            <v>800 2-3 Carrier Expansion Kit -Outdoor</v>
          </cell>
          <cell r="E696">
            <v>41000</v>
          </cell>
          <cell r="F696">
            <v>3414.85</v>
          </cell>
          <cell r="G696">
            <v>3141.66</v>
          </cell>
          <cell r="H696">
            <v>3016</v>
          </cell>
        </row>
        <row r="697">
          <cell r="A697" t="str">
            <v>NTGS92CG</v>
          </cell>
          <cell r="C697" t="str">
            <v>Radio/PA</v>
          </cell>
          <cell r="D697" t="str">
            <v>800 3-4 Carrier Expansion Kit -Outdoor</v>
          </cell>
          <cell r="E697">
            <v>41000</v>
          </cell>
          <cell r="F697">
            <v>3512.46</v>
          </cell>
          <cell r="G697">
            <v>3231.47</v>
          </cell>
          <cell r="H697">
            <v>3102.21</v>
          </cell>
        </row>
        <row r="698">
          <cell r="A698" t="str">
            <v>NTGS92CH</v>
          </cell>
          <cell r="C698" t="str">
            <v>Radio/PA</v>
          </cell>
          <cell r="D698" t="str">
            <v>1900 1 CARRIER GREENFIELD CABLE KIT-OUTDOOR</v>
          </cell>
          <cell r="E698">
            <v>1000</v>
          </cell>
          <cell r="F698">
            <v>167.44</v>
          </cell>
          <cell r="G698">
            <v>154.05000000000001</v>
          </cell>
          <cell r="H698">
            <v>147.88999999999999</v>
          </cell>
        </row>
        <row r="699">
          <cell r="A699" t="str">
            <v>NTGS92CI</v>
          </cell>
          <cell r="C699" t="str">
            <v>Radio/PA</v>
          </cell>
          <cell r="D699" t="str">
            <v>1900 2 CARRIER GREENFIELD CABLE KIT-OUTDOOR</v>
          </cell>
          <cell r="E699">
            <v>1500</v>
          </cell>
          <cell r="F699">
            <v>283.38</v>
          </cell>
          <cell r="G699">
            <v>260.70999999999998</v>
          </cell>
          <cell r="H699">
            <v>250.28</v>
          </cell>
        </row>
        <row r="700">
          <cell r="A700" t="str">
            <v>NTGS92CJ</v>
          </cell>
          <cell r="C700" t="str">
            <v>Radio/PA</v>
          </cell>
          <cell r="D700" t="str">
            <v>1900 3 CARRIER GREENFIELD CABLE KIT-OUTDOOR</v>
          </cell>
          <cell r="E700">
            <v>2000</v>
          </cell>
          <cell r="F700">
            <v>409.91</v>
          </cell>
          <cell r="G700">
            <v>377.12</v>
          </cell>
          <cell r="H700">
            <v>362.03</v>
          </cell>
        </row>
        <row r="701">
          <cell r="A701" t="str">
            <v>NTGS92CK</v>
          </cell>
          <cell r="C701" t="str">
            <v>Radio/PA</v>
          </cell>
          <cell r="D701" t="str">
            <v>1900 4 CARRIER GREENFIELD CABLE KIT-OUTDOOR</v>
          </cell>
          <cell r="E701">
            <v>2500</v>
          </cell>
          <cell r="F701">
            <v>408.19</v>
          </cell>
          <cell r="G701">
            <v>375.53</v>
          </cell>
          <cell r="H701">
            <v>360.51</v>
          </cell>
        </row>
        <row r="702">
          <cell r="A702" t="str">
            <v>NTGS92CL</v>
          </cell>
          <cell r="C702" t="str">
            <v>Radio/PA</v>
          </cell>
          <cell r="D702" t="str">
            <v>1.9 1-2 CARRIER OUTDOOR EXPANSION KIT</v>
          </cell>
          <cell r="E702">
            <v>41000</v>
          </cell>
          <cell r="F702">
            <v>3203.75</v>
          </cell>
          <cell r="G702">
            <v>2947.45</v>
          </cell>
          <cell r="H702">
            <v>2829.55</v>
          </cell>
        </row>
        <row r="703">
          <cell r="A703" t="str">
            <v>NTGS92CM</v>
          </cell>
          <cell r="C703" t="str">
            <v>Radio/PA</v>
          </cell>
          <cell r="D703" t="str">
            <v>1.9 2-3 CARRIER OUTDOOR EXPANSION KIT</v>
          </cell>
          <cell r="E703">
            <v>41000</v>
          </cell>
          <cell r="F703">
            <v>3203.32</v>
          </cell>
          <cell r="G703">
            <v>2947.05</v>
          </cell>
          <cell r="H703">
            <v>2829.17</v>
          </cell>
        </row>
        <row r="704">
          <cell r="A704" t="str">
            <v>NTGS92CN</v>
          </cell>
          <cell r="C704" t="str">
            <v>Radio/PA</v>
          </cell>
          <cell r="D704" t="str">
            <v>1.9 3-4 CARRIER OUTDOOR EXPANSION KIT</v>
          </cell>
          <cell r="E704">
            <v>41000</v>
          </cell>
          <cell r="F704">
            <v>3239.05</v>
          </cell>
          <cell r="G704">
            <v>2979.93</v>
          </cell>
          <cell r="H704">
            <v>2860.73</v>
          </cell>
        </row>
        <row r="705">
          <cell r="A705" t="str">
            <v>NTGS92DA</v>
          </cell>
          <cell r="C705" t="str">
            <v>Radio/PA</v>
          </cell>
          <cell r="D705" t="str">
            <v>800 1 CARRIER GREENFIELD CABLE KIT-INDOOR</v>
          </cell>
          <cell r="E705">
            <v>700</v>
          </cell>
          <cell r="F705">
            <v>90.56</v>
          </cell>
          <cell r="G705">
            <v>83.31</v>
          </cell>
          <cell r="H705">
            <v>79.98</v>
          </cell>
        </row>
        <row r="706">
          <cell r="A706" t="str">
            <v>NTGS92DB</v>
          </cell>
          <cell r="C706" t="str">
            <v>Radio/PA</v>
          </cell>
          <cell r="D706" t="str">
            <v>800 2 CARRIER GREENFIELD CABLE KIT-INDOOR</v>
          </cell>
          <cell r="E706">
            <v>1200</v>
          </cell>
          <cell r="F706">
            <v>194.58</v>
          </cell>
          <cell r="G706">
            <v>179.01</v>
          </cell>
          <cell r="H706">
            <v>171.85</v>
          </cell>
        </row>
        <row r="707">
          <cell r="A707" t="str">
            <v>NTGS92DC</v>
          </cell>
          <cell r="C707" t="str">
            <v>Radio/PA</v>
          </cell>
          <cell r="D707" t="str">
            <v>800 3 CARRIER GREENFIELD CABLE KIT-INDOOR</v>
          </cell>
          <cell r="E707">
            <v>1700</v>
          </cell>
          <cell r="F707">
            <v>376.24</v>
          </cell>
          <cell r="G707">
            <v>346.14</v>
          </cell>
          <cell r="H707">
            <v>332.3</v>
          </cell>
        </row>
        <row r="708">
          <cell r="A708" t="str">
            <v>NTGS92DD</v>
          </cell>
          <cell r="C708" t="str">
            <v>Radio/PA</v>
          </cell>
          <cell r="D708" t="str">
            <v>800 4 CARRIER GREENFIELD CABLE KIT-INDOOR</v>
          </cell>
          <cell r="E708">
            <v>2200</v>
          </cell>
          <cell r="F708">
            <v>506.76</v>
          </cell>
          <cell r="G708">
            <v>466.22</v>
          </cell>
          <cell r="H708">
            <v>447.57</v>
          </cell>
        </row>
        <row r="709">
          <cell r="A709" t="str">
            <v>NTGS92DH</v>
          </cell>
          <cell r="C709" t="str">
            <v>Radio/PA</v>
          </cell>
          <cell r="D709" t="str">
            <v>1900 1 CARRIER GREENFIELD CABLE KIT-INDOOR</v>
          </cell>
          <cell r="E709">
            <v>700</v>
          </cell>
          <cell r="F709">
            <v>96.28</v>
          </cell>
          <cell r="G709">
            <v>88.58</v>
          </cell>
          <cell r="H709">
            <v>85.04</v>
          </cell>
        </row>
        <row r="710">
          <cell r="A710" t="str">
            <v>NTGS92DH</v>
          </cell>
          <cell r="B710" t="str">
            <v>A0782256</v>
          </cell>
          <cell r="C710" t="str">
            <v>Radio/PA</v>
          </cell>
          <cell r="D710" t="str">
            <v>1900 1 CARRIER GREENFIELD CABLE KIT-INDOOR</v>
          </cell>
          <cell r="E710">
            <v>700</v>
          </cell>
          <cell r="F710">
            <v>96.28</v>
          </cell>
          <cell r="G710">
            <v>88.58</v>
          </cell>
          <cell r="H710">
            <v>85.04</v>
          </cell>
        </row>
        <row r="711">
          <cell r="A711" t="str">
            <v>NTGS92DI</v>
          </cell>
          <cell r="C711" t="str">
            <v>Radio/PA</v>
          </cell>
          <cell r="D711" t="str">
            <v>1900 2 CARRIER GREENFIELD CABLE KIT-INDOOR</v>
          </cell>
          <cell r="E711">
            <v>1200</v>
          </cell>
          <cell r="F711">
            <v>183.84</v>
          </cell>
          <cell r="G711">
            <v>169.13</v>
          </cell>
          <cell r="H711">
            <v>162.37</v>
          </cell>
        </row>
        <row r="712">
          <cell r="A712" t="str">
            <v>NTGS92DJ</v>
          </cell>
          <cell r="C712" t="str">
            <v>Radio/PA</v>
          </cell>
          <cell r="D712" t="str">
            <v>1900 3 CARRIER GREENFIELD CABLE KIT-INDOOR</v>
          </cell>
          <cell r="E712">
            <v>1700</v>
          </cell>
          <cell r="F712">
            <v>271.87</v>
          </cell>
          <cell r="G712">
            <v>250.12</v>
          </cell>
          <cell r="H712">
            <v>240.11</v>
          </cell>
        </row>
        <row r="713">
          <cell r="A713" t="str">
            <v>NTGS92DK</v>
          </cell>
          <cell r="C713" t="str">
            <v>Radio/PA</v>
          </cell>
          <cell r="D713" t="str">
            <v>1900 4 CARRIER GREENFIELD CABLE KIT-INDOOR</v>
          </cell>
          <cell r="E713">
            <v>2200</v>
          </cell>
          <cell r="F713">
            <v>385.3</v>
          </cell>
          <cell r="G713">
            <v>354.47</v>
          </cell>
          <cell r="H713">
            <v>340.29</v>
          </cell>
        </row>
        <row r="714">
          <cell r="A714" t="str">
            <v>NTGS93AA</v>
          </cell>
          <cell r="C714" t="str">
            <v>Cellsite/BTS/RBS Infrastructure</v>
          </cell>
          <cell r="D714" t="str">
            <v>DC POWER EXPANSION KIT</v>
          </cell>
          <cell r="E714">
            <v>6000</v>
          </cell>
          <cell r="F714">
            <v>1430.17</v>
          </cell>
          <cell r="G714">
            <v>1315.75</v>
          </cell>
          <cell r="H714">
            <v>1263.1199999999999</v>
          </cell>
        </row>
        <row r="715">
          <cell r="A715" t="str">
            <v>NTGS94AA</v>
          </cell>
          <cell r="C715" t="str">
            <v>Cellsite/BTS/RBS Infrastructure</v>
          </cell>
          <cell r="D715" t="str">
            <v>RECTIFIER EXPANSION SHELF</v>
          </cell>
          <cell r="E715">
            <v>6000</v>
          </cell>
          <cell r="F715">
            <v>1454.15</v>
          </cell>
          <cell r="G715">
            <v>1337.82</v>
          </cell>
          <cell r="H715">
            <v>1284.31</v>
          </cell>
        </row>
        <row r="716">
          <cell r="A716" t="str">
            <v>NTGS95AA</v>
          </cell>
          <cell r="C716" t="str">
            <v>Cellsite/BTS/RBS Infrastructure</v>
          </cell>
          <cell r="D716" t="str">
            <v>BATTERY STRING KIT</v>
          </cell>
          <cell r="E716">
            <v>800</v>
          </cell>
          <cell r="F716">
            <v>186.08</v>
          </cell>
          <cell r="G716">
            <v>171.19</v>
          </cell>
          <cell r="H716">
            <v>164.35</v>
          </cell>
        </row>
        <row r="717">
          <cell r="A717" t="str">
            <v>NTGS9619</v>
          </cell>
          <cell r="C717" t="str">
            <v>Cellsite/BTS/RBS Infrastructure</v>
          </cell>
          <cell r="D717" t="str">
            <v>SEISMIC ANCHORING KIT (12mm)</v>
          </cell>
          <cell r="E717">
            <v>150</v>
          </cell>
          <cell r="F717">
            <v>29.59</v>
          </cell>
          <cell r="G717">
            <v>27.23</v>
          </cell>
          <cell r="H717">
            <v>26.14</v>
          </cell>
        </row>
        <row r="718">
          <cell r="A718" t="str">
            <v>NTGS96AA</v>
          </cell>
          <cell r="C718" t="str">
            <v>Cellsite/BTS/RBS Infrastructure</v>
          </cell>
          <cell r="D718" t="str">
            <v>DC-DC CONVERTER</v>
          </cell>
          <cell r="E718">
            <v>2600</v>
          </cell>
          <cell r="F718">
            <v>749.56</v>
          </cell>
          <cell r="G718">
            <v>689.6</v>
          </cell>
          <cell r="H718">
            <v>662.01</v>
          </cell>
        </row>
        <row r="719">
          <cell r="A719" t="str">
            <v>NTGT01BA</v>
          </cell>
          <cell r="C719" t="str">
            <v>Cellsite/BTS/RBS Infrastructure</v>
          </cell>
          <cell r="D719" t="str">
            <v>CDMA MINICELL DIGITAL ENCLOSURE CABINET W/OUTDOOR HARDENING</v>
          </cell>
          <cell r="E719">
            <v>25000</v>
          </cell>
          <cell r="F719">
            <v>8831.58</v>
          </cell>
          <cell r="G719">
            <v>8125.06</v>
          </cell>
          <cell r="H719">
            <v>7800.06</v>
          </cell>
        </row>
        <row r="720">
          <cell r="A720" t="str">
            <v>NTGT12AA</v>
          </cell>
          <cell r="C720" t="str">
            <v>Cellsite/BTS/RBS Infrastructure</v>
          </cell>
          <cell r="D720" t="str">
            <v>MINICELL PFM FILTER KIT</v>
          </cell>
          <cell r="E720">
            <v>400</v>
          </cell>
          <cell r="F720">
            <v>128.26</v>
          </cell>
          <cell r="G720">
            <v>118</v>
          </cell>
          <cell r="H720">
            <v>113.28</v>
          </cell>
        </row>
        <row r="721">
          <cell r="A721" t="str">
            <v>NTGT30CA</v>
          </cell>
          <cell r="C721" t="str">
            <v>Cellsite/BTS/RBS Infrastructure</v>
          </cell>
          <cell r="D721" t="str">
            <v>MINI MRE INDOOR / OUTDOOR</v>
          </cell>
          <cell r="E721">
            <v>6800</v>
          </cell>
          <cell r="F721">
            <v>1288.4000000000001</v>
          </cell>
          <cell r="G721">
            <v>1185.33</v>
          </cell>
          <cell r="H721">
            <v>1137.92</v>
          </cell>
        </row>
        <row r="722">
          <cell r="A722" t="str">
            <v>NTGT31AB</v>
          </cell>
          <cell r="C722" t="str">
            <v>Cellsite/BTS/RBS Infrastructure</v>
          </cell>
          <cell r="D722" t="str">
            <v>1900 MHZ MULTICARRIER CABLE KIT</v>
          </cell>
          <cell r="E722">
            <v>500</v>
          </cell>
          <cell r="F722">
            <v>61.84</v>
          </cell>
          <cell r="G722">
            <v>56.89</v>
          </cell>
          <cell r="H722">
            <v>54.61</v>
          </cell>
        </row>
        <row r="723">
          <cell r="A723" t="str">
            <v>NTGT3403</v>
          </cell>
          <cell r="C723" t="str">
            <v>Radio/PA</v>
          </cell>
          <cell r="D723" t="str">
            <v>1900MHZ MINI RE OVERLAY CABLE KIT</v>
          </cell>
          <cell r="E723">
            <v>450</v>
          </cell>
          <cell r="F723">
            <v>81.38</v>
          </cell>
          <cell r="G723">
            <v>74.87</v>
          </cell>
          <cell r="H723">
            <v>71.88</v>
          </cell>
        </row>
        <row r="724">
          <cell r="A724" t="str">
            <v>NTGT34AA</v>
          </cell>
          <cell r="C724" t="str">
            <v>Cellsite/BTS/RBS Infrastructure</v>
          </cell>
          <cell r="D724" t="str">
            <v>MINI800MHZ COMMON FRM KIT</v>
          </cell>
          <cell r="E724">
            <v>37900</v>
          </cell>
          <cell r="F724">
            <v>3223.92</v>
          </cell>
          <cell r="G724">
            <v>2966.01</v>
          </cell>
          <cell r="H724">
            <v>2847.37</v>
          </cell>
        </row>
        <row r="725">
          <cell r="A725" t="str">
            <v>NTGT34BA</v>
          </cell>
          <cell r="C725" t="str">
            <v>Radio/PA</v>
          </cell>
          <cell r="D725" t="str">
            <v>MINI 1900 MHZ COMMON FRM KIT</v>
          </cell>
          <cell r="E725">
            <v>37900</v>
          </cell>
          <cell r="F725">
            <v>3199</v>
          </cell>
          <cell r="G725">
            <v>2943.08</v>
          </cell>
          <cell r="H725">
            <v>2825.36</v>
          </cell>
        </row>
        <row r="726">
          <cell r="A726" t="str">
            <v>NTGT3701</v>
          </cell>
          <cell r="C726" t="str">
            <v>Radio/PA</v>
          </cell>
          <cell r="D726" t="str">
            <v>FRM EOM ASSY, 20M</v>
          </cell>
          <cell r="E726">
            <v>2700</v>
          </cell>
          <cell r="F726">
            <v>548.94000000000005</v>
          </cell>
          <cell r="G726">
            <v>505.03</v>
          </cell>
          <cell r="H726">
            <v>484.83</v>
          </cell>
        </row>
        <row r="727">
          <cell r="A727" t="str">
            <v>NTGT3703</v>
          </cell>
          <cell r="C727" t="str">
            <v>Radio/PA</v>
          </cell>
          <cell r="D727" t="str">
            <v>FRM EOM ASSY, 40M</v>
          </cell>
          <cell r="E727">
            <v>2900</v>
          </cell>
          <cell r="F727">
            <v>585.14</v>
          </cell>
          <cell r="G727">
            <v>538.33000000000004</v>
          </cell>
          <cell r="H727">
            <v>516.79999999999995</v>
          </cell>
        </row>
        <row r="728">
          <cell r="A728" t="str">
            <v>NTGT3705</v>
          </cell>
          <cell r="C728" t="str">
            <v>Radio/PA</v>
          </cell>
          <cell r="D728" t="str">
            <v>FRM EOM ASSY, 60M</v>
          </cell>
          <cell r="E728">
            <v>3100</v>
          </cell>
          <cell r="F728">
            <v>717.57</v>
          </cell>
          <cell r="G728">
            <v>660.16</v>
          </cell>
          <cell r="H728">
            <v>633.76</v>
          </cell>
        </row>
        <row r="729">
          <cell r="A729" t="str">
            <v>NTGT3707</v>
          </cell>
          <cell r="C729" t="str">
            <v>Radio/PA</v>
          </cell>
          <cell r="D729" t="str">
            <v>FRM EOM ASSY, 80M</v>
          </cell>
          <cell r="E729">
            <v>3300</v>
          </cell>
          <cell r="F729">
            <v>626.01</v>
          </cell>
          <cell r="G729">
            <v>575.92999999999995</v>
          </cell>
          <cell r="H729">
            <v>552.9</v>
          </cell>
        </row>
        <row r="730">
          <cell r="A730" t="str">
            <v>NTGT3709</v>
          </cell>
          <cell r="C730" t="str">
            <v>Radio/PA</v>
          </cell>
          <cell r="D730" t="str">
            <v>FRM EOM ASSY, 100M</v>
          </cell>
          <cell r="E730">
            <v>3500</v>
          </cell>
          <cell r="F730">
            <v>625.51</v>
          </cell>
          <cell r="G730">
            <v>575.47</v>
          </cell>
          <cell r="H730">
            <v>552.45000000000005</v>
          </cell>
        </row>
        <row r="731">
          <cell r="A731" t="str">
            <v>NTGT3711</v>
          </cell>
          <cell r="C731" t="str">
            <v>Radio/PA</v>
          </cell>
          <cell r="D731" t="str">
            <v>FRM EOM ASSY, 120M</v>
          </cell>
          <cell r="E731">
            <v>3700</v>
          </cell>
          <cell r="F731">
            <v>861.31</v>
          </cell>
          <cell r="G731">
            <v>792.4</v>
          </cell>
          <cell r="H731">
            <v>760.7</v>
          </cell>
        </row>
        <row r="732">
          <cell r="A732" t="str">
            <v>NTGT3713</v>
          </cell>
          <cell r="C732" t="str">
            <v>Radio/PA</v>
          </cell>
          <cell r="D732" t="str">
            <v>FRM EOM ASSY, 140M</v>
          </cell>
          <cell r="E732">
            <v>3900</v>
          </cell>
          <cell r="F732">
            <v>728.36</v>
          </cell>
          <cell r="G732">
            <v>670.09</v>
          </cell>
          <cell r="H732">
            <v>643.29</v>
          </cell>
        </row>
        <row r="733">
          <cell r="A733" t="str">
            <v>NTGT3715</v>
          </cell>
          <cell r="C733" t="str">
            <v>Radio/PA</v>
          </cell>
          <cell r="D733" t="str">
            <v>FRM EOM ASSY, 160M</v>
          </cell>
          <cell r="E733">
            <v>4100</v>
          </cell>
          <cell r="F733">
            <v>916.21</v>
          </cell>
          <cell r="G733">
            <v>842.91</v>
          </cell>
          <cell r="H733">
            <v>809.19</v>
          </cell>
        </row>
        <row r="734">
          <cell r="A734" t="str">
            <v>NTGT3717</v>
          </cell>
          <cell r="C734" t="str">
            <v>Radio/PA</v>
          </cell>
          <cell r="D734" t="str">
            <v>FRM EOM ASSY, 180M</v>
          </cell>
          <cell r="E734">
            <v>4300</v>
          </cell>
          <cell r="F734">
            <v>783.26</v>
          </cell>
          <cell r="G734">
            <v>720.6</v>
          </cell>
          <cell r="H734">
            <v>691.77</v>
          </cell>
        </row>
        <row r="735">
          <cell r="A735" t="str">
            <v>NTGT3719</v>
          </cell>
          <cell r="C735" t="str">
            <v>Radio/PA</v>
          </cell>
          <cell r="D735" t="str">
            <v>FRM EOM ASSY, 200M</v>
          </cell>
          <cell r="E735">
            <v>4500</v>
          </cell>
          <cell r="F735">
            <v>761.58</v>
          </cell>
          <cell r="G735">
            <v>700.66</v>
          </cell>
          <cell r="H735">
            <v>672.63</v>
          </cell>
        </row>
        <row r="736">
          <cell r="A736" t="str">
            <v>NTGT6050</v>
          </cell>
          <cell r="C736" t="str">
            <v>Cellsite/BTS/RBS Infrastructure</v>
          </cell>
          <cell r="D736" t="str">
            <v>BATTERY/BIM &amp;amp; HARDWARE KIT FOR MINICELL EXTERNAL</v>
          </cell>
          <cell r="E736">
            <v>1800</v>
          </cell>
          <cell r="F736">
            <v>731.09</v>
          </cell>
          <cell r="G736">
            <v>672.6</v>
          </cell>
          <cell r="H736">
            <v>645.70000000000005</v>
          </cell>
        </row>
        <row r="737">
          <cell r="A737" t="str">
            <v>NTGT60AB</v>
          </cell>
          <cell r="C737" t="str">
            <v>Cellsite/BTS/RBS Infrastructure</v>
          </cell>
          <cell r="D737" t="str">
            <v>MINI EXTERNAL BATTERY CABINET W/ HEATING</v>
          </cell>
          <cell r="E737">
            <v>8000</v>
          </cell>
          <cell r="F737">
            <v>3026.4</v>
          </cell>
          <cell r="G737">
            <v>2784.29</v>
          </cell>
          <cell r="H737">
            <v>2672.92</v>
          </cell>
        </row>
        <row r="738">
          <cell r="A738" t="str">
            <v>NTGT82AA</v>
          </cell>
          <cell r="C738" t="str">
            <v>Cellsite/BTS/RBS Infrastructure</v>
          </cell>
          <cell r="D738" t="str">
            <v>MINICELL FLOOR MOUNTING KIT DE WITH PINTH</v>
          </cell>
          <cell r="E738">
            <v>500</v>
          </cell>
          <cell r="F738">
            <v>94.86</v>
          </cell>
          <cell r="G738">
            <v>87.27</v>
          </cell>
          <cell r="H738">
            <v>83.78</v>
          </cell>
        </row>
        <row r="739">
          <cell r="A739" t="str">
            <v>NTGT83AA</v>
          </cell>
          <cell r="C739" t="str">
            <v>Cellsite/BTS/RBS Infrastructure</v>
          </cell>
          <cell r="D739" t="str">
            <v>MINICELL FLOOR MOUNTING KIT W/O PLINTH</v>
          </cell>
          <cell r="E739">
            <v>250</v>
          </cell>
          <cell r="F739">
            <v>38.11</v>
          </cell>
          <cell r="G739">
            <v>35.06</v>
          </cell>
          <cell r="H739">
            <v>33.659999999999997</v>
          </cell>
        </row>
        <row r="740">
          <cell r="A740" t="str">
            <v>NTGT84AA</v>
          </cell>
          <cell r="C740" t="str">
            <v>Cellsite/BTS/RBS Infrastructure</v>
          </cell>
          <cell r="D740" t="str">
            <v>MINICELL WALL MOUNTING KIT DE W/O PINTH</v>
          </cell>
          <cell r="E740">
            <v>500</v>
          </cell>
          <cell r="F740">
            <v>155.33000000000001</v>
          </cell>
          <cell r="G740">
            <v>142.9</v>
          </cell>
          <cell r="H740">
            <v>137.19</v>
          </cell>
        </row>
        <row r="741">
          <cell r="A741" t="str">
            <v>NTGT85AA</v>
          </cell>
          <cell r="C741" t="str">
            <v>Cellsite/BTS/RBS Infrastructure</v>
          </cell>
          <cell r="D741" t="str">
            <v>OUTDOOR DE GRATED PLATFORM MOUNTING KIT</v>
          </cell>
          <cell r="E741">
            <v>200</v>
          </cell>
          <cell r="F741">
            <v>26.39</v>
          </cell>
          <cell r="G741">
            <v>24.27</v>
          </cell>
          <cell r="H741">
            <v>23.3</v>
          </cell>
        </row>
        <row r="742">
          <cell r="A742" t="str">
            <v>NTGT86AA</v>
          </cell>
          <cell r="C742" t="str">
            <v>Cellsite/BTS/RBS Infrastructure</v>
          </cell>
          <cell r="D742" t="str">
            <v>INDOOR DE GRATED PLATFORM MOUNTING  KIT</v>
          </cell>
          <cell r="E742">
            <v>151</v>
          </cell>
          <cell r="F742">
            <v>24.61</v>
          </cell>
          <cell r="G742">
            <v>22.65</v>
          </cell>
          <cell r="H742">
            <v>21.74</v>
          </cell>
        </row>
        <row r="743">
          <cell r="A743" t="str">
            <v>NTGY1001</v>
          </cell>
          <cell r="C743" t="str">
            <v>Radio/PA</v>
          </cell>
          <cell r="D743" t="str">
            <v>FIBER TRAY ASSEMBLY</v>
          </cell>
          <cell r="E743">
            <v>150</v>
          </cell>
          <cell r="F743">
            <v>19.489999999999998</v>
          </cell>
          <cell r="G743">
            <v>17.93</v>
          </cell>
          <cell r="H743">
            <v>17.21</v>
          </cell>
        </row>
        <row r="744">
          <cell r="A744" t="str">
            <v>NTGY10AA</v>
          </cell>
          <cell r="C744" t="str">
            <v>Radio/PA</v>
          </cell>
          <cell r="D744" t="str">
            <v>MTRM1 1900 -48V</v>
          </cell>
          <cell r="E744">
            <v>20800</v>
          </cell>
          <cell r="F744">
            <v>1782.72</v>
          </cell>
          <cell r="G744">
            <v>1640.1</v>
          </cell>
          <cell r="H744">
            <v>1574.5</v>
          </cell>
        </row>
        <row r="745">
          <cell r="A745" t="str">
            <v>NTGY1110</v>
          </cell>
          <cell r="C745" t="str">
            <v>Radio/PA</v>
          </cell>
          <cell r="D745" t="str">
            <v>1900 RECEIVE BAND SPLITTER ASSEMBLY</v>
          </cell>
          <cell r="E745">
            <v>725</v>
          </cell>
          <cell r="F745">
            <v>54.63</v>
          </cell>
          <cell r="G745">
            <v>50.26</v>
          </cell>
          <cell r="H745">
            <v>48.25</v>
          </cell>
        </row>
        <row r="746">
          <cell r="A746" t="str">
            <v>NTGY5505</v>
          </cell>
          <cell r="C746" t="str">
            <v>Radio/PA</v>
          </cell>
          <cell r="D746" t="str">
            <v>CABLE ASSEMBLY,EXTERNAL, COAXIAL</v>
          </cell>
          <cell r="E746">
            <v>230</v>
          </cell>
          <cell r="F746">
            <v>15.52</v>
          </cell>
          <cell r="G746">
            <v>14.28</v>
          </cell>
          <cell r="H746">
            <v>13.71</v>
          </cell>
        </row>
        <row r="747">
          <cell r="A747" t="str">
            <v>NTGY5513</v>
          </cell>
          <cell r="C747" t="str">
            <v>Radio/PA</v>
          </cell>
          <cell r="D747" t="str">
            <v>1900 MHZ, MTRMI, IS/1-3C, OTDR GRNFLD CONFI</v>
          </cell>
          <cell r="E747">
            <v>2400</v>
          </cell>
          <cell r="F747">
            <v>282.68</v>
          </cell>
          <cell r="G747">
            <v>260.07</v>
          </cell>
          <cell r="H747">
            <v>249.66</v>
          </cell>
        </row>
        <row r="748">
          <cell r="A748" t="str">
            <v>NTGY5516</v>
          </cell>
          <cell r="C748" t="str">
            <v>Radio/PA</v>
          </cell>
          <cell r="D748" t="str">
            <v>CABLE ASSY, EXT, +24V DC POWER, CO-LOCATED 4.9M</v>
          </cell>
          <cell r="E748">
            <v>770</v>
          </cell>
          <cell r="F748">
            <v>85.44</v>
          </cell>
          <cell r="G748">
            <v>78.61</v>
          </cell>
          <cell r="H748">
            <v>75.459999999999994</v>
          </cell>
        </row>
        <row r="749">
          <cell r="A749" t="str">
            <v>NTGY5520</v>
          </cell>
          <cell r="C749" t="str">
            <v>Radio/PA</v>
          </cell>
          <cell r="D749" t="str">
            <v>FIBER ASSY, EXT, INDOOR, 6M (NO TRAY)</v>
          </cell>
          <cell r="E749">
            <v>650</v>
          </cell>
          <cell r="F749">
            <v>112.8</v>
          </cell>
          <cell r="G749">
            <v>103.77</v>
          </cell>
          <cell r="H749">
            <v>99.62</v>
          </cell>
        </row>
        <row r="750">
          <cell r="A750" t="str">
            <v>NTGY5528</v>
          </cell>
          <cell r="C750" t="str">
            <v>Radio/PA</v>
          </cell>
          <cell r="D750" t="str">
            <v>1 MFRM 1900 GREENFIELD INDOOR CABLE KIT</v>
          </cell>
          <cell r="E750">
            <v>2775</v>
          </cell>
          <cell r="F750">
            <v>244.55</v>
          </cell>
          <cell r="G750">
            <v>224.99</v>
          </cell>
          <cell r="H750">
            <v>215.99</v>
          </cell>
        </row>
        <row r="751">
          <cell r="A751" t="str">
            <v>NTGY55KT</v>
          </cell>
          <cell r="C751" t="str">
            <v>Radio/PA</v>
          </cell>
          <cell r="D751" t="str">
            <v>1.9 BASE MFRM KIT</v>
          </cell>
          <cell r="E751">
            <v>53500</v>
          </cell>
          <cell r="F751">
            <v>5908.63</v>
          </cell>
          <cell r="G751">
            <v>5435.94</v>
          </cell>
          <cell r="H751">
            <v>5218.5</v>
          </cell>
        </row>
        <row r="752">
          <cell r="A752" t="str">
            <v>NTGY60AF</v>
          </cell>
          <cell r="C752" t="str">
            <v>Cellsite/BTS/RBS Infrastructure</v>
          </cell>
          <cell r="D752" t="str">
            <v>SPARE KIT, COOLING ASSEMBLY</v>
          </cell>
          <cell r="E752">
            <v>1000</v>
          </cell>
          <cell r="F752">
            <v>198.91</v>
          </cell>
          <cell r="G752">
            <v>183</v>
          </cell>
          <cell r="H752">
            <v>175.68</v>
          </cell>
        </row>
        <row r="753">
          <cell r="A753" t="str">
            <v>NTGY7511</v>
          </cell>
          <cell r="C753" t="str">
            <v>Radio/PA</v>
          </cell>
          <cell r="D753" t="str">
            <v>MFRM1 - 1MFRM GRNFLD CABLE KIT 800 MHZ -48V DC</v>
          </cell>
          <cell r="E753">
            <v>2300</v>
          </cell>
          <cell r="F753">
            <v>238.34</v>
          </cell>
          <cell r="G753">
            <v>219.27</v>
          </cell>
          <cell r="H753">
            <v>210.5</v>
          </cell>
        </row>
        <row r="754">
          <cell r="A754" t="str">
            <v>NTGY7512</v>
          </cell>
          <cell r="C754" t="str">
            <v>Radio/PA</v>
          </cell>
          <cell r="D754" t="str">
            <v>MFRM1 -2MFRM GRNFLD CABLE KIT 800 MHZ -48V DC</v>
          </cell>
          <cell r="E754">
            <v>5200</v>
          </cell>
          <cell r="F754">
            <v>484.57</v>
          </cell>
          <cell r="G754">
            <v>445.8</v>
          </cell>
          <cell r="H754">
            <v>427.97</v>
          </cell>
        </row>
        <row r="755">
          <cell r="A755" t="str">
            <v>NTGY7513</v>
          </cell>
          <cell r="C755" t="str">
            <v>Radio/PA</v>
          </cell>
          <cell r="D755" t="str">
            <v>MFRM1 -2ND MFRM EXP CABLE KIT 800 MHZ -48V D</v>
          </cell>
          <cell r="E755">
            <v>3125</v>
          </cell>
          <cell r="F755">
            <v>282.64</v>
          </cell>
          <cell r="G755">
            <v>260.02999999999997</v>
          </cell>
          <cell r="H755">
            <v>249.63</v>
          </cell>
        </row>
        <row r="756">
          <cell r="A756" t="str">
            <v>NTGY7521</v>
          </cell>
          <cell r="C756" t="str">
            <v>Radio/PA</v>
          </cell>
          <cell r="D756" t="str">
            <v>MFRM1-1MFRM GREENFIELD CABLE KIT 800MHZ -48V DC OUTDOOR</v>
          </cell>
          <cell r="E756">
            <v>2775</v>
          </cell>
          <cell r="F756">
            <v>283.55</v>
          </cell>
          <cell r="G756">
            <v>260.87</v>
          </cell>
          <cell r="H756">
            <v>250.43</v>
          </cell>
        </row>
        <row r="757">
          <cell r="A757" t="str">
            <v>NTGY7522</v>
          </cell>
          <cell r="C757" t="str">
            <v>Radio/PA</v>
          </cell>
          <cell r="D757" t="str">
            <v>MFRM1-2MFRM GREENFIELD CABLE KIT 800MHZ -48V DC OUTDOOR</v>
          </cell>
          <cell r="E757">
            <v>5600</v>
          </cell>
          <cell r="F757">
            <v>590.98</v>
          </cell>
          <cell r="G757">
            <v>543.70000000000005</v>
          </cell>
          <cell r="H757">
            <v>521.95000000000005</v>
          </cell>
        </row>
        <row r="758">
          <cell r="A758" t="str">
            <v>NTGY7523</v>
          </cell>
          <cell r="C758" t="str">
            <v>Radio/PA</v>
          </cell>
          <cell r="D758" t="str">
            <v>MFRM1-2ND MFRM EXPANSION CABLE KIT 800MHZ -48V DC OUTDOOR</v>
          </cell>
          <cell r="E758">
            <v>2950</v>
          </cell>
          <cell r="F758">
            <v>302.64</v>
          </cell>
          <cell r="G758">
            <v>278.43</v>
          </cell>
          <cell r="H758">
            <v>267.29000000000002</v>
          </cell>
        </row>
        <row r="759">
          <cell r="A759" t="str">
            <v>NTGY75AA</v>
          </cell>
          <cell r="C759" t="str">
            <v>Radio/PA</v>
          </cell>
          <cell r="D759" t="str">
            <v>MFRM 1 800 MHZ -48V DC COMMON KIT</v>
          </cell>
          <cell r="E759">
            <v>53500</v>
          </cell>
          <cell r="F759">
            <v>5564</v>
          </cell>
          <cell r="G759">
            <v>5118.88</v>
          </cell>
          <cell r="H759">
            <v>4914.12</v>
          </cell>
        </row>
        <row r="760">
          <cell r="A760" t="str">
            <v>NTGY76AA</v>
          </cell>
          <cell r="C760" t="str">
            <v>Radio/PA</v>
          </cell>
          <cell r="D760" t="str">
            <v>MFRM 1 800 MHZ  24V DC COMMON KIT</v>
          </cell>
          <cell r="E760">
            <v>53500</v>
          </cell>
          <cell r="F760">
            <v>5816.56</v>
          </cell>
          <cell r="G760">
            <v>5351.23</v>
          </cell>
          <cell r="H760">
            <v>5137.18</v>
          </cell>
        </row>
        <row r="761">
          <cell r="A761" t="str">
            <v>NTGY77AA</v>
          </cell>
          <cell r="C761" t="str">
            <v>Radio/PA</v>
          </cell>
          <cell r="D761" t="str">
            <v>MFRM 1 1900 MHZ +24V DC COMMON KIT</v>
          </cell>
          <cell r="E761">
            <v>53500</v>
          </cell>
          <cell r="F761">
            <v>6126.38</v>
          </cell>
          <cell r="G761">
            <v>5636.27</v>
          </cell>
          <cell r="H761">
            <v>5410.82</v>
          </cell>
        </row>
        <row r="762">
          <cell r="A762" t="str">
            <v>NTGY80AB</v>
          </cell>
          <cell r="C762" t="str">
            <v>Cellsite/BTS/RBS Infrastructure</v>
          </cell>
          <cell r="D762" t="str">
            <v>1900 MULTICARRIER PWR AMP MOD -48VDC W/SOFTFAIL</v>
          </cell>
          <cell r="E762">
            <v>33200</v>
          </cell>
          <cell r="F762">
            <v>3897.27</v>
          </cell>
          <cell r="G762">
            <v>3585.49</v>
          </cell>
          <cell r="H762">
            <v>3442.07</v>
          </cell>
        </row>
        <row r="763">
          <cell r="A763" t="str">
            <v>NTHR06CA</v>
          </cell>
          <cell r="C763" t="str">
            <v>Services Platforms</v>
          </cell>
          <cell r="D763" t="str">
            <v>CONTROL PROC. (CP) MOD (I960, DS1 BITS)</v>
          </cell>
          <cell r="E763">
            <v>20000</v>
          </cell>
          <cell r="F763">
            <v>2977.52</v>
          </cell>
          <cell r="G763">
            <v>2977.52</v>
          </cell>
          <cell r="H763">
            <v>2977.52</v>
          </cell>
        </row>
        <row r="764">
          <cell r="A764" t="str">
            <v>NTHR11BA</v>
          </cell>
          <cell r="C764" t="str">
            <v>Services Platforms</v>
          </cell>
          <cell r="D764" t="str">
            <v>MAC ADDRESS MODULE</v>
          </cell>
          <cell r="E764">
            <v>450</v>
          </cell>
          <cell r="F764">
            <v>162.69</v>
          </cell>
          <cell r="G764">
            <v>162.69</v>
          </cell>
          <cell r="H764">
            <v>162.69</v>
          </cell>
        </row>
        <row r="765">
          <cell r="A765" t="str">
            <v>NTHR12AA</v>
          </cell>
          <cell r="C765" t="str">
            <v>Services Platforms</v>
          </cell>
          <cell r="D765" t="str">
            <v>ALARM/BITS DS1 MODULE</v>
          </cell>
          <cell r="E765">
            <v>1200</v>
          </cell>
          <cell r="F765">
            <v>206.56</v>
          </cell>
          <cell r="G765">
            <v>206.56</v>
          </cell>
          <cell r="H765">
            <v>206.56</v>
          </cell>
        </row>
        <row r="766">
          <cell r="A766" t="str">
            <v>NTHR13AA</v>
          </cell>
          <cell r="C766" t="str">
            <v>Services Platforms</v>
          </cell>
          <cell r="D766" t="str">
            <v>ALARM/BITS E1 BALANCED MODULE</v>
          </cell>
          <cell r="E766">
            <v>1200</v>
          </cell>
          <cell r="F766">
            <v>169.82</v>
          </cell>
          <cell r="G766">
            <v>169.82</v>
          </cell>
          <cell r="H766">
            <v>169.82</v>
          </cell>
        </row>
        <row r="767">
          <cell r="A767" t="str">
            <v>NTHR14AA</v>
          </cell>
          <cell r="C767" t="str">
            <v>Services Platforms</v>
          </cell>
          <cell r="D767" t="str">
            <v>ALARM/BITS UNBALANCED E1 MODULE</v>
          </cell>
          <cell r="E767">
            <v>1200</v>
          </cell>
          <cell r="F767">
            <v>219.04</v>
          </cell>
          <cell r="G767">
            <v>219.04</v>
          </cell>
          <cell r="H767">
            <v>219.04</v>
          </cell>
        </row>
        <row r="768">
          <cell r="A768" t="str">
            <v>NTHR16CA</v>
          </cell>
          <cell r="C768" t="str">
            <v>Services Platforms</v>
          </cell>
          <cell r="D768" t="str">
            <v>56G FABRIC MODULE</v>
          </cell>
          <cell r="E768">
            <v>40000</v>
          </cell>
          <cell r="F768">
            <v>3399.92</v>
          </cell>
          <cell r="G768">
            <v>3399.92</v>
          </cell>
          <cell r="H768">
            <v>3399.92</v>
          </cell>
        </row>
        <row r="769">
          <cell r="A769" t="str">
            <v>NTHR16CB</v>
          </cell>
          <cell r="C769" t="str">
            <v>Services Platforms</v>
          </cell>
          <cell r="D769" t="str">
            <v>56G FABRIC MODULE</v>
          </cell>
          <cell r="E769">
            <v>40000</v>
          </cell>
          <cell r="F769">
            <v>3199.32</v>
          </cell>
          <cell r="G769">
            <v>3199.32</v>
          </cell>
          <cell r="H769">
            <v>3199.32</v>
          </cell>
        </row>
        <row r="770">
          <cell r="A770" t="str">
            <v>NTHR17DA</v>
          </cell>
          <cell r="C770" t="str">
            <v>Services Platforms</v>
          </cell>
          <cell r="D770" t="str">
            <v>4 PORT OC-3C MM TAF FUNCTIONAL PROCESSOR</v>
          </cell>
          <cell r="E770">
            <v>28000</v>
          </cell>
          <cell r="F770">
            <v>4045.32</v>
          </cell>
          <cell r="G770">
            <v>4045.32</v>
          </cell>
          <cell r="H770">
            <v>4045.32</v>
          </cell>
        </row>
        <row r="771">
          <cell r="A771" t="str">
            <v>NTHR21DA</v>
          </cell>
          <cell r="C771" t="str">
            <v>Services Platforms</v>
          </cell>
          <cell r="D771" t="str">
            <v>4 PORT OC-3C SMIR TAF FUNCTIONAL PROCESSOR</v>
          </cell>
          <cell r="E771">
            <v>32000</v>
          </cell>
          <cell r="F771">
            <v>4720.38</v>
          </cell>
          <cell r="G771">
            <v>4720.38</v>
          </cell>
          <cell r="H771">
            <v>4720.38</v>
          </cell>
        </row>
        <row r="772">
          <cell r="A772" t="str">
            <v>NTHR35CA</v>
          </cell>
          <cell r="C772" t="str">
            <v>Services Platforms</v>
          </cell>
          <cell r="D772" t="str">
            <v>TURBO CP MODULE (E1 BITS, DIE-CAST ENCL.)</v>
          </cell>
          <cell r="E772">
            <v>20000</v>
          </cell>
          <cell r="F772">
            <v>2481.2399999999998</v>
          </cell>
          <cell r="G772">
            <v>2481.2399999999998</v>
          </cell>
          <cell r="H772">
            <v>2481.2399999999998</v>
          </cell>
        </row>
        <row r="773">
          <cell r="A773" t="str">
            <v>NTHR64BA</v>
          </cell>
          <cell r="C773" t="str">
            <v>Services Platforms</v>
          </cell>
          <cell r="D773" t="str">
            <v>FP/CP Filler modules.</v>
          </cell>
          <cell r="E773">
            <v>200</v>
          </cell>
          <cell r="F773">
            <v>56.24</v>
          </cell>
          <cell r="G773">
            <v>56.24</v>
          </cell>
          <cell r="H773">
            <v>56.24</v>
          </cell>
        </row>
        <row r="774">
          <cell r="A774" t="str">
            <v>NTJ100GA</v>
          </cell>
          <cell r="C774" t="str">
            <v>Services Platforms</v>
          </cell>
          <cell r="D774" t="str">
            <v>PP15000 NETWORK ELEMENT FEE</v>
          </cell>
          <cell r="E774">
            <v>1500</v>
          </cell>
          <cell r="F774">
            <v>0</v>
          </cell>
          <cell r="G774">
            <v>0</v>
          </cell>
          <cell r="H774">
            <v>0</v>
          </cell>
        </row>
        <row r="775">
          <cell r="A775" t="str">
            <v>NTJ101HA</v>
          </cell>
          <cell r="C775" t="str">
            <v>Services Platforms</v>
          </cell>
          <cell r="D775" t="str">
            <v>NMS ADVANCED R12 PKG</v>
          </cell>
          <cell r="E775">
            <v>20000</v>
          </cell>
          <cell r="F775">
            <v>60.67</v>
          </cell>
          <cell r="G775">
            <v>60.67</v>
          </cell>
          <cell r="H775">
            <v>60.67</v>
          </cell>
        </row>
        <row r="776">
          <cell r="A776" t="str">
            <v>NTJ102FC</v>
          </cell>
          <cell r="C776" t="str">
            <v>Controller Software</v>
          </cell>
          <cell r="D776" t="str">
            <v>CDMA ATM BSC MDM 12.5 PCR BOM</v>
          </cell>
          <cell r="E776">
            <v>61000</v>
          </cell>
          <cell r="F776">
            <v>98.14</v>
          </cell>
          <cell r="G776">
            <v>98.14</v>
          </cell>
          <cell r="H776">
            <v>98.14</v>
          </cell>
        </row>
        <row r="777">
          <cell r="A777" t="str">
            <v>NTJ102FD</v>
          </cell>
          <cell r="B777" t="str">
            <v>B0262883</v>
          </cell>
          <cell r="C777" t="str">
            <v>Controller Software</v>
          </cell>
          <cell r="D777" t="str">
            <v>CDMA ATM BSC MDM 13.2 BOM</v>
          </cell>
          <cell r="E777">
            <v>61000</v>
          </cell>
          <cell r="F777">
            <v>117.37</v>
          </cell>
          <cell r="G777">
            <v>117.37</v>
          </cell>
          <cell r="H777">
            <v>117.37</v>
          </cell>
        </row>
        <row r="778">
          <cell r="A778" t="str">
            <v>NTJ103HA</v>
          </cell>
          <cell r="C778" t="str">
            <v>Services Platforms</v>
          </cell>
          <cell r="D778" t="str">
            <v>MDP R12 APPL</v>
          </cell>
          <cell r="E778">
            <v>25000</v>
          </cell>
          <cell r="F778">
            <v>0</v>
          </cell>
          <cell r="G778">
            <v>0</v>
          </cell>
          <cell r="H778">
            <v>0</v>
          </cell>
        </row>
        <row r="779">
          <cell r="A779" t="str">
            <v>NTJT10AA</v>
          </cell>
          <cell r="C779" t="str">
            <v>Services Platforms</v>
          </cell>
          <cell r="D779" t="str">
            <v>BSN Chassis</v>
          </cell>
          <cell r="E779">
            <v>8995</v>
          </cell>
          <cell r="F779">
            <v>2728.12</v>
          </cell>
          <cell r="G779">
            <v>2728.12</v>
          </cell>
          <cell r="H779">
            <v>2728.12</v>
          </cell>
        </row>
        <row r="780">
          <cell r="A780" t="str">
            <v>NTJT15AA</v>
          </cell>
          <cell r="C780" t="str">
            <v>Services Platforms</v>
          </cell>
          <cell r="D780" t="str">
            <v>Spare Fan Tray</v>
          </cell>
          <cell r="E780">
            <v>1195</v>
          </cell>
          <cell r="F780">
            <v>576.30999999999995</v>
          </cell>
          <cell r="G780">
            <v>576.30999999999995</v>
          </cell>
          <cell r="H780">
            <v>576.30999999999995</v>
          </cell>
        </row>
        <row r="781">
          <cell r="A781" t="str">
            <v>NTJT15BA</v>
          </cell>
          <cell r="C781" t="str">
            <v>Services Platforms</v>
          </cell>
          <cell r="D781" t="str">
            <v>23&amp;quot; Rack Mount Kit</v>
          </cell>
          <cell r="E781">
            <v>100</v>
          </cell>
          <cell r="F781">
            <v>29.19</v>
          </cell>
          <cell r="G781">
            <v>29.19</v>
          </cell>
          <cell r="H781">
            <v>29.19</v>
          </cell>
        </row>
        <row r="782">
          <cell r="A782" t="str">
            <v>NTJT15CA</v>
          </cell>
          <cell r="C782" t="str">
            <v>Services Platforms</v>
          </cell>
          <cell r="D782" t="str">
            <v>19&amp;quot; Rack Mount Kit</v>
          </cell>
          <cell r="E782">
            <v>100</v>
          </cell>
          <cell r="F782">
            <v>72.53</v>
          </cell>
          <cell r="G782">
            <v>72.53</v>
          </cell>
          <cell r="H782">
            <v>72.53</v>
          </cell>
        </row>
        <row r="783">
          <cell r="A783" t="str">
            <v>NTJT16AA</v>
          </cell>
          <cell r="C783" t="str">
            <v>Services Platforms</v>
          </cell>
          <cell r="D783" t="str">
            <v>Slot Cover</v>
          </cell>
          <cell r="E783">
            <v>50</v>
          </cell>
          <cell r="F783">
            <v>37.17</v>
          </cell>
          <cell r="G783">
            <v>37.17</v>
          </cell>
          <cell r="H783">
            <v>37.17</v>
          </cell>
        </row>
        <row r="784">
          <cell r="A784" t="str">
            <v>NTJT19AA</v>
          </cell>
          <cell r="C784" t="str">
            <v>Services Platforms</v>
          </cell>
          <cell r="D784" t="str">
            <v>Spare Bezel Cable</v>
          </cell>
          <cell r="E784">
            <v>750</v>
          </cell>
          <cell r="F784">
            <v>3.32</v>
          </cell>
          <cell r="G784">
            <v>3.32</v>
          </cell>
          <cell r="H784">
            <v>3.32</v>
          </cell>
        </row>
        <row r="785">
          <cell r="A785" t="str">
            <v>NTJT20CA</v>
          </cell>
          <cell r="C785" t="str">
            <v>Services Platforms</v>
          </cell>
          <cell r="D785" t="str">
            <v>10 Gbps Switch Fabric Card (SFC).</v>
          </cell>
          <cell r="E785">
            <v>29995</v>
          </cell>
          <cell r="F785">
            <v>6439.43</v>
          </cell>
          <cell r="G785">
            <v>6439.43</v>
          </cell>
          <cell r="H785">
            <v>6439.43</v>
          </cell>
        </row>
        <row r="786">
          <cell r="A786" t="str">
            <v>NTJT22DA</v>
          </cell>
          <cell r="C786" t="str">
            <v>Services Platforms</v>
          </cell>
          <cell r="D786" t="str">
            <v>Control &amp;amp; Management Card - 1Gig.</v>
          </cell>
          <cell r="E786">
            <v>17995</v>
          </cell>
          <cell r="F786">
            <v>4714.42</v>
          </cell>
          <cell r="G786">
            <v>4714.42</v>
          </cell>
          <cell r="H786">
            <v>4714.42</v>
          </cell>
        </row>
        <row r="787">
          <cell r="A787" t="str">
            <v>NTJT29BB</v>
          </cell>
          <cell r="C787" t="str">
            <v>Services Platforms</v>
          </cell>
          <cell r="D787" t="str">
            <v>Subscriber Svc Card II w/ 4 SSM II - 3DES encryption.</v>
          </cell>
          <cell r="E787">
            <v>69995</v>
          </cell>
          <cell r="F787">
            <v>10131.200000000001</v>
          </cell>
          <cell r="G787">
            <v>10131.200000000001</v>
          </cell>
          <cell r="H787">
            <v>10131.200000000001</v>
          </cell>
        </row>
        <row r="788">
          <cell r="A788" t="str">
            <v>NTJT29CB</v>
          </cell>
          <cell r="C788" t="str">
            <v>Services Platforms</v>
          </cell>
          <cell r="D788" t="str">
            <v>Subscriber Svc Card II w/ 4 SSM II - no encryption.</v>
          </cell>
          <cell r="E788">
            <v>49995</v>
          </cell>
          <cell r="F788">
            <v>8155.62</v>
          </cell>
          <cell r="G788">
            <v>8155.62</v>
          </cell>
          <cell r="H788">
            <v>8155.62</v>
          </cell>
        </row>
        <row r="789">
          <cell r="A789" t="str">
            <v>NTJT30AA</v>
          </cell>
          <cell r="C789" t="str">
            <v>Services Platforms</v>
          </cell>
          <cell r="D789" t="str">
            <v>4xOC3 SM Access/Trunk Linecard.</v>
          </cell>
          <cell r="E789">
            <v>23995</v>
          </cell>
          <cell r="F789">
            <v>4093.88</v>
          </cell>
          <cell r="G789">
            <v>4093.88</v>
          </cell>
          <cell r="H789">
            <v>4093.88</v>
          </cell>
        </row>
        <row r="790">
          <cell r="A790" t="str">
            <v>NTJT30BA</v>
          </cell>
          <cell r="C790" t="str">
            <v>Services Platforms</v>
          </cell>
          <cell r="D790" t="str">
            <v>4xOC3 MM Access/Trunk Linecard.</v>
          </cell>
          <cell r="E790">
            <v>17995</v>
          </cell>
          <cell r="F790">
            <v>1929.73</v>
          </cell>
          <cell r="G790">
            <v>1929.73</v>
          </cell>
          <cell r="H790">
            <v>1929.73</v>
          </cell>
        </row>
        <row r="791">
          <cell r="A791" t="str">
            <v>NTJT36CA</v>
          </cell>
          <cell r="C791" t="str">
            <v>Services Platforms</v>
          </cell>
          <cell r="D791" t="str">
            <v>8xFE (UTP5).</v>
          </cell>
          <cell r="E791">
            <v>14995</v>
          </cell>
          <cell r="F791">
            <v>1922.01</v>
          </cell>
          <cell r="G791">
            <v>1922.01</v>
          </cell>
          <cell r="H791">
            <v>1922.01</v>
          </cell>
        </row>
        <row r="792">
          <cell r="A792" t="str">
            <v>NTJT60CA</v>
          </cell>
          <cell r="C792" t="str">
            <v>Services Platforms</v>
          </cell>
          <cell r="D792" t="str">
            <v>SW -  isos Release 2.5 (per BSN) - Aggregation, ISP Cntxt, L2TP Tunnel, Multicast, BGP-4</v>
          </cell>
          <cell r="E792">
            <v>0</v>
          </cell>
          <cell r="F792">
            <v>0.01</v>
          </cell>
          <cell r="G792">
            <v>0.01</v>
          </cell>
          <cell r="H792">
            <v>0.01</v>
          </cell>
        </row>
        <row r="793">
          <cell r="A793" t="str">
            <v>NTJT61AB</v>
          </cell>
          <cell r="C793" t="str">
            <v>Services Platforms</v>
          </cell>
          <cell r="D793" t="str">
            <v>SW - Wholesale Pack - ISP Context, PPP, Policing - Lic for 1000 subs (per BSN).</v>
          </cell>
          <cell r="E793">
            <v>2000</v>
          </cell>
          <cell r="F793">
            <v>6.7</v>
          </cell>
          <cell r="G793">
            <v>6.7</v>
          </cell>
          <cell r="H793">
            <v>6.7</v>
          </cell>
        </row>
        <row r="794">
          <cell r="A794" t="str">
            <v>NTJT63AA</v>
          </cell>
          <cell r="C794" t="str">
            <v>Services Platforms</v>
          </cell>
          <cell r="D794" t="str">
            <v>SW &amp;#8211; Aggregation &amp;#8211; 1000 Subscribers (per BSN).</v>
          </cell>
          <cell r="E794">
            <v>2000</v>
          </cell>
          <cell r="F794">
            <v>0.01</v>
          </cell>
          <cell r="G794">
            <v>0.01</v>
          </cell>
          <cell r="H794">
            <v>0.01</v>
          </cell>
        </row>
        <row r="795">
          <cell r="A795" t="str">
            <v>NTJT64AB</v>
          </cell>
          <cell r="C795" t="str">
            <v>Services Platforms</v>
          </cell>
          <cell r="D795" t="str">
            <v>SW -  Residential Firewall &amp;#8211; License for 1000 subs (per BSN).</v>
          </cell>
          <cell r="E795">
            <v>5000</v>
          </cell>
          <cell r="F795">
            <v>0.01</v>
          </cell>
          <cell r="G795">
            <v>0.01</v>
          </cell>
          <cell r="H795">
            <v>0.01</v>
          </cell>
        </row>
        <row r="796">
          <cell r="A796" t="str">
            <v>NTJT64AC</v>
          </cell>
          <cell r="C796" t="str">
            <v>Services Platforms</v>
          </cell>
          <cell r="D796" t="str">
            <v>SW - Basic Firewall &amp;#8211; License for 1000 subs (per BSN).</v>
          </cell>
          <cell r="E796">
            <v>40000</v>
          </cell>
          <cell r="F796">
            <v>0.01</v>
          </cell>
          <cell r="G796">
            <v>0.01</v>
          </cell>
          <cell r="H796">
            <v>0.01</v>
          </cell>
        </row>
        <row r="797">
          <cell r="A797" t="str">
            <v>NTJT65AB</v>
          </cell>
          <cell r="C797" t="str">
            <v>Services Platforms</v>
          </cell>
          <cell r="D797" t="str">
            <v>SW - Advanced Firewall &amp;#8211; License for 100 subs (per BSN).</v>
          </cell>
          <cell r="E797">
            <v>21000</v>
          </cell>
          <cell r="F797">
            <v>0.01</v>
          </cell>
          <cell r="G797">
            <v>0.01</v>
          </cell>
          <cell r="H797">
            <v>0.01</v>
          </cell>
        </row>
        <row r="798">
          <cell r="A798" t="str">
            <v>NTJT80AA</v>
          </cell>
          <cell r="C798" t="str">
            <v>Services Platforms</v>
          </cell>
          <cell r="D798" t="str">
            <v>SW- SPM - ENTRY - 4000 SUBSCRIBERS</v>
          </cell>
          <cell r="E798">
            <v>5000</v>
          </cell>
          <cell r="F798">
            <v>0.01</v>
          </cell>
          <cell r="G798">
            <v>0.01</v>
          </cell>
          <cell r="H798">
            <v>0.01</v>
          </cell>
        </row>
        <row r="799">
          <cell r="A799" t="str">
            <v>NTJT81AA</v>
          </cell>
          <cell r="C799" t="str">
            <v>Services Platforms</v>
          </cell>
          <cell r="D799" t="str">
            <v>SW -SCS- Aggregation - 1000 subs (per SCS).</v>
          </cell>
          <cell r="E799">
            <v>2000</v>
          </cell>
          <cell r="F799">
            <v>0.01</v>
          </cell>
          <cell r="G799">
            <v>0.01</v>
          </cell>
          <cell r="H799">
            <v>0.01</v>
          </cell>
        </row>
        <row r="800">
          <cell r="A800" t="str">
            <v>NTJT87BA</v>
          </cell>
          <cell r="C800" t="str">
            <v>Services Platforms</v>
          </cell>
          <cell r="D800" t="str">
            <v>SW - SCS Server License for isos 2.1 and above - Domain Tier  (per SCS).</v>
          </cell>
          <cell r="E800">
            <v>0</v>
          </cell>
          <cell r="F800">
            <v>0.01</v>
          </cell>
          <cell r="G800">
            <v>0.01</v>
          </cell>
          <cell r="H800">
            <v>0.01</v>
          </cell>
        </row>
        <row r="801">
          <cell r="A801" t="str">
            <v>NTJT87DA</v>
          </cell>
          <cell r="C801" t="str">
            <v>Services Platforms</v>
          </cell>
          <cell r="D801" t="str">
            <v>SW - SCS Server License for isos 2.5 and above - Domain Tier  (per SCS).</v>
          </cell>
          <cell r="E801">
            <v>0</v>
          </cell>
          <cell r="F801">
            <v>0.01</v>
          </cell>
          <cell r="G801">
            <v>0.01</v>
          </cell>
          <cell r="H801">
            <v>0.01</v>
          </cell>
        </row>
        <row r="802">
          <cell r="A802" t="str">
            <v>NTJT87EA</v>
          </cell>
          <cell r="C802" t="str">
            <v>Services Platforms</v>
          </cell>
          <cell r="D802" t="str">
            <v>SW - SCS Server License for isos 2.5 and above - Regional Tier  (per SCS).</v>
          </cell>
          <cell r="E802">
            <v>0</v>
          </cell>
          <cell r="F802">
            <v>0.01</v>
          </cell>
          <cell r="G802">
            <v>0.01</v>
          </cell>
          <cell r="H802">
            <v>0.01</v>
          </cell>
        </row>
        <row r="803">
          <cell r="A803" t="str">
            <v>NTJT89CA</v>
          </cell>
          <cell r="C803" t="str">
            <v>Services Platforms</v>
          </cell>
          <cell r="D803" t="str">
            <v>SW - Personaliz Pack - PCP, Websteer, Policy Rout Lic for 1000 subs (per BSN).</v>
          </cell>
          <cell r="E803">
            <v>10000</v>
          </cell>
          <cell r="F803">
            <v>0.01</v>
          </cell>
          <cell r="G803">
            <v>0.01</v>
          </cell>
          <cell r="H803">
            <v>0.01</v>
          </cell>
        </row>
        <row r="804">
          <cell r="A804" t="str">
            <v>NTJT90BA</v>
          </cell>
          <cell r="C804" t="str">
            <v>Services Platforms</v>
          </cell>
          <cell r="D804" t="str">
            <v>PERFORMANCE PACK #2</v>
          </cell>
          <cell r="E804">
            <v>8037</v>
          </cell>
          <cell r="F804">
            <v>0.01</v>
          </cell>
          <cell r="G804">
            <v>0.01</v>
          </cell>
          <cell r="H804">
            <v>0.01</v>
          </cell>
        </row>
        <row r="805">
          <cell r="A805" t="str">
            <v>NTL375AA</v>
          </cell>
          <cell r="B805" t="str">
            <v>A0888988</v>
          </cell>
          <cell r="C805" t="str">
            <v>Cellsite/BTS/RBS Infrastructure</v>
          </cell>
          <cell r="D805" t="str">
            <v>Metro Out, AC, Adj. 1C-3S, MFRM, DE Frame Model</v>
          </cell>
          <cell r="E805">
            <v>83340</v>
          </cell>
          <cell r="F805">
            <v>12874.61</v>
          </cell>
          <cell r="G805">
            <v>11844.64</v>
          </cell>
          <cell r="H805">
            <v>11370.86</v>
          </cell>
        </row>
        <row r="806">
          <cell r="A806" t="str">
            <v>NTL376AA</v>
          </cell>
          <cell r="C806" t="str">
            <v>Cellsite/BTS/RBS Infrastructure</v>
          </cell>
          <cell r="D806" t="str">
            <v>1900 MO, AC, Adj, 1C-1S, MFRM, RE Frame Model</v>
          </cell>
          <cell r="E806">
            <v>66400</v>
          </cell>
          <cell r="F806">
            <v>8795.1200000000008</v>
          </cell>
          <cell r="G806">
            <v>8091.51</v>
          </cell>
          <cell r="H806">
            <v>7767.85</v>
          </cell>
        </row>
        <row r="807">
          <cell r="A807" t="str">
            <v>NTL376BA</v>
          </cell>
          <cell r="C807" t="str">
            <v>Cellsite/BTS/RBS Infrastructure</v>
          </cell>
          <cell r="D807" t="str">
            <v>1900 MO,AC, Adj, 1C-2S, MFRM, RE Frame Model</v>
          </cell>
          <cell r="E807">
            <v>124100</v>
          </cell>
          <cell r="F807">
            <v>15196.64</v>
          </cell>
          <cell r="G807">
            <v>13980.91</v>
          </cell>
          <cell r="H807">
            <v>13421.67</v>
          </cell>
        </row>
        <row r="808">
          <cell r="A808" t="str">
            <v>NTL376CA</v>
          </cell>
          <cell r="C808" t="str">
            <v>Cellsite/BTS/RBS Infrastructure</v>
          </cell>
          <cell r="D808" t="str">
            <v>1900 MO,AC, Adj, 1C-3S, MFRM, RE Frame Model</v>
          </cell>
          <cell r="E808">
            <v>181800</v>
          </cell>
          <cell r="F808">
            <v>21598.16</v>
          </cell>
          <cell r="G808">
            <v>19870.310000000001</v>
          </cell>
          <cell r="H808">
            <v>19075.5</v>
          </cell>
        </row>
        <row r="809">
          <cell r="A809" t="str">
            <v>NTL376GA</v>
          </cell>
          <cell r="B809" t="str">
            <v>A0889037</v>
          </cell>
          <cell r="C809" t="str">
            <v>Cellsite/BTS/RBS Infrastructure</v>
          </cell>
          <cell r="D809" t="str">
            <v>800 MO,AC, Adj, 1C-3S, MFRM, RE Frame Model</v>
          </cell>
          <cell r="E809">
            <v>182925</v>
          </cell>
          <cell r="F809">
            <v>20571.79</v>
          </cell>
          <cell r="G809">
            <v>18926.04</v>
          </cell>
          <cell r="H809">
            <v>18169</v>
          </cell>
        </row>
        <row r="810">
          <cell r="A810" t="str">
            <v>NTL377BA</v>
          </cell>
          <cell r="C810" t="str">
            <v>Cellsite/BTS/RBS Infrastructure</v>
          </cell>
          <cell r="D810" t="str">
            <v>1900 MI,AC, Local, 1C-3S, MFRM, DR Frame Model</v>
          </cell>
          <cell r="E810">
            <v>239405</v>
          </cell>
          <cell r="F810">
            <v>27797.3</v>
          </cell>
          <cell r="G810">
            <v>25573.51</v>
          </cell>
          <cell r="H810">
            <v>24550.57</v>
          </cell>
        </row>
        <row r="811">
          <cell r="A811" t="str">
            <v>NTL377CA</v>
          </cell>
          <cell r="C811" t="str">
            <v>Cellsite/BTS/RBS Infrastructure</v>
          </cell>
          <cell r="D811" t="str">
            <v>800 MI,  24v, Local, 1C-1S, MFRM, DR Frame Model</v>
          </cell>
          <cell r="E811">
            <v>111430</v>
          </cell>
          <cell r="F811">
            <v>14227.89</v>
          </cell>
          <cell r="G811">
            <v>13089.66</v>
          </cell>
          <cell r="H811">
            <v>12566.08</v>
          </cell>
        </row>
        <row r="812">
          <cell r="A812" t="str">
            <v>NTL377DA</v>
          </cell>
          <cell r="C812" t="str">
            <v>Cellsite/BTS/RBS Infrastructure</v>
          </cell>
          <cell r="D812" t="str">
            <v>800 MI,  24v, Local, 1C-2S, MFRM, DR Frame Model</v>
          </cell>
          <cell r="E812">
            <v>168760</v>
          </cell>
          <cell r="F812">
            <v>20528.09</v>
          </cell>
          <cell r="G812">
            <v>18885.849999999999</v>
          </cell>
          <cell r="H812">
            <v>18130.41</v>
          </cell>
        </row>
        <row r="813">
          <cell r="A813" t="str">
            <v>NTL377EA</v>
          </cell>
          <cell r="B813" t="str">
            <v>A0889062</v>
          </cell>
          <cell r="C813" t="str">
            <v>Cellsite/BTS/RBS Infrastructure</v>
          </cell>
          <cell r="D813" t="str">
            <v>800 MI,  24v, Local, 1C-3S, MFRM, DR Frame Model</v>
          </cell>
          <cell r="E813">
            <v>226090</v>
          </cell>
          <cell r="F813">
            <v>26828.3</v>
          </cell>
          <cell r="G813">
            <v>24682.03</v>
          </cell>
          <cell r="H813">
            <v>23694.75</v>
          </cell>
        </row>
        <row r="814">
          <cell r="A814" t="str">
            <v>NTL377FA</v>
          </cell>
          <cell r="C814" t="str">
            <v>Cellsite/BTS/RBS Infrastructure</v>
          </cell>
          <cell r="D814" t="str">
            <v>1900 MI,  24V, Local, 1C-1S, MFRM, DR Frame Model</v>
          </cell>
          <cell r="E814">
            <v>112595</v>
          </cell>
          <cell r="F814">
            <v>14542.39</v>
          </cell>
          <cell r="G814">
            <v>13379</v>
          </cell>
          <cell r="H814">
            <v>12843.84</v>
          </cell>
        </row>
        <row r="815">
          <cell r="A815" t="str">
            <v>NTL377GA</v>
          </cell>
          <cell r="C815" t="str">
            <v>Cellsite/BTS/RBS Infrastructure</v>
          </cell>
          <cell r="D815" t="str">
            <v>1900 MI, _24V, Local, 1C-2S, MFRM, DR Frame Model</v>
          </cell>
          <cell r="E815">
            <v>169710</v>
          </cell>
          <cell r="F815">
            <v>21128.37</v>
          </cell>
          <cell r="G815">
            <v>19438.099999999999</v>
          </cell>
          <cell r="H815">
            <v>18660.57</v>
          </cell>
        </row>
        <row r="816">
          <cell r="A816" t="str">
            <v>NTL377HA</v>
          </cell>
          <cell r="C816" t="str">
            <v>Cellsite/BTS/RBS Infrastructure</v>
          </cell>
          <cell r="D816" t="str">
            <v>1900 MI,  24v, Local, 1C-3S, MFRM, DR Frame Model</v>
          </cell>
          <cell r="E816">
            <v>227515</v>
          </cell>
          <cell r="F816">
            <v>27771.88</v>
          </cell>
          <cell r="G816">
            <v>25550.13</v>
          </cell>
          <cell r="H816">
            <v>24528.13</v>
          </cell>
        </row>
        <row r="817">
          <cell r="A817" t="str">
            <v>NTL377KA</v>
          </cell>
          <cell r="C817" t="str">
            <v>Cellsite/BTS/RBS Infrastructure</v>
          </cell>
          <cell r="D817" t="str">
            <v>1900 MI, -48v, Local, 1C-3S, MFRM, DR Frame Model</v>
          </cell>
          <cell r="E817">
            <v>227355</v>
          </cell>
          <cell r="F817">
            <v>26143.37</v>
          </cell>
          <cell r="G817">
            <v>24051.9</v>
          </cell>
          <cell r="H817">
            <v>23089.82</v>
          </cell>
        </row>
        <row r="818">
          <cell r="A818" t="str">
            <v>NTL377SA</v>
          </cell>
          <cell r="C818" t="str">
            <v>Cellsite/BTS/RBS Infrastructure</v>
          </cell>
          <cell r="D818" t="str">
            <v>1900 MI, -48v, Local, 1C-1S, FRM, DR Frame Model</v>
          </cell>
          <cell r="E818">
            <v>97070</v>
          </cell>
          <cell r="F818">
            <v>10635.03</v>
          </cell>
          <cell r="G818">
            <v>9784.23</v>
          </cell>
          <cell r="H818">
            <v>9392.86</v>
          </cell>
        </row>
        <row r="819">
          <cell r="A819" t="str">
            <v>NTL377TA</v>
          </cell>
          <cell r="C819" t="str">
            <v>Cellsite/BTS/RBS Infrastructure</v>
          </cell>
          <cell r="D819" t="str">
            <v>1900 MI, -48v, Local, 1C-2S, FRM, DR Frame Model</v>
          </cell>
          <cell r="E819">
            <v>138460</v>
          </cell>
          <cell r="F819">
            <v>14242.86</v>
          </cell>
          <cell r="G819">
            <v>13103.43</v>
          </cell>
          <cell r="H819">
            <v>12579.29</v>
          </cell>
        </row>
        <row r="820">
          <cell r="A820" t="str">
            <v>NTL377UA</v>
          </cell>
          <cell r="C820" t="str">
            <v>Cellsite/BTS/RBS Infrastructure</v>
          </cell>
          <cell r="D820" t="str">
            <v>1900 MI, -48v, Local, 1C-3S, FRM, DR Frame Model</v>
          </cell>
          <cell r="E820">
            <v>180720</v>
          </cell>
          <cell r="F820">
            <v>17850.59</v>
          </cell>
          <cell r="G820">
            <v>16422.55</v>
          </cell>
          <cell r="H820">
            <v>15765.65</v>
          </cell>
        </row>
        <row r="821">
          <cell r="A821" t="str">
            <v>NTL379AA</v>
          </cell>
          <cell r="B821" t="str">
            <v>A0889048</v>
          </cell>
          <cell r="C821" t="str">
            <v>Cellsite/BTS/RBS Infrastructure</v>
          </cell>
          <cell r="D821" t="str">
            <v>1-375 FT GPS Kit</v>
          </cell>
          <cell r="E821">
            <v>1433</v>
          </cell>
          <cell r="F821">
            <v>238.24</v>
          </cell>
          <cell r="G821">
            <v>238.24</v>
          </cell>
          <cell r="H821">
            <v>238.24</v>
          </cell>
        </row>
        <row r="822">
          <cell r="A822" t="str">
            <v>NTL382EW</v>
          </cell>
          <cell r="B822" t="str">
            <v>A0717225</v>
          </cell>
          <cell r="C822" t="str">
            <v>Labor Services</v>
          </cell>
          <cell r="D822" t="str">
            <v>ePerformance Advisor</v>
          </cell>
          <cell r="E822">
            <v>50000</v>
          </cell>
          <cell r="F822">
            <v>13000</v>
          </cell>
          <cell r="G822">
            <v>13000</v>
          </cell>
          <cell r="H822">
            <v>13000</v>
          </cell>
        </row>
        <row r="823">
          <cell r="A823" t="str">
            <v>NTLX0104</v>
          </cell>
          <cell r="B823" t="str">
            <v>B0247352</v>
          </cell>
          <cell r="C823" t="str">
            <v>Switch Hardware</v>
          </cell>
          <cell r="D823" t="str">
            <v>FILTER BULKHEAD LEFT</v>
          </cell>
          <cell r="E823">
            <v>761</v>
          </cell>
          <cell r="F823">
            <v>44.41</v>
          </cell>
          <cell r="G823">
            <v>43.08</v>
          </cell>
          <cell r="H823">
            <v>41.78</v>
          </cell>
        </row>
        <row r="824">
          <cell r="A824" t="str">
            <v>NTLX0105</v>
          </cell>
          <cell r="B824" t="str">
            <v>B0247353</v>
          </cell>
          <cell r="C824" t="str">
            <v>Switch Hardware</v>
          </cell>
          <cell r="D824" t="str">
            <v>FILTER BULKHEAD RIGHT</v>
          </cell>
          <cell r="E824">
            <v>761</v>
          </cell>
          <cell r="F824">
            <v>41.07</v>
          </cell>
          <cell r="G824">
            <v>39.840000000000003</v>
          </cell>
          <cell r="H824">
            <v>38.65</v>
          </cell>
        </row>
        <row r="825">
          <cell r="A825" t="str">
            <v>NTLX0108</v>
          </cell>
          <cell r="C825" t="str">
            <v>Switch Hardware</v>
          </cell>
          <cell r="D825" t="str">
            <v>SPARE SHELF ASSEMBLY</v>
          </cell>
          <cell r="E825">
            <v>1750</v>
          </cell>
          <cell r="F825">
            <v>448.53</v>
          </cell>
          <cell r="G825">
            <v>435.07</v>
          </cell>
          <cell r="H825">
            <v>422.02</v>
          </cell>
        </row>
        <row r="826">
          <cell r="A826" t="str">
            <v>NTLX01CA</v>
          </cell>
          <cell r="C826" t="str">
            <v>Switch Hardware</v>
          </cell>
          <cell r="D826" t="str">
            <v>DMS SUPERNODE EXTENSION CABINE</v>
          </cell>
          <cell r="E826">
            <v>98500</v>
          </cell>
          <cell r="F826">
            <v>14605.39</v>
          </cell>
          <cell r="G826">
            <v>14167.23</v>
          </cell>
          <cell r="H826">
            <v>13742.21</v>
          </cell>
        </row>
        <row r="827">
          <cell r="A827" t="str">
            <v>NTLX02CA</v>
          </cell>
          <cell r="C827" t="str">
            <v>Switch Hardware</v>
          </cell>
          <cell r="D827" t="str">
            <v>PROCESSOR ELEMENT PPC604 256MB</v>
          </cell>
          <cell r="E827">
            <v>225000</v>
          </cell>
          <cell r="F827">
            <v>3362.67</v>
          </cell>
          <cell r="G827">
            <v>3261.79</v>
          </cell>
          <cell r="H827">
            <v>3163.94</v>
          </cell>
        </row>
        <row r="828">
          <cell r="A828" t="str">
            <v>NTLX02DA</v>
          </cell>
          <cell r="C828" t="str">
            <v>Switch Hardware</v>
          </cell>
          <cell r="D828" t="str">
            <v>PROCESSOR ELEMENT MPC7410 512M</v>
          </cell>
          <cell r="E828">
            <v>371250</v>
          </cell>
          <cell r="F828">
            <v>3253.9</v>
          </cell>
          <cell r="G828">
            <v>3156.29</v>
          </cell>
          <cell r="H828">
            <v>3061.6</v>
          </cell>
        </row>
        <row r="829">
          <cell r="A829" t="str">
            <v>NTLX03AB</v>
          </cell>
          <cell r="C829" t="str">
            <v>Switch Hardware</v>
          </cell>
          <cell r="D829" t="str">
            <v>XA-CORE SINGLE WIDTH IOP</v>
          </cell>
          <cell r="E829">
            <v>31050</v>
          </cell>
          <cell r="F829">
            <v>1858.45</v>
          </cell>
          <cell r="G829">
            <v>1802.7</v>
          </cell>
          <cell r="H829">
            <v>1748.62</v>
          </cell>
        </row>
        <row r="830">
          <cell r="A830" t="str">
            <v>NTLX03BB</v>
          </cell>
          <cell r="C830" t="str">
            <v>Switch Hardware</v>
          </cell>
          <cell r="D830" t="str">
            <v>XA-CORE DOUBLE WIDTH IOP</v>
          </cell>
          <cell r="E830">
            <v>31050</v>
          </cell>
          <cell r="F830">
            <v>1871.31</v>
          </cell>
          <cell r="G830">
            <v>1815.17</v>
          </cell>
          <cell r="H830">
            <v>1760.72</v>
          </cell>
        </row>
        <row r="831">
          <cell r="A831" t="str">
            <v>NTLX05AB</v>
          </cell>
          <cell r="C831" t="str">
            <v>Switch Hardware</v>
          </cell>
          <cell r="D831" t="str">
            <v>OC-3 2 PORT I/F PCP</v>
          </cell>
          <cell r="E831">
            <v>9975</v>
          </cell>
          <cell r="F831">
            <v>1235.6600000000001</v>
          </cell>
          <cell r="G831">
            <v>1198.5899999999999</v>
          </cell>
          <cell r="H831">
            <v>1162.6400000000001</v>
          </cell>
        </row>
        <row r="832">
          <cell r="A832" t="str">
            <v>NTLX06AB</v>
          </cell>
          <cell r="C832" t="str">
            <v>Switch Hardware</v>
          </cell>
          <cell r="D832" t="str">
            <v>DISK DRIVE 8.4GB PACKLET PCP</v>
          </cell>
          <cell r="E832">
            <v>9975</v>
          </cell>
          <cell r="F832">
            <v>569.16</v>
          </cell>
          <cell r="G832">
            <v>552.08000000000004</v>
          </cell>
          <cell r="H832">
            <v>535.52</v>
          </cell>
        </row>
        <row r="833">
          <cell r="A833" t="str">
            <v>NTLX07AA</v>
          </cell>
          <cell r="C833" t="str">
            <v>Switch Hardware</v>
          </cell>
          <cell r="D833" t="str">
            <v>DAT TAPE DRIVE PACKLET PCP</v>
          </cell>
          <cell r="E833">
            <v>9975</v>
          </cell>
          <cell r="F833">
            <v>800.86</v>
          </cell>
          <cell r="G833">
            <v>776.84</v>
          </cell>
          <cell r="H833">
            <v>753.53</v>
          </cell>
        </row>
        <row r="834">
          <cell r="A834" t="str">
            <v>NTLX08AB</v>
          </cell>
          <cell r="B834" t="str">
            <v>B0254901</v>
          </cell>
          <cell r="C834" t="str">
            <v>Switch Hardware</v>
          </cell>
          <cell r="D834" t="str">
            <v>RTIF PACKLET PCP</v>
          </cell>
          <cell r="E834">
            <v>7224</v>
          </cell>
          <cell r="F834">
            <v>311.52</v>
          </cell>
          <cell r="G834">
            <v>302.17</v>
          </cell>
          <cell r="H834">
            <v>293.11</v>
          </cell>
        </row>
        <row r="835">
          <cell r="A835" t="str">
            <v>NTLX11AA</v>
          </cell>
          <cell r="C835" t="str">
            <v>Switch Hardware</v>
          </cell>
          <cell r="D835" t="str">
            <v>FAN DRAWER</v>
          </cell>
          <cell r="E835">
            <v>2089</v>
          </cell>
          <cell r="F835">
            <v>666.78</v>
          </cell>
          <cell r="G835">
            <v>646.78</v>
          </cell>
          <cell r="H835">
            <v>627.37</v>
          </cell>
        </row>
        <row r="836">
          <cell r="A836" t="str">
            <v>NTLX12AA</v>
          </cell>
          <cell r="C836" t="str">
            <v>Switch Hardware</v>
          </cell>
          <cell r="D836" t="str">
            <v>SHELF INTERFACE MODULE (SIM)</v>
          </cell>
          <cell r="E836">
            <v>541</v>
          </cell>
          <cell r="F836">
            <v>352.66</v>
          </cell>
          <cell r="G836">
            <v>342.08</v>
          </cell>
          <cell r="H836">
            <v>331.81</v>
          </cell>
        </row>
        <row r="837">
          <cell r="A837" t="str">
            <v>NTLX14CA</v>
          </cell>
          <cell r="C837" t="str">
            <v>Switch Hardware</v>
          </cell>
          <cell r="D837" t="str">
            <v>SHARED MEMORY 384MB PCP</v>
          </cell>
          <cell r="E837">
            <v>196030</v>
          </cell>
          <cell r="F837">
            <v>2934.38</v>
          </cell>
          <cell r="G837">
            <v>2846.34</v>
          </cell>
          <cell r="H837">
            <v>2760.95</v>
          </cell>
        </row>
        <row r="838">
          <cell r="A838" t="str">
            <v>NTLX20AA</v>
          </cell>
          <cell r="C838" t="str">
            <v>Switch Hardware</v>
          </cell>
          <cell r="D838" t="str">
            <v>CARD FILLER FACEPLATE SINGLE S</v>
          </cell>
          <cell r="E838">
            <v>119</v>
          </cell>
          <cell r="F838">
            <v>106.82</v>
          </cell>
          <cell r="G838">
            <v>103.61</v>
          </cell>
          <cell r="H838">
            <v>100.5</v>
          </cell>
        </row>
        <row r="839">
          <cell r="A839" t="str">
            <v>NTLX20BA</v>
          </cell>
          <cell r="C839" t="str">
            <v>Switch Hardware</v>
          </cell>
          <cell r="D839" t="str">
            <v>FILLER CARD FOR XA-CORE</v>
          </cell>
          <cell r="E839">
            <v>1500</v>
          </cell>
          <cell r="F839">
            <v>154.88999999999999</v>
          </cell>
          <cell r="G839">
            <v>150.24</v>
          </cell>
          <cell r="H839">
            <v>145.74</v>
          </cell>
        </row>
        <row r="840">
          <cell r="A840" t="str">
            <v>NTLX21AA</v>
          </cell>
          <cell r="C840" t="str">
            <v>Switch Hardware</v>
          </cell>
          <cell r="D840" t="str">
            <v>PACKLET FILLER FACEPLACE SINGL</v>
          </cell>
          <cell r="E840">
            <v>1500</v>
          </cell>
          <cell r="F840">
            <v>46.16</v>
          </cell>
          <cell r="G840">
            <v>44.77</v>
          </cell>
          <cell r="H840">
            <v>43.43</v>
          </cell>
        </row>
        <row r="841">
          <cell r="A841" t="str">
            <v>NTMX48AC</v>
          </cell>
          <cell r="C841" t="str">
            <v>Switch Hardware</v>
          </cell>
          <cell r="D841" t="str">
            <v>CABLE SUPPORT KIT 14 INCH</v>
          </cell>
          <cell r="E841">
            <v>183.75</v>
          </cell>
          <cell r="F841">
            <v>41.82</v>
          </cell>
          <cell r="G841">
            <v>40.57</v>
          </cell>
          <cell r="H841">
            <v>39.35</v>
          </cell>
        </row>
        <row r="842">
          <cell r="A842" t="str">
            <v>NTMX71AA</v>
          </cell>
          <cell r="C842" t="str">
            <v>Switch Hardware</v>
          </cell>
          <cell r="D842" t="str">
            <v>XPM PLUS TERM. PADDLE BOARD</v>
          </cell>
          <cell r="E842">
            <v>2500</v>
          </cell>
          <cell r="F842">
            <v>25.73</v>
          </cell>
          <cell r="G842">
            <v>24.96</v>
          </cell>
          <cell r="H842">
            <v>24.21</v>
          </cell>
        </row>
        <row r="843">
          <cell r="A843" t="str">
            <v>NTMX77AA</v>
          </cell>
          <cell r="C843" t="str">
            <v>Switch Hardware</v>
          </cell>
          <cell r="D843" t="str">
            <v>UNIFIED PROCESSOR PCP</v>
          </cell>
          <cell r="E843">
            <v>39700</v>
          </cell>
          <cell r="F843">
            <v>355.2</v>
          </cell>
          <cell r="G843">
            <v>344.54</v>
          </cell>
          <cell r="H843">
            <v>334.2</v>
          </cell>
        </row>
        <row r="844">
          <cell r="A844" t="str">
            <v>NTNX2203</v>
          </cell>
          <cell r="C844" t="str">
            <v>Switch Hardware</v>
          </cell>
          <cell r="D844" t="str">
            <v>SPARES STORAGE SHELF</v>
          </cell>
          <cell r="E844">
            <v>1433</v>
          </cell>
          <cell r="F844">
            <v>188.42</v>
          </cell>
          <cell r="G844">
            <v>182.77</v>
          </cell>
          <cell r="H844">
            <v>177.28</v>
          </cell>
        </row>
        <row r="845">
          <cell r="A845" t="str">
            <v>NTNX2540</v>
          </cell>
          <cell r="C845" t="str">
            <v>Switch Hardware</v>
          </cell>
          <cell r="D845" t="str">
            <v>CONCRETE FLOOR M12 ANCHOR PACK</v>
          </cell>
          <cell r="E845">
            <v>1571</v>
          </cell>
          <cell r="F845">
            <v>240.98</v>
          </cell>
          <cell r="G845">
            <v>233.75</v>
          </cell>
          <cell r="H845">
            <v>226.74</v>
          </cell>
        </row>
        <row r="846">
          <cell r="A846" t="str">
            <v>NTNX2544</v>
          </cell>
          <cell r="B846" t="str">
            <v>B0227598</v>
          </cell>
          <cell r="C846" t="str">
            <v>Switch Hardware</v>
          </cell>
          <cell r="D846" t="str">
            <v>CABINET ATTACHMENT KIT</v>
          </cell>
          <cell r="E846">
            <v>40</v>
          </cell>
          <cell r="F846">
            <v>0.68</v>
          </cell>
          <cell r="G846">
            <v>0.66</v>
          </cell>
          <cell r="H846">
            <v>0.64</v>
          </cell>
        </row>
        <row r="847">
          <cell r="A847" t="str">
            <v>NTNX2568</v>
          </cell>
          <cell r="C847" t="str">
            <v>Switch Hardware</v>
          </cell>
          <cell r="D847" t="str">
            <v>EARTHQUAKE ANCHORING KIT (C42)</v>
          </cell>
          <cell r="E847">
            <v>745</v>
          </cell>
          <cell r="F847">
            <v>200.34</v>
          </cell>
          <cell r="G847">
            <v>194.33</v>
          </cell>
          <cell r="H847">
            <v>188.5</v>
          </cell>
        </row>
        <row r="848">
          <cell r="A848" t="str">
            <v>NTNX36PU</v>
          </cell>
          <cell r="C848" t="str">
            <v>OEM Equipment</v>
          </cell>
          <cell r="D848" t="str">
            <v>LPP-MAU CABLE ASSEMBLY</v>
          </cell>
          <cell r="E848">
            <v>164</v>
          </cell>
          <cell r="F848">
            <v>28.04</v>
          </cell>
          <cell r="G848">
            <v>28.04</v>
          </cell>
          <cell r="H848">
            <v>28.04</v>
          </cell>
        </row>
        <row r="849">
          <cell r="A849" t="str">
            <v>NTNX36RF</v>
          </cell>
          <cell r="C849" t="str">
            <v>Switch Hardware</v>
          </cell>
          <cell r="D849" t="str">
            <v>V.35 CABLE ASSEMBLY</v>
          </cell>
          <cell r="E849">
            <v>298</v>
          </cell>
          <cell r="F849">
            <v>37.82</v>
          </cell>
          <cell r="G849">
            <v>36.69</v>
          </cell>
          <cell r="H849">
            <v>35.590000000000003</v>
          </cell>
        </row>
        <row r="850">
          <cell r="A850" t="str">
            <v>NTPB09AA</v>
          </cell>
          <cell r="C850" t="str">
            <v>Controller Hardware</v>
          </cell>
          <cell r="D850" t="str">
            <v>EBSC PP15K UPGRADE KIT</v>
          </cell>
          <cell r="E850">
            <v>62850</v>
          </cell>
          <cell r="F850">
            <v>13026.78</v>
          </cell>
          <cell r="G850">
            <v>11984.64</v>
          </cell>
          <cell r="H850">
            <v>11385.41</v>
          </cell>
        </row>
        <row r="851">
          <cell r="A851" t="str">
            <v>NTPB10AA</v>
          </cell>
          <cell r="C851" t="str">
            <v>Controller Hardware</v>
          </cell>
          <cell r="D851" t="str">
            <v>11-PORT MULTISERVICE WIRELESS FUNCTIONAL PROCESSOR</v>
          </cell>
          <cell r="E851">
            <v>120000</v>
          </cell>
          <cell r="F851">
            <v>10674.42</v>
          </cell>
          <cell r="G851">
            <v>9820.4599999999991</v>
          </cell>
          <cell r="H851">
            <v>9329.44</v>
          </cell>
        </row>
        <row r="852">
          <cell r="A852" t="str">
            <v>NTPB11AA</v>
          </cell>
          <cell r="C852" t="str">
            <v>Controller Hardware</v>
          </cell>
          <cell r="D852" t="str">
            <v>24-PORT BCN WIRELESS FUNCTIONAL PROCESSOR</v>
          </cell>
          <cell r="E852">
            <v>90000</v>
          </cell>
          <cell r="F852">
            <v>6142.67</v>
          </cell>
          <cell r="G852">
            <v>5651.26</v>
          </cell>
          <cell r="H852">
            <v>5368.69</v>
          </cell>
        </row>
        <row r="853">
          <cell r="A853" t="str">
            <v>NTPB16AA</v>
          </cell>
          <cell r="C853" t="str">
            <v>Controller Hardware</v>
          </cell>
          <cell r="D853" t="str">
            <v>CSP BCN CIRCUIT PACK</v>
          </cell>
          <cell r="E853">
            <v>3000</v>
          </cell>
          <cell r="F853">
            <v>990.56</v>
          </cell>
          <cell r="G853">
            <v>911.31</v>
          </cell>
          <cell r="H853">
            <v>865.75</v>
          </cell>
        </row>
        <row r="854">
          <cell r="A854" t="str">
            <v>NTPB17AA</v>
          </cell>
          <cell r="C854" t="str">
            <v>Controller Hardware</v>
          </cell>
          <cell r="D854" t="str">
            <v>CSP T1 CIRCUIT PACK</v>
          </cell>
          <cell r="E854">
            <v>3000</v>
          </cell>
          <cell r="F854">
            <v>674.44</v>
          </cell>
          <cell r="G854">
            <v>620.49</v>
          </cell>
          <cell r="H854">
            <v>589.46</v>
          </cell>
        </row>
        <row r="855">
          <cell r="A855" t="str">
            <v>NTPB41AA</v>
          </cell>
          <cell r="C855" t="str">
            <v>Controller Hardware</v>
          </cell>
          <cell r="D855" t="str">
            <v>CABLE ASSY, BCN FROM SBS TO CCMC</v>
          </cell>
          <cell r="E855">
            <v>750</v>
          </cell>
          <cell r="F855">
            <v>149.32</v>
          </cell>
          <cell r="G855">
            <v>137.38</v>
          </cell>
          <cell r="H855">
            <v>130.51</v>
          </cell>
        </row>
        <row r="856">
          <cell r="A856" t="str">
            <v>NTPB41AB</v>
          </cell>
          <cell r="C856" t="str">
            <v>Controller Hardware</v>
          </cell>
          <cell r="D856" t="str">
            <v>CABLE ASSY, BCN FROM SBS TO CCMC, 75 FT</v>
          </cell>
          <cell r="E856">
            <v>825</v>
          </cell>
          <cell r="F856">
            <v>129.63</v>
          </cell>
          <cell r="G856">
            <v>119.26</v>
          </cell>
          <cell r="H856">
            <v>113.3</v>
          </cell>
        </row>
        <row r="857">
          <cell r="A857" t="str">
            <v>NTPB42AB</v>
          </cell>
          <cell r="C857" t="str">
            <v>Controller Hardware</v>
          </cell>
          <cell r="D857" t="str">
            <v>CABLE ASSY, T1 FOR SLOTS 2,3</v>
          </cell>
          <cell r="E857">
            <v>450</v>
          </cell>
          <cell r="F857">
            <v>126.43</v>
          </cell>
          <cell r="G857">
            <v>116.32</v>
          </cell>
          <cell r="H857">
            <v>110.5</v>
          </cell>
        </row>
        <row r="858">
          <cell r="A858" t="str">
            <v>NTPB42AC</v>
          </cell>
          <cell r="C858" t="str">
            <v>Controller Hardware</v>
          </cell>
          <cell r="D858" t="str">
            <v>CABLE ASSY, T1 FOR SLOTS 8,9</v>
          </cell>
          <cell r="E858">
            <v>450</v>
          </cell>
          <cell r="F858">
            <v>128.59</v>
          </cell>
          <cell r="G858">
            <v>118.3</v>
          </cell>
          <cell r="H858">
            <v>112.39</v>
          </cell>
        </row>
        <row r="859">
          <cell r="A859" t="str">
            <v>NTPB42AD</v>
          </cell>
          <cell r="C859" t="str">
            <v>Controller Hardware</v>
          </cell>
          <cell r="D859" t="str">
            <v>CABLE ASSY, T1 FOR SLOTS 10,11</v>
          </cell>
          <cell r="E859">
            <v>450</v>
          </cell>
          <cell r="F859">
            <v>128.80000000000001</v>
          </cell>
          <cell r="G859">
            <v>118.5</v>
          </cell>
          <cell r="H859">
            <v>112.58</v>
          </cell>
        </row>
        <row r="860">
          <cell r="A860" t="str">
            <v>NTPB42BC</v>
          </cell>
          <cell r="C860" t="str">
            <v>Controller Hardware</v>
          </cell>
          <cell r="D860" t="str">
            <v>EXTERNAL T1 CABLE 200 FT</v>
          </cell>
          <cell r="E860">
            <v>525</v>
          </cell>
          <cell r="F860">
            <v>102.79</v>
          </cell>
          <cell r="G860">
            <v>94.57</v>
          </cell>
          <cell r="H860">
            <v>89.84</v>
          </cell>
        </row>
        <row r="861">
          <cell r="A861" t="str">
            <v>NTPB43BA</v>
          </cell>
          <cell r="C861" t="str">
            <v>Controller Hardware</v>
          </cell>
          <cell r="D861" t="str">
            <v>CABLE ASSY, BCN/GPSTM FROM CCMC TO LOWER 24 PMSW</v>
          </cell>
          <cell r="E861">
            <v>550</v>
          </cell>
          <cell r="F861">
            <v>99.74</v>
          </cell>
          <cell r="G861">
            <v>91.76</v>
          </cell>
          <cell r="H861">
            <v>87.17</v>
          </cell>
        </row>
        <row r="862">
          <cell r="A862" t="str">
            <v>NTPB51AA</v>
          </cell>
          <cell r="C862" t="str">
            <v>Controller Hardware</v>
          </cell>
          <cell r="D862" t="str">
            <v>KIT, SBS CONSOLIDATION PANEL</v>
          </cell>
          <cell r="E862">
            <v>3500</v>
          </cell>
          <cell r="F862">
            <v>429.55</v>
          </cell>
          <cell r="G862">
            <v>395.19</v>
          </cell>
          <cell r="H862">
            <v>375.43</v>
          </cell>
        </row>
        <row r="863">
          <cell r="A863" t="str">
            <v>NTPB60BA</v>
          </cell>
          <cell r="C863" t="str">
            <v>Controller Hardware</v>
          </cell>
          <cell r="D863" t="str">
            <v>eBSC - CBRS E1 Model, Sgl Frame</v>
          </cell>
          <cell r="E863">
            <v>168560</v>
          </cell>
          <cell r="F863">
            <v>43978.41</v>
          </cell>
          <cell r="G863">
            <v>40460.14</v>
          </cell>
          <cell r="H863">
            <v>38437.129999999997</v>
          </cell>
        </row>
        <row r="864">
          <cell r="A864" t="str">
            <v>NTPB60BA</v>
          </cell>
          <cell r="C864" t="str">
            <v>Controller Hardware</v>
          </cell>
          <cell r="D864" t="str">
            <v>eBSC - CBRS E1 Model, Sgl Frame</v>
          </cell>
          <cell r="E864">
            <v>168560</v>
          </cell>
          <cell r="F864">
            <v>43978.41</v>
          </cell>
          <cell r="G864">
            <v>40460.14</v>
          </cell>
          <cell r="H864">
            <v>38437.129999999997</v>
          </cell>
        </row>
        <row r="865">
          <cell r="A865" t="str">
            <v>NTPX0108</v>
          </cell>
          <cell r="C865" t="str">
            <v>Controller Hardware</v>
          </cell>
          <cell r="D865" t="str">
            <v>ALARM CABLE</v>
          </cell>
          <cell r="E865">
            <v>35</v>
          </cell>
          <cell r="F865">
            <v>13.19</v>
          </cell>
          <cell r="G865">
            <v>12.13</v>
          </cell>
          <cell r="H865">
            <v>11.52</v>
          </cell>
        </row>
        <row r="866">
          <cell r="A866" t="str">
            <v>NTPX0109</v>
          </cell>
          <cell r="C866" t="str">
            <v>Controller Hardware</v>
          </cell>
          <cell r="D866" t="str">
            <v>INTER CABINET ALARM CABLE</v>
          </cell>
          <cell r="E866">
            <v>35</v>
          </cell>
          <cell r="F866">
            <v>12.52</v>
          </cell>
          <cell r="G866">
            <v>11.51</v>
          </cell>
          <cell r="H866">
            <v>10.94</v>
          </cell>
        </row>
        <row r="867">
          <cell r="A867" t="str">
            <v>NTPX0111</v>
          </cell>
          <cell r="C867" t="str">
            <v>Controller Hardware</v>
          </cell>
          <cell r="D867" t="str">
            <v>33 FT. INTERCABINET AISLE ALARM CABLE</v>
          </cell>
          <cell r="E867">
            <v>35</v>
          </cell>
          <cell r="F867">
            <v>15.46</v>
          </cell>
          <cell r="G867">
            <v>14.22</v>
          </cell>
          <cell r="H867">
            <v>13.51</v>
          </cell>
        </row>
        <row r="868">
          <cell r="A868" t="str">
            <v>NTPX0112</v>
          </cell>
          <cell r="C868" t="str">
            <v>Controller Hardware</v>
          </cell>
          <cell r="D868" t="str">
            <v>INTERCABINET ALARM CABLE</v>
          </cell>
          <cell r="E868">
            <v>35</v>
          </cell>
          <cell r="F868">
            <v>13.66</v>
          </cell>
          <cell r="G868">
            <v>12.56</v>
          </cell>
          <cell r="H868">
            <v>11.94</v>
          </cell>
        </row>
        <row r="869">
          <cell r="A869" t="str">
            <v>NTPX0113</v>
          </cell>
          <cell r="C869" t="str">
            <v>Controller Hardware</v>
          </cell>
          <cell r="D869" t="str">
            <v>INTERCABINET ALARM CABLE</v>
          </cell>
          <cell r="E869">
            <v>35</v>
          </cell>
          <cell r="F869">
            <v>13.14</v>
          </cell>
          <cell r="G869">
            <v>12.09</v>
          </cell>
          <cell r="H869">
            <v>11.48</v>
          </cell>
        </row>
        <row r="870">
          <cell r="A870" t="str">
            <v>NTPX0114</v>
          </cell>
          <cell r="C870" t="str">
            <v>Controller Hardware</v>
          </cell>
          <cell r="D870" t="str">
            <v>INTERCABINET ABS CABLE ASSY 33 FT</v>
          </cell>
          <cell r="E870">
            <v>35</v>
          </cell>
          <cell r="F870">
            <v>21.23</v>
          </cell>
          <cell r="G870">
            <v>19.53</v>
          </cell>
          <cell r="H870">
            <v>18.55</v>
          </cell>
        </row>
        <row r="871">
          <cell r="A871" t="str">
            <v>NTPX0117</v>
          </cell>
          <cell r="C871" t="str">
            <v>Controller Hardware</v>
          </cell>
          <cell r="D871" t="str">
            <v>AISLE ALARM CRME TO BSM</v>
          </cell>
          <cell r="E871">
            <v>40</v>
          </cell>
          <cell r="F871">
            <v>11.34</v>
          </cell>
          <cell r="G871">
            <v>10.43</v>
          </cell>
          <cell r="H871">
            <v>9.91</v>
          </cell>
        </row>
        <row r="872">
          <cell r="A872" t="str">
            <v>NTPX0118</v>
          </cell>
          <cell r="C872" t="str">
            <v>Controller Hardware</v>
          </cell>
          <cell r="D872" t="str">
            <v>ABS CBLE CRME TO BSM</v>
          </cell>
          <cell r="E872">
            <v>40</v>
          </cell>
          <cell r="F872">
            <v>13.41</v>
          </cell>
          <cell r="G872">
            <v>12.34</v>
          </cell>
          <cell r="H872">
            <v>11.72</v>
          </cell>
        </row>
        <row r="873">
          <cell r="A873" t="str">
            <v>NTPX0122</v>
          </cell>
          <cell r="C873" t="str">
            <v>Controller Hardware</v>
          </cell>
          <cell r="D873" t="str">
            <v>30 FT BCN</v>
          </cell>
          <cell r="E873">
            <v>90</v>
          </cell>
          <cell r="F873">
            <v>29.98</v>
          </cell>
          <cell r="G873">
            <v>27.59</v>
          </cell>
          <cell r="H873">
            <v>26.21</v>
          </cell>
        </row>
        <row r="874">
          <cell r="A874" t="str">
            <v>NTPX0133</v>
          </cell>
          <cell r="C874" t="str">
            <v>Controller Hardware</v>
          </cell>
          <cell r="D874" t="str">
            <v>CABLE, AISLE ALARM</v>
          </cell>
          <cell r="E874">
            <v>40</v>
          </cell>
          <cell r="F874">
            <v>9.1999999999999993</v>
          </cell>
          <cell r="G874">
            <v>8.4700000000000006</v>
          </cell>
          <cell r="H874">
            <v>8.0399999999999991</v>
          </cell>
        </row>
        <row r="875">
          <cell r="A875" t="str">
            <v>NTPX0134</v>
          </cell>
          <cell r="C875" t="str">
            <v>Controller Hardware</v>
          </cell>
          <cell r="D875" t="str">
            <v>CBLE ABS(ALARM BATTERY SUPPLY) (10.8FT)</v>
          </cell>
          <cell r="E875">
            <v>40</v>
          </cell>
          <cell r="F875">
            <v>11.95</v>
          </cell>
          <cell r="G875">
            <v>10.99</v>
          </cell>
          <cell r="H875">
            <v>10.44</v>
          </cell>
        </row>
        <row r="876">
          <cell r="A876" t="str">
            <v>NTPX0136</v>
          </cell>
          <cell r="C876" t="str">
            <v>Cellsite/BTS/RBS Infrastructure</v>
          </cell>
          <cell r="D876" t="str">
            <v>CABLE ASSY, ABS, CBLE LOOP, 150 FEET</v>
          </cell>
          <cell r="E876">
            <v>170</v>
          </cell>
          <cell r="F876">
            <v>52.96</v>
          </cell>
          <cell r="G876">
            <v>48.72</v>
          </cell>
          <cell r="H876">
            <v>46.77</v>
          </cell>
        </row>
        <row r="877">
          <cell r="A877" t="str">
            <v>NTPX0137</v>
          </cell>
          <cell r="C877" t="str">
            <v>Cellsite/BTS/RBS Infrastructure</v>
          </cell>
          <cell r="D877" t="str">
            <v>CBLE ASSY, ABS, INTERCAB, 150 FEET</v>
          </cell>
          <cell r="E877">
            <v>170</v>
          </cell>
          <cell r="F877">
            <v>55.8</v>
          </cell>
          <cell r="G877">
            <v>51.34</v>
          </cell>
          <cell r="H877">
            <v>49.29</v>
          </cell>
        </row>
        <row r="878">
          <cell r="A878" t="str">
            <v>NTPX0138</v>
          </cell>
          <cell r="C878" t="str">
            <v>Cellsite/BTS/RBS Infrastructure</v>
          </cell>
          <cell r="D878" t="str">
            <v>CBLE ASSY, AISLE ALARM,  INTERCAB, 150 FEET</v>
          </cell>
          <cell r="E878">
            <v>130</v>
          </cell>
          <cell r="F878">
            <v>25.49</v>
          </cell>
          <cell r="G878">
            <v>23.45</v>
          </cell>
          <cell r="H878">
            <v>22.51</v>
          </cell>
        </row>
        <row r="879">
          <cell r="A879" t="str">
            <v>NTPX0139</v>
          </cell>
          <cell r="C879" t="str">
            <v>Controller Hardware</v>
          </cell>
          <cell r="D879" t="str">
            <v>CABLE ASSEMBLY, BCN, 60 FT</v>
          </cell>
          <cell r="E879">
            <v>130</v>
          </cell>
          <cell r="F879">
            <v>33.130000000000003</v>
          </cell>
          <cell r="G879">
            <v>30.48</v>
          </cell>
          <cell r="H879">
            <v>28.96</v>
          </cell>
        </row>
        <row r="880">
          <cell r="A880" t="str">
            <v>NTPX0140</v>
          </cell>
          <cell r="C880" t="str">
            <v>Controller Hardware</v>
          </cell>
          <cell r="D880" t="str">
            <v>CABLE ASSEMBLY, BCN, 150 FEET</v>
          </cell>
          <cell r="E880">
            <v>230</v>
          </cell>
          <cell r="F880">
            <v>68.239999999999995</v>
          </cell>
          <cell r="G880">
            <v>62.78</v>
          </cell>
          <cell r="H880">
            <v>59.64</v>
          </cell>
        </row>
        <row r="881">
          <cell r="A881" t="str">
            <v>NTPX01AA</v>
          </cell>
          <cell r="C881" t="str">
            <v>Controller Hardware</v>
          </cell>
          <cell r="D881" t="str">
            <v>SELECTOR BANK SUBSYSTEM  CAB. ASSY</v>
          </cell>
          <cell r="E881">
            <v>50000</v>
          </cell>
          <cell r="F881">
            <v>12372.12</v>
          </cell>
          <cell r="G881">
            <v>11382.35</v>
          </cell>
          <cell r="H881">
            <v>10813.23</v>
          </cell>
        </row>
        <row r="882">
          <cell r="A882" t="str">
            <v>NTPX01CD</v>
          </cell>
          <cell r="C882" t="str">
            <v>Controller Hardware</v>
          </cell>
          <cell r="D882" t="str">
            <v>T1 DSI Cable 75 FT</v>
          </cell>
          <cell r="E882">
            <v>275</v>
          </cell>
          <cell r="F882">
            <v>19.8</v>
          </cell>
          <cell r="G882">
            <v>18.22</v>
          </cell>
          <cell r="H882">
            <v>17.309999999999999</v>
          </cell>
        </row>
        <row r="883">
          <cell r="A883" t="str">
            <v>NTPX01CE</v>
          </cell>
          <cell r="C883" t="str">
            <v>Controller Hardware</v>
          </cell>
          <cell r="D883" t="str">
            <v>T1 DSI Cable 150 FT</v>
          </cell>
          <cell r="E883">
            <v>350</v>
          </cell>
          <cell r="F883">
            <v>34.270000000000003</v>
          </cell>
          <cell r="G883">
            <v>31.53</v>
          </cell>
          <cell r="H883">
            <v>29.95</v>
          </cell>
        </row>
        <row r="884">
          <cell r="A884" t="str">
            <v>NTPX01CF</v>
          </cell>
          <cell r="C884" t="str">
            <v>Controller Hardware</v>
          </cell>
          <cell r="D884" t="str">
            <v>T1 DSI Cable 200 FT</v>
          </cell>
          <cell r="E884">
            <v>400</v>
          </cell>
          <cell r="F884">
            <v>44.05</v>
          </cell>
          <cell r="G884">
            <v>40.520000000000003</v>
          </cell>
          <cell r="H884">
            <v>38.5</v>
          </cell>
        </row>
        <row r="885">
          <cell r="A885" t="str">
            <v>NTPX01KV</v>
          </cell>
          <cell r="C885" t="str">
            <v>Controller Hardware</v>
          </cell>
          <cell r="D885" t="str">
            <v>SBS, HIGH CAPACITY &amp;amp; DATA READINESS CABLE KIT</v>
          </cell>
          <cell r="E885">
            <v>1200</v>
          </cell>
          <cell r="F885">
            <v>141.62</v>
          </cell>
          <cell r="G885">
            <v>130.29</v>
          </cell>
          <cell r="H885">
            <v>123.77</v>
          </cell>
        </row>
        <row r="886">
          <cell r="A886" t="str">
            <v>NTPX01KY</v>
          </cell>
          <cell r="C886" t="str">
            <v>Controller Hardware</v>
          </cell>
          <cell r="D886" t="str">
            <v>SBS, T1/E1 MOBILITY KIT</v>
          </cell>
          <cell r="E886">
            <v>1200</v>
          </cell>
          <cell r="F886">
            <v>263.88</v>
          </cell>
          <cell r="G886">
            <v>242.77</v>
          </cell>
          <cell r="H886">
            <v>230.63</v>
          </cell>
        </row>
        <row r="887">
          <cell r="A887" t="str">
            <v>NTPX0201</v>
          </cell>
          <cell r="C887" t="str">
            <v>Controller Hardware</v>
          </cell>
          <cell r="D887" t="str">
            <v>FILLER FACE PLATE</v>
          </cell>
          <cell r="E887">
            <v>20</v>
          </cell>
          <cell r="F887">
            <v>7.91</v>
          </cell>
          <cell r="G887">
            <v>7.28</v>
          </cell>
          <cell r="H887">
            <v>6.91</v>
          </cell>
        </row>
        <row r="888">
          <cell r="A888" t="str">
            <v>NTPX0521</v>
          </cell>
          <cell r="C888" t="str">
            <v>Controller Hardware</v>
          </cell>
          <cell r="D888" t="str">
            <v>TFU SITE ALARM CABLE</v>
          </cell>
          <cell r="E888">
            <v>60</v>
          </cell>
          <cell r="F888">
            <v>27.66</v>
          </cell>
          <cell r="G888">
            <v>25.45</v>
          </cell>
          <cell r="H888">
            <v>24.18</v>
          </cell>
        </row>
        <row r="889">
          <cell r="A889" t="str">
            <v>NTPX0523</v>
          </cell>
          <cell r="C889" t="str">
            <v>Controller Hardware</v>
          </cell>
          <cell r="D889" t="str">
            <v>BCN CBLE (OPTION 2)</v>
          </cell>
          <cell r="E889">
            <v>800</v>
          </cell>
          <cell r="F889">
            <v>90.16</v>
          </cell>
          <cell r="G889">
            <v>82.95</v>
          </cell>
          <cell r="H889">
            <v>78.8</v>
          </cell>
        </row>
        <row r="890">
          <cell r="A890" t="str">
            <v>NTPX0525</v>
          </cell>
          <cell r="C890" t="str">
            <v>Controller Hardware</v>
          </cell>
          <cell r="D890" t="str">
            <v>BCN CBLE (OPTION X)</v>
          </cell>
          <cell r="E890">
            <v>1000</v>
          </cell>
          <cell r="F890">
            <v>258.52</v>
          </cell>
          <cell r="G890">
            <v>237.84</v>
          </cell>
          <cell r="H890">
            <v>225.95</v>
          </cell>
        </row>
        <row r="891">
          <cell r="A891" t="str">
            <v>NTPX0536</v>
          </cell>
          <cell r="C891" t="str">
            <v>Controller Hardware</v>
          </cell>
          <cell r="D891" t="str">
            <v>DISCO 01/02 TO BIU2 CDSU 03 CABLE</v>
          </cell>
          <cell r="E891">
            <v>2200</v>
          </cell>
          <cell r="F891">
            <v>512.02</v>
          </cell>
          <cell r="G891">
            <v>471.06</v>
          </cell>
          <cell r="H891">
            <v>447.51</v>
          </cell>
        </row>
        <row r="892">
          <cell r="A892" t="str">
            <v>NTPX0537</v>
          </cell>
          <cell r="C892" t="str">
            <v>Controller Hardware</v>
          </cell>
          <cell r="D892" t="str">
            <v>DISCO 01/02 TO BIU2 CDSU 04</v>
          </cell>
          <cell r="E892">
            <v>880</v>
          </cell>
          <cell r="F892">
            <v>186.13</v>
          </cell>
          <cell r="G892">
            <v>171.24</v>
          </cell>
          <cell r="H892">
            <v>162.68</v>
          </cell>
        </row>
        <row r="893">
          <cell r="A893" t="str">
            <v>NTPX0542</v>
          </cell>
          <cell r="C893" t="str">
            <v>Controller Hardware</v>
          </cell>
          <cell r="D893" t="str">
            <v>EXTERNAL FIBER OPTIC CABLE ASSY, CIS/VECTOR</v>
          </cell>
          <cell r="E893">
            <v>750</v>
          </cell>
          <cell r="F893">
            <v>97</v>
          </cell>
          <cell r="G893">
            <v>89.24</v>
          </cell>
          <cell r="H893">
            <v>84.78</v>
          </cell>
        </row>
        <row r="894">
          <cell r="A894" t="str">
            <v>NTPX0543</v>
          </cell>
          <cell r="C894" t="str">
            <v>OEM Equipment</v>
          </cell>
          <cell r="D894" t="str">
            <v>EXTERNAL FIBER OPTIC CABLE ASS</v>
          </cell>
          <cell r="E894">
            <v>750</v>
          </cell>
          <cell r="F894">
            <v>112.7</v>
          </cell>
          <cell r="G894">
            <v>112.7</v>
          </cell>
          <cell r="H894">
            <v>112.7</v>
          </cell>
        </row>
        <row r="895">
          <cell r="A895" t="str">
            <v>NTPX0546</v>
          </cell>
          <cell r="C895" t="str">
            <v>Controller Hardware</v>
          </cell>
          <cell r="D895" t="str">
            <v>SITE ALARM CBLE (TFU),200'</v>
          </cell>
          <cell r="E895">
            <v>250</v>
          </cell>
          <cell r="F895">
            <v>43.18</v>
          </cell>
          <cell r="G895">
            <v>39.729999999999997</v>
          </cell>
          <cell r="H895">
            <v>37.74</v>
          </cell>
        </row>
        <row r="896">
          <cell r="A896" t="str">
            <v>NTPX05KF</v>
          </cell>
          <cell r="C896" t="str">
            <v>Controller Hardware</v>
          </cell>
          <cell r="D896" t="str">
            <v>BULKHEAD FIBER UPGRADE KIT, CIS</v>
          </cell>
          <cell r="E896">
            <v>900</v>
          </cell>
          <cell r="F896">
            <v>253.54</v>
          </cell>
          <cell r="G896">
            <v>233.26</v>
          </cell>
          <cell r="H896">
            <v>221.59</v>
          </cell>
        </row>
        <row r="897">
          <cell r="A897" t="str">
            <v>NTPX0835</v>
          </cell>
          <cell r="C897" t="str">
            <v>Controller Hardware</v>
          </cell>
          <cell r="D897" t="str">
            <v>E1 EXTERNAL CABLE ASSY. 8 PAIR</v>
          </cell>
          <cell r="E897">
            <v>50</v>
          </cell>
          <cell r="F897">
            <v>23.24</v>
          </cell>
          <cell r="G897">
            <v>21.38</v>
          </cell>
          <cell r="H897">
            <v>20.309999999999999</v>
          </cell>
        </row>
        <row r="898">
          <cell r="A898" t="str">
            <v>NTPX08BA</v>
          </cell>
          <cell r="C898" t="str">
            <v>Controller Hardware</v>
          </cell>
          <cell r="D898" t="str">
            <v>BIU 2 CABINET</v>
          </cell>
          <cell r="E898">
            <v>37500</v>
          </cell>
          <cell r="F898">
            <v>9122.2199999999993</v>
          </cell>
          <cell r="G898">
            <v>8392.44</v>
          </cell>
          <cell r="H898">
            <v>7972.82</v>
          </cell>
        </row>
        <row r="899">
          <cell r="A899" t="str">
            <v>NTPX1010</v>
          </cell>
          <cell r="C899" t="str">
            <v>Controller Hardware</v>
          </cell>
          <cell r="D899" t="str">
            <v>BSM SERIAL INTERFACE CABLE</v>
          </cell>
          <cell r="E899">
            <v>250</v>
          </cell>
          <cell r="F899">
            <v>64.959999999999994</v>
          </cell>
          <cell r="G899">
            <v>59.76</v>
          </cell>
          <cell r="H899">
            <v>56.78</v>
          </cell>
        </row>
        <row r="900">
          <cell r="A900" t="str">
            <v>NTPX1011</v>
          </cell>
          <cell r="C900" t="str">
            <v>Controller Hardware</v>
          </cell>
          <cell r="D900" t="str">
            <v>BSM SERIAL MAINTENANCE BUS CABLE</v>
          </cell>
          <cell r="E900">
            <v>165</v>
          </cell>
          <cell r="F900">
            <v>139.53</v>
          </cell>
          <cell r="G900">
            <v>128.37</v>
          </cell>
          <cell r="H900">
            <v>121.95</v>
          </cell>
        </row>
        <row r="901">
          <cell r="A901" t="str">
            <v>NTPX1012</v>
          </cell>
          <cell r="C901" t="str">
            <v>Cellsite/BTS/RBS Infrastructure</v>
          </cell>
          <cell r="D901" t="str">
            <v>BSM ETHERNET CABLE ASSY</v>
          </cell>
          <cell r="E901">
            <v>360</v>
          </cell>
          <cell r="F901">
            <v>87.56</v>
          </cell>
          <cell r="G901">
            <v>87.56</v>
          </cell>
          <cell r="H901">
            <v>87.56</v>
          </cell>
        </row>
        <row r="902">
          <cell r="A902" t="str">
            <v>NTPX11AA</v>
          </cell>
          <cell r="C902" t="str">
            <v>Controller Hardware</v>
          </cell>
          <cell r="D902" t="str">
            <v>BSC STORAGE CABINET</v>
          </cell>
          <cell r="E902">
            <v>20000</v>
          </cell>
          <cell r="F902">
            <v>2959</v>
          </cell>
          <cell r="G902">
            <v>2722.28</v>
          </cell>
          <cell r="H902">
            <v>2586.17</v>
          </cell>
        </row>
        <row r="903">
          <cell r="A903" t="str">
            <v>NTPX13AA</v>
          </cell>
          <cell r="C903" t="str">
            <v>Controller Hardware</v>
          </cell>
          <cell r="D903" t="str">
            <v>BPD CABINET (CRME POWER PLANT)</v>
          </cell>
          <cell r="E903">
            <v>22000</v>
          </cell>
          <cell r="F903">
            <v>6970.63</v>
          </cell>
          <cell r="G903">
            <v>6412.98</v>
          </cell>
          <cell r="H903">
            <v>6092.33</v>
          </cell>
        </row>
        <row r="904">
          <cell r="A904" t="str">
            <v>NTPX28CA</v>
          </cell>
          <cell r="C904" t="str">
            <v>Controller Hardware</v>
          </cell>
          <cell r="D904" t="str">
            <v>DESKTOP BS, -4X400 MHZ</v>
          </cell>
          <cell r="E904">
            <v>99100</v>
          </cell>
          <cell r="F904">
            <v>42305.760000000002</v>
          </cell>
          <cell r="G904">
            <v>38921.300000000003</v>
          </cell>
          <cell r="H904">
            <v>36975.230000000003</v>
          </cell>
        </row>
        <row r="905">
          <cell r="A905" t="str">
            <v>NTQS10AA</v>
          </cell>
          <cell r="C905" t="str">
            <v>Services Platforms</v>
          </cell>
          <cell r="D905" t="str">
            <v>Passport 15000 Single Shelf Base System-CP2 Module-DS1.</v>
          </cell>
          <cell r="E905">
            <v>85000</v>
          </cell>
          <cell r="F905">
            <v>24642.9</v>
          </cell>
          <cell r="G905">
            <v>24642.9</v>
          </cell>
          <cell r="H905">
            <v>24642.9</v>
          </cell>
        </row>
        <row r="906">
          <cell r="A906" t="str">
            <v>NTQS10BA</v>
          </cell>
          <cell r="C906" t="str">
            <v>Services Platforms</v>
          </cell>
          <cell r="D906" t="str">
            <v>PP15000 ONE SHELF UNIV. FRAME, E1 BITS BALANCED</v>
          </cell>
          <cell r="E906">
            <v>85000</v>
          </cell>
          <cell r="F906">
            <v>23675.4</v>
          </cell>
          <cell r="G906">
            <v>23675.4</v>
          </cell>
          <cell r="H906">
            <v>23675.4</v>
          </cell>
        </row>
        <row r="907">
          <cell r="A907" t="str">
            <v>NTQS10CA</v>
          </cell>
          <cell r="C907" t="str">
            <v>Services Platforms</v>
          </cell>
          <cell r="D907" t="str">
            <v>PP15000 ONE SHELF UNIV. FRAME, E1 BITS UNBAL</v>
          </cell>
          <cell r="E907">
            <v>85000</v>
          </cell>
          <cell r="F907">
            <v>23693</v>
          </cell>
          <cell r="G907">
            <v>23693</v>
          </cell>
          <cell r="H907">
            <v>23693</v>
          </cell>
        </row>
        <row r="908">
          <cell r="A908" t="str">
            <v>NTQS29AA</v>
          </cell>
          <cell r="C908" t="str">
            <v>Services Platforms</v>
          </cell>
          <cell r="D908" t="str">
            <v>PP 15000 SPARE KIT</v>
          </cell>
          <cell r="E908">
            <v>4500</v>
          </cell>
          <cell r="F908">
            <v>872.1</v>
          </cell>
          <cell r="G908">
            <v>872.1</v>
          </cell>
          <cell r="H908">
            <v>872.1</v>
          </cell>
        </row>
        <row r="909">
          <cell r="A909" t="str">
            <v>NTQS91AA</v>
          </cell>
          <cell r="C909" t="str">
            <v>Services Platforms</v>
          </cell>
          <cell r="D909" t="str">
            <v>Four-port OC12/STM-4 ATM Function Processor (clear channel) PQC2 based ATM Support Only (Controlled Release - Please contact John Halvorsen PLM ESN 393 7620 for more information).</v>
          </cell>
          <cell r="E909">
            <v>80000</v>
          </cell>
          <cell r="F909">
            <v>9677.52</v>
          </cell>
          <cell r="G909">
            <v>9677.52</v>
          </cell>
          <cell r="H909">
            <v>9677.52</v>
          </cell>
        </row>
        <row r="910">
          <cell r="A910" t="str">
            <v>NTRU0128</v>
          </cell>
          <cell r="C910" t="str">
            <v>Services Platforms</v>
          </cell>
          <cell r="D910" t="str">
            <v>SIDE PANEL KIT</v>
          </cell>
          <cell r="E910">
            <v>227</v>
          </cell>
          <cell r="F910">
            <v>147.22</v>
          </cell>
          <cell r="G910">
            <v>147.22</v>
          </cell>
          <cell r="H910">
            <v>147.22</v>
          </cell>
        </row>
        <row r="911">
          <cell r="A911" t="str">
            <v>NTRU0325</v>
          </cell>
          <cell r="C911" t="str">
            <v>Services Platforms</v>
          </cell>
          <cell r="D911" t="str">
            <v>RAISED/CONCRETE FLOOR</v>
          </cell>
          <cell r="E911">
            <v>150</v>
          </cell>
          <cell r="F911">
            <v>52.7</v>
          </cell>
          <cell r="G911">
            <v>52.7</v>
          </cell>
          <cell r="H911">
            <v>52.7</v>
          </cell>
        </row>
        <row r="912">
          <cell r="A912" t="str">
            <v>NTRU0325</v>
          </cell>
          <cell r="C912" t="str">
            <v>Services Platforms</v>
          </cell>
          <cell r="D912" t="str">
            <v>RAISED/CONCRETE FLOOR</v>
          </cell>
          <cell r="E912">
            <v>150</v>
          </cell>
          <cell r="F912">
            <v>52.7</v>
          </cell>
          <cell r="G912">
            <v>52.7</v>
          </cell>
          <cell r="H912">
            <v>52.7</v>
          </cell>
        </row>
        <row r="913">
          <cell r="A913" t="str">
            <v>NTRU0327</v>
          </cell>
          <cell r="C913" t="str">
            <v>Services Platforms</v>
          </cell>
          <cell r="D913" t="str">
            <v>Zone 4 Anchoring kit.</v>
          </cell>
          <cell r="E913">
            <v>200</v>
          </cell>
          <cell r="F913">
            <v>141.86000000000001</v>
          </cell>
          <cell r="G913">
            <v>141.86000000000001</v>
          </cell>
          <cell r="H913">
            <v>141.86000000000001</v>
          </cell>
        </row>
        <row r="914">
          <cell r="A914" t="str">
            <v>NTRU04AA</v>
          </cell>
          <cell r="C914" t="str">
            <v>Services Platforms</v>
          </cell>
          <cell r="D914" t="str">
            <v>NEBS 2000 Frame Assembly 600 x 600 mm foot print.</v>
          </cell>
          <cell r="E914">
            <v>5000</v>
          </cell>
          <cell r="F914">
            <v>921.69</v>
          </cell>
          <cell r="G914">
            <v>921.69</v>
          </cell>
          <cell r="H914">
            <v>921.69</v>
          </cell>
        </row>
        <row r="915">
          <cell r="A915" t="str">
            <v>NTRX07AE</v>
          </cell>
          <cell r="C915" t="str">
            <v>Switch Hardware</v>
          </cell>
          <cell r="D915" t="str">
            <v>STRMLN ENDGRD INSRT - E/W</v>
          </cell>
          <cell r="E915">
            <v>2847</v>
          </cell>
          <cell r="F915">
            <v>141.63999999999999</v>
          </cell>
          <cell r="G915">
            <v>137.38999999999999</v>
          </cell>
          <cell r="H915">
            <v>133.27000000000001</v>
          </cell>
        </row>
        <row r="916">
          <cell r="A916" t="str">
            <v>NTRX07BB</v>
          </cell>
          <cell r="B916" t="str">
            <v>B0238258</v>
          </cell>
          <cell r="C916" t="str">
            <v>Switch Hardware</v>
          </cell>
          <cell r="D916" t="str">
            <v>STREAMLINE ENDGUARD INSERT ASS</v>
          </cell>
          <cell r="E916">
            <v>1300</v>
          </cell>
          <cell r="F916">
            <v>237.6</v>
          </cell>
          <cell r="G916">
            <v>230.47</v>
          </cell>
          <cell r="H916">
            <v>223.56</v>
          </cell>
        </row>
        <row r="917">
          <cell r="A917" t="str">
            <v>NTRX1697</v>
          </cell>
          <cell r="C917" t="str">
            <v>Switch Hardware</v>
          </cell>
          <cell r="D917" t="str">
            <v>C42 TO C42 ABS ALM CABLE</v>
          </cell>
          <cell r="E917">
            <v>51.4</v>
          </cell>
          <cell r="F917">
            <v>6.04</v>
          </cell>
          <cell r="G917">
            <v>5.85</v>
          </cell>
          <cell r="H917">
            <v>5.68</v>
          </cell>
        </row>
        <row r="918">
          <cell r="A918" t="str">
            <v>NTRX2519</v>
          </cell>
          <cell r="C918" t="str">
            <v>Switch Hardware</v>
          </cell>
          <cell r="D918" t="str">
            <v>FG &amp;amp; LR HARDWARE KIT</v>
          </cell>
          <cell r="E918">
            <v>15</v>
          </cell>
          <cell r="F918">
            <v>26.23</v>
          </cell>
          <cell r="G918">
            <v>25.44</v>
          </cell>
          <cell r="H918">
            <v>24.68</v>
          </cell>
        </row>
        <row r="919">
          <cell r="A919" t="str">
            <v>NTRX2523</v>
          </cell>
          <cell r="C919" t="str">
            <v>Switch Hardware</v>
          </cell>
          <cell r="D919" t="str">
            <v>LEVELING FOOT KIT</v>
          </cell>
          <cell r="E919">
            <v>18.05</v>
          </cell>
          <cell r="F919">
            <v>6.99</v>
          </cell>
          <cell r="G919">
            <v>6.78</v>
          </cell>
          <cell r="H919">
            <v>6.57</v>
          </cell>
        </row>
        <row r="920">
          <cell r="A920" t="str">
            <v>NTRX2564</v>
          </cell>
          <cell r="B920" t="str">
            <v>B0237639</v>
          </cell>
          <cell r="C920" t="str">
            <v>Switch Hardware</v>
          </cell>
          <cell r="D920" t="str">
            <v>EARTHQUAKE ANCHOR KIT (C28B)</v>
          </cell>
          <cell r="E920">
            <v>1924</v>
          </cell>
          <cell r="F920">
            <v>109.31</v>
          </cell>
          <cell r="G920">
            <v>106.03</v>
          </cell>
          <cell r="H920">
            <v>102.85</v>
          </cell>
        </row>
        <row r="921">
          <cell r="A921" t="str">
            <v>NTRX2566</v>
          </cell>
          <cell r="C921" t="str">
            <v>Switch Hardware</v>
          </cell>
          <cell r="D921" t="str">
            <v>METAL DOOR KIT (BROWN)</v>
          </cell>
          <cell r="E921">
            <v>8000</v>
          </cell>
          <cell r="F921">
            <v>659.7</v>
          </cell>
          <cell r="G921">
            <v>639.91</v>
          </cell>
          <cell r="H921">
            <v>620.72</v>
          </cell>
        </row>
        <row r="922">
          <cell r="A922" t="str">
            <v>NTRX2567</v>
          </cell>
          <cell r="C922" t="str">
            <v>Switch Hardware</v>
          </cell>
          <cell r="D922" t="str">
            <v>METAL DOOR KIT (GREY)</v>
          </cell>
          <cell r="E922">
            <v>8479</v>
          </cell>
          <cell r="F922">
            <v>992.48</v>
          </cell>
          <cell r="G922">
            <v>962.71</v>
          </cell>
          <cell r="H922">
            <v>933.83</v>
          </cell>
        </row>
        <row r="923">
          <cell r="A923" t="str">
            <v>NTRX2568</v>
          </cell>
          <cell r="C923" t="str">
            <v>Switch Hardware</v>
          </cell>
          <cell r="D923" t="str">
            <v>C28 DOOR KIT (SMC, GRAY)</v>
          </cell>
          <cell r="E923">
            <v>2182.1</v>
          </cell>
          <cell r="F923">
            <v>359.58</v>
          </cell>
          <cell r="G923">
            <v>348.79</v>
          </cell>
          <cell r="H923">
            <v>338.32</v>
          </cell>
        </row>
        <row r="924">
          <cell r="A924" t="str">
            <v>NTRX2569</v>
          </cell>
          <cell r="C924" t="str">
            <v>Switch Hardware</v>
          </cell>
          <cell r="D924" t="str">
            <v>C28 DOOR KIT (SMC, BROWN)</v>
          </cell>
          <cell r="E924">
            <v>2451.6</v>
          </cell>
          <cell r="F924">
            <v>437.05</v>
          </cell>
          <cell r="G924">
            <v>423.94</v>
          </cell>
          <cell r="H924">
            <v>411.22</v>
          </cell>
        </row>
        <row r="925">
          <cell r="A925" t="str">
            <v>NTRX26BW</v>
          </cell>
          <cell r="C925" t="str">
            <v>Switch Hardware</v>
          </cell>
          <cell r="D925" t="str">
            <v>MOLDED CABLE ASSEMBLY</v>
          </cell>
          <cell r="E925">
            <v>332.39</v>
          </cell>
          <cell r="F925">
            <v>29.21</v>
          </cell>
          <cell r="G925">
            <v>28.33</v>
          </cell>
          <cell r="H925">
            <v>27.48</v>
          </cell>
        </row>
        <row r="926">
          <cell r="A926" t="str">
            <v>NTRX26BY</v>
          </cell>
          <cell r="C926" t="str">
            <v>Switch Hardware</v>
          </cell>
          <cell r="D926" t="str">
            <v>MOLDED ABS ALARM CABLE ASSEMBL</v>
          </cell>
          <cell r="E926">
            <v>100.36</v>
          </cell>
          <cell r="F926">
            <v>16.75</v>
          </cell>
          <cell r="G926">
            <v>16.25</v>
          </cell>
          <cell r="H926">
            <v>15.76</v>
          </cell>
        </row>
        <row r="927">
          <cell r="A927" t="str">
            <v>NTRX3541</v>
          </cell>
          <cell r="C927" t="str">
            <v>Switch Hardware</v>
          </cell>
          <cell r="D927" t="str">
            <v>CDSN ENGLISH LABEL KIT</v>
          </cell>
          <cell r="E927">
            <v>24</v>
          </cell>
          <cell r="F927">
            <v>18.37</v>
          </cell>
          <cell r="G927">
            <v>17.82</v>
          </cell>
          <cell r="H927">
            <v>17.28</v>
          </cell>
        </row>
        <row r="928">
          <cell r="A928" t="str">
            <v>NTRX36NI</v>
          </cell>
          <cell r="C928" t="str">
            <v>Switch Hardware</v>
          </cell>
          <cell r="D928" t="str">
            <v>JUMPER KIT FOR BASE</v>
          </cell>
          <cell r="E928">
            <v>3</v>
          </cell>
          <cell r="F928">
            <v>0.05</v>
          </cell>
          <cell r="G928">
            <v>0.05</v>
          </cell>
          <cell r="H928">
            <v>0.05</v>
          </cell>
        </row>
        <row r="929">
          <cell r="A929" t="str">
            <v>NTRX41AA</v>
          </cell>
          <cell r="C929" t="str">
            <v>Switch Hardware</v>
          </cell>
          <cell r="D929" t="str">
            <v>NTRX41AA MFSP ALARM MODULE, -4</v>
          </cell>
          <cell r="E929">
            <v>2013</v>
          </cell>
          <cell r="F929">
            <v>54.53</v>
          </cell>
          <cell r="G929">
            <v>52.89</v>
          </cell>
          <cell r="H929">
            <v>51.31</v>
          </cell>
        </row>
        <row r="930">
          <cell r="A930" t="str">
            <v>NTRX42BA</v>
          </cell>
          <cell r="C930" t="str">
            <v>Switch Hardware</v>
          </cell>
          <cell r="D930" t="str">
            <v>NTRX42BA MSP BREAKER MODULE-15</v>
          </cell>
          <cell r="E930">
            <v>500</v>
          </cell>
          <cell r="F930">
            <v>75.53</v>
          </cell>
          <cell r="G930">
            <v>73.260000000000005</v>
          </cell>
          <cell r="H930">
            <v>71.069999999999993</v>
          </cell>
        </row>
        <row r="931">
          <cell r="A931" t="str">
            <v>NTRX43AA</v>
          </cell>
          <cell r="C931" t="str">
            <v>Switch Hardware</v>
          </cell>
          <cell r="D931" t="str">
            <v>NTRX43AA FUSE MODULE, -42V Vi</v>
          </cell>
          <cell r="E931">
            <v>325</v>
          </cell>
          <cell r="F931">
            <v>41.83</v>
          </cell>
          <cell r="G931">
            <v>40.57</v>
          </cell>
          <cell r="H931">
            <v>39.35</v>
          </cell>
        </row>
        <row r="932">
          <cell r="A932" t="str">
            <v>NTRX46YB</v>
          </cell>
          <cell r="C932" t="str">
            <v>Switch Hardware</v>
          </cell>
          <cell r="D932" t="str">
            <v>M20/PCM30 LINK H/W KIT</v>
          </cell>
          <cell r="E932">
            <v>872</v>
          </cell>
          <cell r="F932">
            <v>279.49</v>
          </cell>
          <cell r="G932">
            <v>271.11</v>
          </cell>
          <cell r="H932">
            <v>262.98</v>
          </cell>
        </row>
        <row r="933">
          <cell r="A933" t="str">
            <v>NTRX5093</v>
          </cell>
          <cell r="C933" t="str">
            <v>Switch Hardware</v>
          </cell>
          <cell r="D933" t="str">
            <v>SDM-FT MODEM CABLE</v>
          </cell>
          <cell r="E933">
            <v>57</v>
          </cell>
          <cell r="F933">
            <v>95.66</v>
          </cell>
          <cell r="G933">
            <v>92.79</v>
          </cell>
          <cell r="H933">
            <v>90</v>
          </cell>
        </row>
        <row r="934">
          <cell r="A934" t="str">
            <v>NTRX5094</v>
          </cell>
          <cell r="C934" t="str">
            <v>Switch Hardware</v>
          </cell>
          <cell r="D934" t="str">
            <v>SDM-FT TERMINAL CABLE</v>
          </cell>
          <cell r="E934">
            <v>53</v>
          </cell>
          <cell r="F934">
            <v>94.45</v>
          </cell>
          <cell r="G934">
            <v>91.61</v>
          </cell>
          <cell r="H934">
            <v>88.87</v>
          </cell>
        </row>
        <row r="935">
          <cell r="A935" t="str">
            <v>NTRX50FA</v>
          </cell>
          <cell r="C935" t="str">
            <v>Switch Hardware</v>
          </cell>
          <cell r="D935" t="str">
            <v>SUPERNODE DATA MANAGER - FAULT</v>
          </cell>
          <cell r="E935">
            <v>7352</v>
          </cell>
          <cell r="F935">
            <v>2290.8000000000002</v>
          </cell>
          <cell r="G935">
            <v>2222.08</v>
          </cell>
          <cell r="H935">
            <v>2155.41</v>
          </cell>
        </row>
        <row r="936">
          <cell r="A936" t="str">
            <v>NTRX50FD</v>
          </cell>
          <cell r="C936" t="str">
            <v>Switch Hardware</v>
          </cell>
          <cell r="D936" t="str">
            <v>CONSOLE PORT PERSONALITY MODUL</v>
          </cell>
          <cell r="E936">
            <v>187.24</v>
          </cell>
          <cell r="F936">
            <v>136.6</v>
          </cell>
          <cell r="G936">
            <v>132.5</v>
          </cell>
          <cell r="H936">
            <v>128.53</v>
          </cell>
        </row>
        <row r="937">
          <cell r="A937" t="str">
            <v>NTRX50FE</v>
          </cell>
          <cell r="C937" t="str">
            <v>Switch Hardware</v>
          </cell>
          <cell r="D937" t="str">
            <v>FAN TRAY 0 UPPER MODULE</v>
          </cell>
          <cell r="E937">
            <v>1105.56</v>
          </cell>
          <cell r="F937">
            <v>810.3</v>
          </cell>
          <cell r="G937">
            <v>785.99</v>
          </cell>
          <cell r="H937">
            <v>762.42</v>
          </cell>
        </row>
        <row r="938">
          <cell r="A938" t="str">
            <v>NTRX50FF</v>
          </cell>
          <cell r="C938" t="str">
            <v>Switch Hardware</v>
          </cell>
          <cell r="D938" t="str">
            <v>FAN TRAY 1 LOWER MODULE</v>
          </cell>
          <cell r="E938">
            <v>1021.32</v>
          </cell>
          <cell r="F938">
            <v>748.83</v>
          </cell>
          <cell r="G938">
            <v>726.36</v>
          </cell>
          <cell r="H938">
            <v>704.57</v>
          </cell>
        </row>
        <row r="939">
          <cell r="A939" t="str">
            <v>NTRX50FG</v>
          </cell>
          <cell r="C939" t="str">
            <v>Switch Hardware</v>
          </cell>
          <cell r="D939" t="str">
            <v>INTERCONNECT MODULE 0</v>
          </cell>
          <cell r="E939">
            <v>2467.3000000000002</v>
          </cell>
          <cell r="F939">
            <v>2220.04</v>
          </cell>
          <cell r="G939">
            <v>2153.44</v>
          </cell>
          <cell r="H939">
            <v>2088.83</v>
          </cell>
        </row>
        <row r="940">
          <cell r="A940" t="str">
            <v>NTRX50FH</v>
          </cell>
          <cell r="C940" t="str">
            <v>Switch Hardware</v>
          </cell>
          <cell r="D940" t="str">
            <v>INTERCONNECT MODULE 1</v>
          </cell>
          <cell r="E940">
            <v>2460.3000000000002</v>
          </cell>
          <cell r="F940">
            <v>2220.04</v>
          </cell>
          <cell r="G940">
            <v>2153.44</v>
          </cell>
          <cell r="H940">
            <v>2088.83</v>
          </cell>
        </row>
        <row r="941">
          <cell r="A941" t="str">
            <v>NTRX50FS</v>
          </cell>
          <cell r="C941" t="str">
            <v>Switch Hardware</v>
          </cell>
          <cell r="D941" t="str">
            <v>IOCONTR. PERSONALITY MODULE</v>
          </cell>
          <cell r="E941">
            <v>196.3</v>
          </cell>
          <cell r="F941">
            <v>161.72999999999999</v>
          </cell>
          <cell r="G941">
            <v>156.88</v>
          </cell>
          <cell r="H941">
            <v>152.16999999999999</v>
          </cell>
        </row>
        <row r="942">
          <cell r="A942" t="str">
            <v>NTRX50GH</v>
          </cell>
          <cell r="C942" t="str">
            <v>Switch Hardware</v>
          </cell>
          <cell r="D942" t="str">
            <v>DS512 BACK MODULE</v>
          </cell>
          <cell r="E942">
            <v>502.95</v>
          </cell>
          <cell r="F942">
            <v>196.85</v>
          </cell>
          <cell r="G942">
            <v>190.95</v>
          </cell>
          <cell r="H942">
            <v>185.22</v>
          </cell>
        </row>
        <row r="943">
          <cell r="A943" t="str">
            <v>NTRX50GJ</v>
          </cell>
          <cell r="C943" t="str">
            <v>Switch Hardware</v>
          </cell>
          <cell r="D943" t="str">
            <v>SDM-FT FRONT FILLLER PANEL</v>
          </cell>
          <cell r="E943">
            <v>65</v>
          </cell>
          <cell r="F943">
            <v>40.130000000000003</v>
          </cell>
          <cell r="G943">
            <v>38.93</v>
          </cell>
          <cell r="H943">
            <v>37.76</v>
          </cell>
        </row>
        <row r="944">
          <cell r="A944" t="str">
            <v>NTRX50GK</v>
          </cell>
          <cell r="C944" t="str">
            <v>Switch Hardware</v>
          </cell>
          <cell r="D944" t="str">
            <v>SDM-FT REAR FILLER PANEL</v>
          </cell>
          <cell r="E944">
            <v>26</v>
          </cell>
          <cell r="F944">
            <v>15.95</v>
          </cell>
          <cell r="G944">
            <v>15.47</v>
          </cell>
          <cell r="H944">
            <v>15</v>
          </cell>
        </row>
        <row r="945">
          <cell r="A945" t="str">
            <v>NTRX50GX</v>
          </cell>
          <cell r="C945" t="str">
            <v>Switch Hardware</v>
          </cell>
          <cell r="D945" t="str">
            <v>ENHANCED DS-512 INTERFACE PACK</v>
          </cell>
          <cell r="E945">
            <v>3273</v>
          </cell>
          <cell r="F945">
            <v>1698.89</v>
          </cell>
          <cell r="G945">
            <v>1647.92</v>
          </cell>
          <cell r="H945">
            <v>1598.48</v>
          </cell>
        </row>
        <row r="946">
          <cell r="A946" t="str">
            <v>NTRX50KH</v>
          </cell>
          <cell r="C946" t="str">
            <v>Switch Hardware</v>
          </cell>
          <cell r="D946" t="str">
            <v>CSDM Horizontal Cabling HW Kit</v>
          </cell>
          <cell r="E946">
            <v>500</v>
          </cell>
          <cell r="F946">
            <v>515.80999999999995</v>
          </cell>
          <cell r="G946">
            <v>500.33</v>
          </cell>
          <cell r="H946">
            <v>485.32</v>
          </cell>
        </row>
        <row r="947">
          <cell r="A947" t="str">
            <v>NTRX50NB</v>
          </cell>
          <cell r="C947" t="str">
            <v>Switch Hardware</v>
          </cell>
          <cell r="D947" t="str">
            <v>SDM ARTHUR 400MHZ CPU CONTROLL</v>
          </cell>
          <cell r="E947">
            <v>20000</v>
          </cell>
          <cell r="F947">
            <v>9038.2000000000007</v>
          </cell>
          <cell r="G947">
            <v>8767.0499999999993</v>
          </cell>
          <cell r="H947">
            <v>8504.0400000000009</v>
          </cell>
        </row>
        <row r="948">
          <cell r="A948" t="str">
            <v>NTRX50NC</v>
          </cell>
          <cell r="C948" t="str">
            <v>Switch Hardware</v>
          </cell>
          <cell r="D948" t="str">
            <v>SDM MFIO WITH TWO 9GB DD</v>
          </cell>
          <cell r="E948">
            <v>7200</v>
          </cell>
          <cell r="F948">
            <v>3667.29</v>
          </cell>
          <cell r="G948">
            <v>3557.27</v>
          </cell>
          <cell r="H948">
            <v>3450.55</v>
          </cell>
        </row>
        <row r="949">
          <cell r="A949" t="str">
            <v>NTRX50ND</v>
          </cell>
          <cell r="C949" t="str">
            <v>Switch Hardware</v>
          </cell>
          <cell r="D949" t="str">
            <v>SDM MFIO WITH DAT AND 9GB DD</v>
          </cell>
          <cell r="E949">
            <v>7800</v>
          </cell>
          <cell r="F949">
            <v>4167.37</v>
          </cell>
          <cell r="G949">
            <v>4042.35</v>
          </cell>
          <cell r="H949">
            <v>3921.08</v>
          </cell>
        </row>
        <row r="950">
          <cell r="A950" t="str">
            <v>NTRX50NK</v>
          </cell>
          <cell r="C950" t="str">
            <v>Switch Hardware</v>
          </cell>
          <cell r="D950" t="str">
            <v>UMFIO PERSONALITY MODULE</v>
          </cell>
          <cell r="E950">
            <v>235</v>
          </cell>
          <cell r="F950">
            <v>151.77000000000001</v>
          </cell>
          <cell r="G950">
            <v>147.22</v>
          </cell>
          <cell r="H950">
            <v>142.80000000000001</v>
          </cell>
        </row>
        <row r="951">
          <cell r="A951" t="str">
            <v>NTRX50NL</v>
          </cell>
          <cell r="C951" t="str">
            <v>Switch Hardware</v>
          </cell>
          <cell r="D951" t="str">
            <v>UMFIO WITH 2 36GB DISK DRIVES</v>
          </cell>
          <cell r="E951">
            <v>9000</v>
          </cell>
          <cell r="F951">
            <v>5247.66</v>
          </cell>
          <cell r="G951">
            <v>5090.2299999999996</v>
          </cell>
          <cell r="H951">
            <v>4937.5200000000004</v>
          </cell>
        </row>
        <row r="952">
          <cell r="A952" t="str">
            <v>NTRX50NM</v>
          </cell>
          <cell r="C952" t="str">
            <v>Switch Hardware</v>
          </cell>
          <cell r="D952" t="str">
            <v>UMFIO WITH DDS-3 DAT DRIVE &amp;amp; 3</v>
          </cell>
          <cell r="E952">
            <v>9000</v>
          </cell>
          <cell r="F952">
            <v>5247.66</v>
          </cell>
          <cell r="G952">
            <v>5090.2299999999996</v>
          </cell>
          <cell r="H952">
            <v>4937.5200000000004</v>
          </cell>
        </row>
        <row r="953">
          <cell r="A953" t="str">
            <v>NTRX50WA</v>
          </cell>
          <cell r="C953" t="str">
            <v>Switch Hardware</v>
          </cell>
          <cell r="D953" t="str">
            <v>CSDM MAIN CHASSIS/ARTHUR CPU</v>
          </cell>
          <cell r="E953">
            <v>76000</v>
          </cell>
          <cell r="F953">
            <v>36233.96</v>
          </cell>
          <cell r="G953">
            <v>35146.949999999997</v>
          </cell>
          <cell r="H953">
            <v>34092.54</v>
          </cell>
        </row>
        <row r="954">
          <cell r="A954" t="str">
            <v>NTRX50WB</v>
          </cell>
          <cell r="C954" t="str">
            <v>Switch Hardware</v>
          </cell>
          <cell r="D954" t="str">
            <v>CSDM MAIN CHASSIS/UMFIO</v>
          </cell>
          <cell r="E954">
            <v>77179</v>
          </cell>
          <cell r="F954">
            <v>38189.089999999997</v>
          </cell>
          <cell r="G954">
            <v>37043.42</v>
          </cell>
          <cell r="H954">
            <v>35932.120000000003</v>
          </cell>
        </row>
        <row r="955">
          <cell r="A955" t="str">
            <v>NTRX5104</v>
          </cell>
          <cell r="C955" t="str">
            <v>Switch Hardware</v>
          </cell>
          <cell r="D955" t="str">
            <v>SHIELDED 10BASE-T CABLE</v>
          </cell>
          <cell r="E955">
            <v>25</v>
          </cell>
          <cell r="F955">
            <v>11.4</v>
          </cell>
          <cell r="G955">
            <v>11.06</v>
          </cell>
          <cell r="H955">
            <v>10.72</v>
          </cell>
        </row>
        <row r="956">
          <cell r="A956" t="str">
            <v>NTRX51BC</v>
          </cell>
          <cell r="C956" t="str">
            <v>Switch Hardware</v>
          </cell>
          <cell r="D956" t="str">
            <v>POWER SUPPLY AND FAN UNIT (DC)</v>
          </cell>
          <cell r="E956">
            <v>1287.73</v>
          </cell>
          <cell r="F956">
            <v>610.38</v>
          </cell>
          <cell r="G956">
            <v>592.07000000000005</v>
          </cell>
          <cell r="H956">
            <v>574.30999999999995</v>
          </cell>
        </row>
        <row r="957">
          <cell r="A957" t="str">
            <v>NTRX51VD</v>
          </cell>
          <cell r="C957" t="str">
            <v>Switch Hardware</v>
          </cell>
          <cell r="D957" t="str">
            <v>Hard Drive, Hot Swap, EIDE, for SAM16</v>
          </cell>
          <cell r="E957">
            <v>840</v>
          </cell>
          <cell r="F957">
            <v>570.65</v>
          </cell>
          <cell r="G957">
            <v>553.53</v>
          </cell>
          <cell r="H957">
            <v>536.92999999999995</v>
          </cell>
        </row>
        <row r="958">
          <cell r="A958" t="str">
            <v>NTRX54BA</v>
          </cell>
          <cell r="C958" t="str">
            <v>Switch Hardware</v>
          </cell>
          <cell r="D958" t="str">
            <v>NTRX54BA FAN POWER CONTROL MOD</v>
          </cell>
          <cell r="E958">
            <v>238.9</v>
          </cell>
          <cell r="F958">
            <v>40.98</v>
          </cell>
          <cell r="G958">
            <v>39.76</v>
          </cell>
          <cell r="H958">
            <v>38.56</v>
          </cell>
        </row>
        <row r="959">
          <cell r="A959" t="str">
            <v>NTRX55BA</v>
          </cell>
          <cell r="B959" t="str">
            <v>B0237772</v>
          </cell>
          <cell r="C959" t="str">
            <v>Switch Hardware</v>
          </cell>
          <cell r="D959" t="str">
            <v>C28 CABLE TROUGH ASSEMBLY, GRA</v>
          </cell>
          <cell r="E959">
            <v>1028.75</v>
          </cell>
          <cell r="F959">
            <v>420.05</v>
          </cell>
          <cell r="G959">
            <v>407.44</v>
          </cell>
          <cell r="H959">
            <v>395.22</v>
          </cell>
        </row>
        <row r="960">
          <cell r="A960" t="str">
            <v>NTRX55BB</v>
          </cell>
          <cell r="C960" t="str">
            <v>Switch Hardware</v>
          </cell>
          <cell r="D960" t="str">
            <v>C28 CABLE TROUGH ASSY, BROWN</v>
          </cell>
          <cell r="E960">
            <v>1124</v>
          </cell>
          <cell r="F960">
            <v>322.82</v>
          </cell>
          <cell r="G960">
            <v>313.13</v>
          </cell>
          <cell r="H960">
            <v>303.74</v>
          </cell>
        </row>
        <row r="961">
          <cell r="A961" t="str">
            <v>NTRX55BC</v>
          </cell>
          <cell r="B961" t="str">
            <v>B0237770</v>
          </cell>
          <cell r="C961" t="str">
            <v>Switch Hardware</v>
          </cell>
          <cell r="D961" t="str">
            <v>CPDC CABLE TROUGH ASSEMBLY, GR</v>
          </cell>
          <cell r="E961">
            <v>1630</v>
          </cell>
          <cell r="F961">
            <v>339.81</v>
          </cell>
          <cell r="G961">
            <v>329.62</v>
          </cell>
          <cell r="H961">
            <v>319.73</v>
          </cell>
        </row>
        <row r="962">
          <cell r="A962" t="str">
            <v>NTRX55BE</v>
          </cell>
          <cell r="B962" t="str">
            <v>B0237767</v>
          </cell>
          <cell r="C962" t="str">
            <v>Switch Hardware</v>
          </cell>
          <cell r="D962" t="str">
            <v>C42 CABLE TROUGH ASSY, GRAY</v>
          </cell>
          <cell r="E962">
            <v>3500</v>
          </cell>
          <cell r="F962">
            <v>577.55999999999995</v>
          </cell>
          <cell r="G962">
            <v>560.23</v>
          </cell>
          <cell r="H962">
            <v>543.42999999999995</v>
          </cell>
        </row>
        <row r="963">
          <cell r="A963" t="str">
            <v>NTRX55BF</v>
          </cell>
          <cell r="C963" t="str">
            <v>Switch Hardware</v>
          </cell>
          <cell r="D963" t="str">
            <v>C42 CABLE TROUGH ASSY, BROWN</v>
          </cell>
          <cell r="E963">
            <v>2811</v>
          </cell>
          <cell r="F963">
            <v>461.69</v>
          </cell>
          <cell r="G963">
            <v>447.84</v>
          </cell>
          <cell r="H963">
            <v>434.4</v>
          </cell>
        </row>
        <row r="964">
          <cell r="A964" t="str">
            <v>NTRX55BH</v>
          </cell>
          <cell r="C964" t="str">
            <v>Switch Hardware</v>
          </cell>
          <cell r="D964" t="str">
            <v>C21 CABLE TROUGH ASSY, BROWN</v>
          </cell>
          <cell r="E964">
            <v>1500</v>
          </cell>
          <cell r="F964">
            <v>294.67</v>
          </cell>
          <cell r="G964">
            <v>285.83</v>
          </cell>
          <cell r="H964">
            <v>277.26</v>
          </cell>
        </row>
        <row r="965">
          <cell r="A965" t="str">
            <v>NTRX73AA</v>
          </cell>
          <cell r="B965" t="str">
            <v>B0232768</v>
          </cell>
          <cell r="C965" t="str">
            <v>Switch Hardware</v>
          </cell>
          <cell r="D965" t="str">
            <v>STREAMLINE ENDGAURD ASSY</v>
          </cell>
          <cell r="E965">
            <v>920</v>
          </cell>
          <cell r="F965">
            <v>166.4</v>
          </cell>
          <cell r="G965">
            <v>161.41</v>
          </cell>
          <cell r="H965">
            <v>156.57</v>
          </cell>
        </row>
        <row r="966">
          <cell r="A966" t="str">
            <v>NTRX73AC</v>
          </cell>
          <cell r="B966" t="str">
            <v>B0232979</v>
          </cell>
          <cell r="C966" t="str">
            <v>Switch Hardware</v>
          </cell>
          <cell r="D966" t="str">
            <v>STREAMLINE ENDPNL ASSY</v>
          </cell>
          <cell r="E966">
            <v>610</v>
          </cell>
          <cell r="F966">
            <v>237.22</v>
          </cell>
          <cell r="G966">
            <v>230.11</v>
          </cell>
          <cell r="H966">
            <v>223.2</v>
          </cell>
        </row>
        <row r="967">
          <cell r="A967" t="str">
            <v>NTRX73AL</v>
          </cell>
          <cell r="B967" t="str">
            <v>B0234384</v>
          </cell>
          <cell r="C967" t="str">
            <v>Controller Hardware</v>
          </cell>
          <cell r="D967" t="str">
            <v>EXTERIOR SKIN ASSY, L,GREY</v>
          </cell>
          <cell r="E967">
            <v>2400</v>
          </cell>
          <cell r="F967">
            <v>102.93</v>
          </cell>
          <cell r="G967">
            <v>94.69</v>
          </cell>
          <cell r="H967">
            <v>89.96</v>
          </cell>
        </row>
        <row r="968">
          <cell r="A968" t="str">
            <v>NTRX73AM</v>
          </cell>
          <cell r="B968" t="str">
            <v>B0234383</v>
          </cell>
          <cell r="C968" t="str">
            <v>Controller Hardware</v>
          </cell>
          <cell r="D968" t="str">
            <v>EXTERIOR SKIN ASSY, R,GREY</v>
          </cell>
          <cell r="E968">
            <v>2400</v>
          </cell>
          <cell r="F968">
            <v>105.87</v>
          </cell>
          <cell r="G968">
            <v>97.4</v>
          </cell>
          <cell r="H968">
            <v>92.53</v>
          </cell>
        </row>
        <row r="969">
          <cell r="A969" t="str">
            <v>NTRX73AS</v>
          </cell>
          <cell r="C969" t="str">
            <v>Switch Hardware</v>
          </cell>
          <cell r="D969" t="str">
            <v>CABINET ENDGUARD ASSY, BRN</v>
          </cell>
          <cell r="E969">
            <v>236</v>
          </cell>
          <cell r="F969">
            <v>87.12</v>
          </cell>
          <cell r="G969">
            <v>84.51</v>
          </cell>
          <cell r="H969">
            <v>81.97</v>
          </cell>
        </row>
        <row r="970">
          <cell r="A970" t="str">
            <v>NTRX73AU</v>
          </cell>
          <cell r="C970" t="str">
            <v>Switch Hardware</v>
          </cell>
          <cell r="D970" t="str">
            <v>21 INCH CABLE ROUTING KITS</v>
          </cell>
          <cell r="E970">
            <v>7000</v>
          </cell>
          <cell r="F970">
            <v>1176.76</v>
          </cell>
          <cell r="G970">
            <v>1141.45</v>
          </cell>
          <cell r="H970">
            <v>1107.21</v>
          </cell>
        </row>
        <row r="971">
          <cell r="A971" t="str">
            <v>NTRX73BA</v>
          </cell>
          <cell r="B971" t="str">
            <v>B0238596</v>
          </cell>
          <cell r="C971" t="str">
            <v>Services Platforms</v>
          </cell>
          <cell r="D971" t="str">
            <v>CABINET ENDGUARD ASSEMBLY,GRAY</v>
          </cell>
          <cell r="E971">
            <v>1500</v>
          </cell>
          <cell r="F971">
            <v>498.99</v>
          </cell>
          <cell r="G971">
            <v>498.99</v>
          </cell>
          <cell r="H971">
            <v>498.99</v>
          </cell>
        </row>
        <row r="972">
          <cell r="A972" t="str">
            <v>NTRX73BB</v>
          </cell>
          <cell r="C972" t="str">
            <v>Switch Hardware</v>
          </cell>
          <cell r="D972" t="str">
            <v>CABINET ENDGUARD ASSEMBLY,GRAY</v>
          </cell>
          <cell r="E972">
            <v>1500</v>
          </cell>
          <cell r="F972">
            <v>176.69</v>
          </cell>
          <cell r="G972">
            <v>171.39</v>
          </cell>
          <cell r="H972">
            <v>166.25</v>
          </cell>
        </row>
        <row r="973">
          <cell r="A973" t="str">
            <v>NTY609AB</v>
          </cell>
          <cell r="C973" t="str">
            <v>Switch Hardware</v>
          </cell>
          <cell r="D973" t="str">
            <v>KIT FOR MODEL B INITIALS 50 CA</v>
          </cell>
          <cell r="E973">
            <v>9378</v>
          </cell>
          <cell r="F973">
            <v>7600.78</v>
          </cell>
          <cell r="G973">
            <v>7372.76</v>
          </cell>
          <cell r="H973">
            <v>7151.58</v>
          </cell>
        </row>
        <row r="974">
          <cell r="A974" t="str">
            <v>NTY610AA</v>
          </cell>
          <cell r="C974" t="str">
            <v>Switch Hardware</v>
          </cell>
          <cell r="D974" t="str">
            <v>KIT FOR MODEL B EXT. 1-2 CAB.</v>
          </cell>
          <cell r="E974">
            <v>1296</v>
          </cell>
          <cell r="F974">
            <v>1565.91</v>
          </cell>
          <cell r="G974">
            <v>1518.93</v>
          </cell>
          <cell r="H974">
            <v>1473.36</v>
          </cell>
        </row>
        <row r="975">
          <cell r="A975" t="str">
            <v>NTY610AB</v>
          </cell>
          <cell r="B975" t="str">
            <v>B0251207</v>
          </cell>
          <cell r="C975" t="str">
            <v>Switch Hardware</v>
          </cell>
          <cell r="D975" t="str">
            <v>KIT FOR MODEL B EXT. 3-5 CAB.</v>
          </cell>
          <cell r="E975">
            <v>2894</v>
          </cell>
          <cell r="F975">
            <v>2688.69</v>
          </cell>
          <cell r="G975">
            <v>2608.0300000000002</v>
          </cell>
          <cell r="H975">
            <v>2529.79</v>
          </cell>
        </row>
        <row r="976">
          <cell r="A976" t="str">
            <v>NTY614AA</v>
          </cell>
          <cell r="C976" t="str">
            <v>Switch Hardware</v>
          </cell>
          <cell r="D976" t="str">
            <v>XA-CORE INSTALLATION KIT</v>
          </cell>
          <cell r="E976">
            <v>1112</v>
          </cell>
          <cell r="F976">
            <v>1157.71</v>
          </cell>
          <cell r="G976">
            <v>1122.98</v>
          </cell>
          <cell r="H976">
            <v>1089.29</v>
          </cell>
        </row>
        <row r="977">
          <cell r="A977" t="str">
            <v>NTY614AB</v>
          </cell>
          <cell r="C977" t="str">
            <v>Switch Hardware</v>
          </cell>
          <cell r="D977" t="str">
            <v>XA-CORE SUPERNODE, SUPERNODE S</v>
          </cell>
          <cell r="E977">
            <v>515</v>
          </cell>
          <cell r="F977">
            <v>531.12</v>
          </cell>
          <cell r="G977">
            <v>515.19000000000005</v>
          </cell>
          <cell r="H977">
            <v>499.73</v>
          </cell>
        </row>
        <row r="978">
          <cell r="A978" t="str">
            <v>NTY621AA</v>
          </cell>
          <cell r="C978" t="str">
            <v>Cellsite/BTS/RBS Infrastructure</v>
          </cell>
          <cell r="D978" t="str">
            <v>CDMA CELL SITE OUTDOOR IRM KIT</v>
          </cell>
          <cell r="E978">
            <v>1500</v>
          </cell>
          <cell r="F978">
            <v>25.03</v>
          </cell>
          <cell r="G978">
            <v>23.03</v>
          </cell>
          <cell r="H978">
            <v>22.11</v>
          </cell>
        </row>
        <row r="979">
          <cell r="A979" t="str">
            <v>NTY621AB</v>
          </cell>
          <cell r="B979" t="str">
            <v>B0258823</v>
          </cell>
          <cell r="C979" t="str">
            <v>Cellsite/BTS/RBS Infrastructure</v>
          </cell>
          <cell r="D979" t="str">
            <v>CDMA CELL SITE INDOOR IRM KIT</v>
          </cell>
          <cell r="E979">
            <v>3670</v>
          </cell>
          <cell r="F979">
            <v>266.83999999999997</v>
          </cell>
          <cell r="G979">
            <v>245.49</v>
          </cell>
          <cell r="H979">
            <v>235.68</v>
          </cell>
        </row>
        <row r="980">
          <cell r="A980" t="str">
            <v>NTZX1608</v>
          </cell>
          <cell r="C980" t="str">
            <v>Switch Hardware</v>
          </cell>
          <cell r="D980" t="str">
            <v>FG EXTERNAL CONNECTION KIT</v>
          </cell>
          <cell r="E980">
            <v>198</v>
          </cell>
          <cell r="F980">
            <v>64.37</v>
          </cell>
          <cell r="G980">
            <v>62.44</v>
          </cell>
          <cell r="H980">
            <v>60.57</v>
          </cell>
        </row>
        <row r="981">
          <cell r="A981" t="str">
            <v>NTZZ01SP</v>
          </cell>
          <cell r="C981" t="str">
            <v>Switch Hardware</v>
          </cell>
          <cell r="D981" t="str">
            <v>SNODE/SNSE BRISC 70 W/ 512 MEG MEMORY</v>
          </cell>
          <cell r="E981">
            <v>1169220</v>
          </cell>
          <cell r="F981">
            <v>11481.7</v>
          </cell>
          <cell r="G981">
            <v>11137.25</v>
          </cell>
          <cell r="H981">
            <v>10803.13</v>
          </cell>
        </row>
        <row r="982">
          <cell r="A982" t="str">
            <v>NTZZ10HA</v>
          </cell>
          <cell r="C982" t="str">
            <v>Switch Hardware</v>
          </cell>
          <cell r="D982" t="str">
            <v>QUAD DS-512 FIBER I/F PB</v>
          </cell>
          <cell r="E982">
            <v>14006</v>
          </cell>
          <cell r="F982">
            <v>391.95</v>
          </cell>
          <cell r="G982">
            <v>380.2</v>
          </cell>
          <cell r="H982">
            <v>368.79</v>
          </cell>
        </row>
        <row r="983">
          <cell r="A983" t="str">
            <v>NTZZ10KB</v>
          </cell>
          <cell r="C983" t="str">
            <v>Switch Hardware</v>
          </cell>
          <cell r="D983" t="str">
            <v>16K X 16K CHANNEL CROSSPOINT</v>
          </cell>
          <cell r="E983">
            <v>18006</v>
          </cell>
          <cell r="F983">
            <v>908.69</v>
          </cell>
          <cell r="G983">
            <v>881.43</v>
          </cell>
          <cell r="H983">
            <v>854.98</v>
          </cell>
        </row>
        <row r="984">
          <cell r="A984" t="str">
            <v>NTZZ10MA</v>
          </cell>
          <cell r="C984" t="str">
            <v>Switch Hardware</v>
          </cell>
          <cell r="D984" t="str">
            <v>3 DS-512/16 DS-30 ENET I/F PB</v>
          </cell>
          <cell r="E984">
            <v>16453</v>
          </cell>
          <cell r="F984">
            <v>520.89</v>
          </cell>
          <cell r="G984">
            <v>505.26</v>
          </cell>
          <cell r="H984">
            <v>490.1</v>
          </cell>
        </row>
        <row r="985">
          <cell r="A985" t="str">
            <v>NTZZ14EF</v>
          </cell>
          <cell r="C985" t="str">
            <v>Switch Hardware</v>
          </cell>
          <cell r="D985" t="str">
            <v>MAP PRINTER (DEC LA400-DA)</v>
          </cell>
          <cell r="E985">
            <v>3037.98</v>
          </cell>
          <cell r="F985">
            <v>1770.72</v>
          </cell>
          <cell r="G985">
            <v>1717.59</v>
          </cell>
          <cell r="H985">
            <v>1666.07</v>
          </cell>
        </row>
        <row r="986">
          <cell r="A986" t="str">
            <v>NTZZ30CN</v>
          </cell>
          <cell r="C986" t="str">
            <v>Switch Hardware</v>
          </cell>
          <cell r="D986" t="str">
            <v>CCS7 8MEG LIU ISG (V.35)</v>
          </cell>
          <cell r="E986">
            <v>14582</v>
          </cell>
          <cell r="F986">
            <v>671.46</v>
          </cell>
          <cell r="G986">
            <v>651.32000000000005</v>
          </cell>
          <cell r="H986">
            <v>631.78</v>
          </cell>
        </row>
        <row r="987">
          <cell r="A987" t="str">
            <v>NTZZ30CP</v>
          </cell>
          <cell r="C987" t="str">
            <v>Switch Hardware</v>
          </cell>
          <cell r="D987" t="str">
            <v>LIU7  V.35 LINK WITH 32 MG. MEMORY</v>
          </cell>
          <cell r="E987">
            <v>16575</v>
          </cell>
          <cell r="F987">
            <v>1138.28</v>
          </cell>
          <cell r="G987">
            <v>1104.1300000000001</v>
          </cell>
          <cell r="H987">
            <v>1071</v>
          </cell>
        </row>
        <row r="988">
          <cell r="A988" t="str">
            <v>NTZZ30EC</v>
          </cell>
          <cell r="C988" t="str">
            <v>Switch Hardware</v>
          </cell>
          <cell r="D988" t="str">
            <v>ETHERNET I/F UNIT F/BCS 34 &amp;amp; UP</v>
          </cell>
          <cell r="E988">
            <v>14792</v>
          </cell>
          <cell r="F988">
            <v>706.94</v>
          </cell>
          <cell r="G988">
            <v>685.73</v>
          </cell>
          <cell r="H988">
            <v>665.16</v>
          </cell>
        </row>
        <row r="989">
          <cell r="A989" t="str">
            <v>NTZZ30ED</v>
          </cell>
          <cell r="C989" t="str">
            <v>Switch Hardware</v>
          </cell>
          <cell r="D989" t="str">
            <v>ETHERNET I/F UNIT W/ 32M ASU PROCESSOR</v>
          </cell>
          <cell r="E989">
            <v>16788</v>
          </cell>
          <cell r="F989">
            <v>1161.68</v>
          </cell>
          <cell r="G989">
            <v>1126.83</v>
          </cell>
          <cell r="H989">
            <v>1093.03</v>
          </cell>
        </row>
        <row r="990">
          <cell r="A990" t="str">
            <v>NTZZ30LA</v>
          </cell>
          <cell r="C990" t="str">
            <v>Switch Hardware</v>
          </cell>
          <cell r="D990" t="str">
            <v>FRAME RELAY I/F UNIT EST</v>
          </cell>
          <cell r="E990">
            <v>17380</v>
          </cell>
          <cell r="F990">
            <v>777.19</v>
          </cell>
          <cell r="G990">
            <v>753.87</v>
          </cell>
          <cell r="H990">
            <v>731.26</v>
          </cell>
        </row>
        <row r="991">
          <cell r="A991" t="str">
            <v>NTZZ30LB</v>
          </cell>
          <cell r="C991" t="str">
            <v>Switch Hardware</v>
          </cell>
          <cell r="D991" t="str">
            <v>CAU/CIU</v>
          </cell>
          <cell r="E991">
            <v>19375</v>
          </cell>
          <cell r="F991">
            <v>1231.81</v>
          </cell>
          <cell r="G991">
            <v>1194.8599999999999</v>
          </cell>
          <cell r="H991">
            <v>1159.01</v>
          </cell>
        </row>
        <row r="992">
          <cell r="A992" t="str">
            <v>NTZZ30MA</v>
          </cell>
          <cell r="C992" t="str">
            <v>Switch Hardware</v>
          </cell>
          <cell r="D992" t="str">
            <v>NETWORK INFERACE UNIT</v>
          </cell>
          <cell r="E992">
            <v>67970</v>
          </cell>
          <cell r="F992">
            <v>2131.96</v>
          </cell>
          <cell r="G992">
            <v>2068</v>
          </cell>
          <cell r="H992">
            <v>2005.96</v>
          </cell>
        </row>
        <row r="993">
          <cell r="A993" t="str">
            <v>NTZZ30MB</v>
          </cell>
          <cell r="C993" t="str">
            <v>Switch Hardware</v>
          </cell>
          <cell r="D993" t="str">
            <v>NIU W/ 32MEG ASU PROCESSOR</v>
          </cell>
          <cell r="E993">
            <v>71126</v>
          </cell>
          <cell r="F993">
            <v>3041.44</v>
          </cell>
          <cell r="G993">
            <v>2950.19</v>
          </cell>
          <cell r="H993">
            <v>2861.69</v>
          </cell>
        </row>
        <row r="994">
          <cell r="A994" t="str">
            <v>NTZZ30NA</v>
          </cell>
          <cell r="C994" t="str">
            <v>Switch Hardware</v>
          </cell>
          <cell r="D994" t="str">
            <v>XLIU - X.25/X.75 Link Interface Unit</v>
          </cell>
          <cell r="E994">
            <v>20502</v>
          </cell>
          <cell r="F994">
            <v>876.18</v>
          </cell>
          <cell r="G994">
            <v>849.89</v>
          </cell>
          <cell r="H994">
            <v>824.39</v>
          </cell>
        </row>
        <row r="995">
          <cell r="A995" t="str">
            <v>NTZZ32JN</v>
          </cell>
          <cell r="C995" t="str">
            <v>Switch Hardware</v>
          </cell>
          <cell r="D995" t="str">
            <v>STRATUM II HARDWARE PACKAGE FOR CIOE</v>
          </cell>
          <cell r="E995">
            <v>2565.06</v>
          </cell>
          <cell r="F995">
            <v>284.3</v>
          </cell>
          <cell r="G995">
            <v>275.77</v>
          </cell>
          <cell r="H995">
            <v>267.5</v>
          </cell>
        </row>
        <row r="996">
          <cell r="A996" t="str">
            <v>NTZZ34JC</v>
          </cell>
          <cell r="C996" t="str">
            <v>Switch Hardware</v>
          </cell>
          <cell r="D996" t="str">
            <v>SYSTEM LOAD MODULE III</v>
          </cell>
          <cell r="E996">
            <v>30000</v>
          </cell>
          <cell r="F996">
            <v>3530.92</v>
          </cell>
          <cell r="G996">
            <v>3424.99</v>
          </cell>
          <cell r="H996">
            <v>3322.24</v>
          </cell>
        </row>
        <row r="997">
          <cell r="A997" t="str">
            <v>NTZZ44DB</v>
          </cell>
          <cell r="C997" t="str">
            <v>Switch Hardware</v>
          </cell>
          <cell r="D997" t="str">
            <v>CCS7 8 MEG E-LIU (CBI)</v>
          </cell>
          <cell r="E997">
            <v>15099</v>
          </cell>
          <cell r="F997">
            <v>597.52</v>
          </cell>
          <cell r="G997">
            <v>579.59</v>
          </cell>
          <cell r="H997">
            <v>562.20000000000005</v>
          </cell>
        </row>
        <row r="998">
          <cell r="A998" t="str">
            <v>NTZZ44DC</v>
          </cell>
          <cell r="C998" t="str">
            <v>Switch Hardware</v>
          </cell>
          <cell r="D998" t="str">
            <v>CCS7 32 MG E-LIU (CBI)</v>
          </cell>
          <cell r="E998">
            <v>17091</v>
          </cell>
          <cell r="F998">
            <v>1053.28</v>
          </cell>
          <cell r="G998">
            <v>1021.69</v>
          </cell>
          <cell r="H998">
            <v>991.04</v>
          </cell>
        </row>
        <row r="999">
          <cell r="A999" t="str">
            <v>NTZZ44EB</v>
          </cell>
          <cell r="C999" t="str">
            <v>Switch Hardware</v>
          </cell>
          <cell r="D999" t="str">
            <v>CCS7 8MEG E-LIU (JAPAN ISUP W/CBI)</v>
          </cell>
          <cell r="E999">
            <v>15594</v>
          </cell>
          <cell r="F999">
            <v>638.57000000000005</v>
          </cell>
          <cell r="G999">
            <v>619.41</v>
          </cell>
          <cell r="H999">
            <v>600.83000000000004</v>
          </cell>
        </row>
        <row r="1000">
          <cell r="A1000" t="str">
            <v>NTZZ47EC</v>
          </cell>
          <cell r="C1000" t="str">
            <v>Switch Hardware</v>
          </cell>
          <cell r="D1000" t="str">
            <v>cabinetized i/o eqpt. model b</v>
          </cell>
          <cell r="E1000">
            <v>24010.1</v>
          </cell>
          <cell r="F1000">
            <v>3170.69</v>
          </cell>
          <cell r="G1000">
            <v>3075.57</v>
          </cell>
          <cell r="H1000">
            <v>2983.3</v>
          </cell>
        </row>
        <row r="1001">
          <cell r="A1001" t="str">
            <v>P0160834</v>
          </cell>
          <cell r="C1001" t="str">
            <v>Switch Hardware</v>
          </cell>
          <cell r="D1001" t="str">
            <v>Washer, .688 x 1.75 x .14</v>
          </cell>
          <cell r="E1001">
            <v>6</v>
          </cell>
          <cell r="F1001">
            <v>0.24</v>
          </cell>
          <cell r="G1001">
            <v>0.23</v>
          </cell>
          <cell r="H1001">
            <v>0.22</v>
          </cell>
        </row>
        <row r="1002">
          <cell r="A1002" t="str">
            <v>P0205261</v>
          </cell>
          <cell r="C1002" t="str">
            <v>Switch Hardware</v>
          </cell>
          <cell r="D1002" t="str">
            <v>HEX NUT 5/8-11&amp;quot;</v>
          </cell>
          <cell r="E1002">
            <v>4.6500000000000004</v>
          </cell>
          <cell r="F1002">
            <v>0.22</v>
          </cell>
          <cell r="G1002">
            <v>0.22</v>
          </cell>
          <cell r="H1002">
            <v>0.21</v>
          </cell>
        </row>
        <row r="1003">
          <cell r="A1003" t="str">
            <v>P033B107</v>
          </cell>
          <cell r="C1003" t="str">
            <v>Switch Hardware</v>
          </cell>
          <cell r="D1003" t="str">
            <v>PLATE</v>
          </cell>
          <cell r="E1003">
            <v>28</v>
          </cell>
          <cell r="F1003">
            <v>8.64</v>
          </cell>
          <cell r="G1003">
            <v>8.3800000000000008</v>
          </cell>
          <cell r="H1003">
            <v>8.1300000000000008</v>
          </cell>
        </row>
        <row r="1004">
          <cell r="A1004" t="str">
            <v>P0401296</v>
          </cell>
          <cell r="C1004" t="str">
            <v>Switch Hardware</v>
          </cell>
          <cell r="D1004" t="str">
            <v>Tubing, Cabl Protection, 36</v>
          </cell>
          <cell r="E1004">
            <v>2</v>
          </cell>
          <cell r="F1004">
            <v>1.08</v>
          </cell>
          <cell r="G1004">
            <v>1.05</v>
          </cell>
          <cell r="H1004">
            <v>1.02</v>
          </cell>
        </row>
        <row r="1005">
          <cell r="A1005" t="str">
            <v>P0407733</v>
          </cell>
          <cell r="C1005" t="str">
            <v>OEM Equipment</v>
          </cell>
          <cell r="D1005" t="str">
            <v>Rod, Threaded .625-11 x 78.00</v>
          </cell>
          <cell r="E1005">
            <v>29</v>
          </cell>
          <cell r="F1005">
            <v>9.3000000000000007</v>
          </cell>
          <cell r="G1005">
            <v>9.3000000000000007</v>
          </cell>
          <cell r="H1005">
            <v>9.3000000000000007</v>
          </cell>
        </row>
        <row r="1006">
          <cell r="A1006" t="str">
            <v>P0411719</v>
          </cell>
          <cell r="C1006" t="str">
            <v>OEM Equipment</v>
          </cell>
          <cell r="D1006" t="str">
            <v>TAG</v>
          </cell>
          <cell r="E1006">
            <v>1.62</v>
          </cell>
          <cell r="F1006">
            <v>0.56000000000000005</v>
          </cell>
          <cell r="G1006">
            <v>0.56000000000000005</v>
          </cell>
          <cell r="H1006">
            <v>0.56000000000000005</v>
          </cell>
        </row>
        <row r="1007">
          <cell r="A1007" t="str">
            <v>P0417929</v>
          </cell>
          <cell r="C1007" t="str">
            <v>OEM Equipment</v>
          </cell>
          <cell r="D1007" t="str">
            <v>CABLE RACK END</v>
          </cell>
          <cell r="E1007">
            <v>8</v>
          </cell>
          <cell r="F1007">
            <v>5.7</v>
          </cell>
          <cell r="G1007">
            <v>5.7</v>
          </cell>
          <cell r="H1007">
            <v>5.7</v>
          </cell>
        </row>
        <row r="1008">
          <cell r="A1008" t="str">
            <v>P041C244</v>
          </cell>
          <cell r="C1008" t="str">
            <v>Switch Hardware</v>
          </cell>
          <cell r="D1008" t="str">
            <v>Insulator, cherry, 2.5 X 2.5 X</v>
          </cell>
          <cell r="E1008">
            <v>26</v>
          </cell>
          <cell r="F1008">
            <v>8.1300000000000008</v>
          </cell>
          <cell r="G1008">
            <v>7.89</v>
          </cell>
          <cell r="H1008">
            <v>7.65</v>
          </cell>
        </row>
        <row r="1009">
          <cell r="A1009" t="str">
            <v>P0483753</v>
          </cell>
          <cell r="C1009" t="str">
            <v>OEM Equipment</v>
          </cell>
          <cell r="D1009" t="str">
            <v>WASHER</v>
          </cell>
          <cell r="E1009">
            <v>2.64</v>
          </cell>
          <cell r="F1009">
            <v>0.01</v>
          </cell>
          <cell r="G1009">
            <v>0.01</v>
          </cell>
          <cell r="H1009">
            <v>0.01</v>
          </cell>
        </row>
        <row r="1010">
          <cell r="A1010" t="str">
            <v>P0559409</v>
          </cell>
          <cell r="C1010" t="str">
            <v>Switch Hardware</v>
          </cell>
          <cell r="D1010" t="str">
            <v>THREADED FORMING SCREW, HEX W</v>
          </cell>
          <cell r="E1010">
            <v>3</v>
          </cell>
          <cell r="F1010">
            <v>0.02</v>
          </cell>
          <cell r="G1010">
            <v>0.02</v>
          </cell>
          <cell r="H1010">
            <v>0.02</v>
          </cell>
        </row>
        <row r="1011">
          <cell r="A1011" t="str">
            <v>P0567226</v>
          </cell>
          <cell r="C1011" t="str">
            <v>Cellsite/BTS/RBS Infrastructure</v>
          </cell>
          <cell r="D1011" t="str">
            <v>CABLE TIE, LOCKING. MAX BUNDLE DIAMETER: 0.87&amp;quot;, LENGTH: 3.90&amp;quot;, WIDTH: 0.100&amp;quot;, MINIMUM LOOP STRENGTH: 18LBS. MATERIAL: NYLON 6.6 FLAME-RETARDANT. FINISH: NATURAL FLAMMABILITY: NOT RATED..</v>
          </cell>
          <cell r="E1011">
            <v>2</v>
          </cell>
          <cell r="F1011">
            <v>0.03</v>
          </cell>
          <cell r="G1011">
            <v>0.03</v>
          </cell>
          <cell r="H1011">
            <v>0.03</v>
          </cell>
        </row>
        <row r="1012">
          <cell r="A1012" t="str">
            <v>P0567231</v>
          </cell>
          <cell r="C1012" t="str">
            <v>OEM Equipment</v>
          </cell>
          <cell r="D1012" t="str">
            <v>TY-RAP TY-24M T</v>
          </cell>
          <cell r="E1012">
            <v>0.11</v>
          </cell>
          <cell r="F1012">
            <v>0.01</v>
          </cell>
          <cell r="G1012">
            <v>0.01</v>
          </cell>
          <cell r="H1012">
            <v>0.01</v>
          </cell>
        </row>
        <row r="1013">
          <cell r="A1013" t="str">
            <v>P0567232</v>
          </cell>
          <cell r="B1013" t="str">
            <v>TY25M</v>
          </cell>
          <cell r="C1013" t="str">
            <v>OEM Equipment</v>
          </cell>
          <cell r="D1013" t="str">
            <v>CABLE TIE, SELF-LOCKING, BUNDLE SIZE: 1.750&amp;quot;, LENGTH: 7.380&amp;quot;, WIDTH: 0.190&amp;quot;, MATERIAL: NYLON, INDUSTRY SPEC: MS3367-1-9, SUPERSEDES C0097114</v>
          </cell>
          <cell r="E1013">
            <v>0.12</v>
          </cell>
          <cell r="F1013">
            <v>0.04</v>
          </cell>
          <cell r="G1013">
            <v>0.04</v>
          </cell>
          <cell r="H1013">
            <v>0.04</v>
          </cell>
        </row>
        <row r="1014">
          <cell r="A1014" t="str">
            <v>P0578498</v>
          </cell>
          <cell r="C1014" t="str">
            <v>Switch Hardware</v>
          </cell>
          <cell r="D1014" t="str">
            <v>DESIGNATION LABEL</v>
          </cell>
          <cell r="E1014">
            <v>3</v>
          </cell>
          <cell r="F1014">
            <v>0</v>
          </cell>
          <cell r="G1014">
            <v>0</v>
          </cell>
          <cell r="H1014">
            <v>0</v>
          </cell>
        </row>
        <row r="1015">
          <cell r="A1015" t="str">
            <v>P0588406</v>
          </cell>
          <cell r="C1015" t="str">
            <v>Switch Hardware</v>
          </cell>
          <cell r="D1015" t="str">
            <v>DESIGNATION LABEL</v>
          </cell>
          <cell r="E1015">
            <v>5</v>
          </cell>
          <cell r="F1015">
            <v>1.47</v>
          </cell>
          <cell r="G1015">
            <v>1.43</v>
          </cell>
          <cell r="H1015">
            <v>1.38</v>
          </cell>
        </row>
        <row r="1016">
          <cell r="A1016" t="str">
            <v>P0588573</v>
          </cell>
          <cell r="C1016" t="str">
            <v>OEM Equipment</v>
          </cell>
          <cell r="D1016" t="str">
            <v>Rack, Cable Ladder, 5&amp;#8364; Brown</v>
          </cell>
          <cell r="E1016">
            <v>174</v>
          </cell>
          <cell r="F1016">
            <v>53.84</v>
          </cell>
          <cell r="G1016">
            <v>53.84</v>
          </cell>
          <cell r="H1016">
            <v>53.84</v>
          </cell>
        </row>
        <row r="1017">
          <cell r="A1017" t="str">
            <v>P0588575</v>
          </cell>
          <cell r="C1017" t="str">
            <v>Switch Hardware</v>
          </cell>
          <cell r="D1017" t="str">
            <v>Rack, Cable Ladder, 15 Brown</v>
          </cell>
          <cell r="E1017">
            <v>74</v>
          </cell>
          <cell r="F1017">
            <v>46.27</v>
          </cell>
          <cell r="G1017">
            <v>44.89</v>
          </cell>
          <cell r="H1017">
            <v>43.54</v>
          </cell>
        </row>
        <row r="1018">
          <cell r="A1018" t="str">
            <v>P0590460</v>
          </cell>
          <cell r="C1018" t="str">
            <v>Switch Hardware</v>
          </cell>
          <cell r="D1018" t="str">
            <v>PLATE</v>
          </cell>
          <cell r="E1018">
            <v>16.399999999999999</v>
          </cell>
          <cell r="F1018">
            <v>26.36</v>
          </cell>
          <cell r="G1018">
            <v>25.57</v>
          </cell>
          <cell r="H1018">
            <v>24.8</v>
          </cell>
        </row>
        <row r="1019">
          <cell r="A1019" t="str">
            <v>P0590550</v>
          </cell>
          <cell r="C1019" t="str">
            <v>OEM Equipment</v>
          </cell>
          <cell r="D1019" t="str">
            <v>Ty-rap, self-locking, 13.35&amp;quot;</v>
          </cell>
          <cell r="E1019">
            <v>0.15</v>
          </cell>
          <cell r="F1019">
            <v>0.04</v>
          </cell>
          <cell r="G1019">
            <v>0.04</v>
          </cell>
          <cell r="H1019">
            <v>0.04</v>
          </cell>
        </row>
        <row r="1020">
          <cell r="A1020" t="str">
            <v>P0590554</v>
          </cell>
          <cell r="C1020" t="str">
            <v>OEM Equipment</v>
          </cell>
          <cell r="D1020" t="str">
            <v>CABLE TIE, PLT3I-M PANDUIT, TY</v>
          </cell>
          <cell r="E1020">
            <v>0.23</v>
          </cell>
          <cell r="F1020">
            <v>0.05</v>
          </cell>
          <cell r="G1020">
            <v>0.05</v>
          </cell>
          <cell r="H1020">
            <v>0.05</v>
          </cell>
        </row>
        <row r="1021">
          <cell r="A1021" t="str">
            <v>P0601076</v>
          </cell>
          <cell r="C1021" t="str">
            <v>Switch Hardware</v>
          </cell>
          <cell r="D1021" t="str">
            <v>MATL CODE= S 289A FI NISH, THD</v>
          </cell>
          <cell r="E1021">
            <v>10</v>
          </cell>
          <cell r="F1021">
            <v>3.06</v>
          </cell>
          <cell r="G1021">
            <v>2.97</v>
          </cell>
          <cell r="H1021">
            <v>2.88</v>
          </cell>
        </row>
        <row r="1022">
          <cell r="A1022" t="str">
            <v>P0601852</v>
          </cell>
          <cell r="C1022" t="str">
            <v>OEM Equipment</v>
          </cell>
          <cell r="D1022" t="str">
            <v>THREADED ROD ANCHOR ASSY, M12X</v>
          </cell>
          <cell r="E1022">
            <v>32.04</v>
          </cell>
          <cell r="F1022">
            <v>8.99</v>
          </cell>
          <cell r="G1022">
            <v>8.99</v>
          </cell>
          <cell r="H1022">
            <v>8.99</v>
          </cell>
        </row>
        <row r="1023">
          <cell r="A1023" t="str">
            <v>P0602537</v>
          </cell>
          <cell r="C1023" t="str">
            <v>Controller Software</v>
          </cell>
          <cell r="D1023" t="str">
            <v>CDMA TOOL BOX 3.1</v>
          </cell>
          <cell r="E1023">
            <v>20000</v>
          </cell>
          <cell r="F1023">
            <v>0</v>
          </cell>
          <cell r="G1023">
            <v>0</v>
          </cell>
          <cell r="H1023">
            <v>0</v>
          </cell>
        </row>
        <row r="1024">
          <cell r="A1024" t="str">
            <v>P0628358</v>
          </cell>
          <cell r="C1024" t="str">
            <v>OEM Equipment</v>
          </cell>
          <cell r="D1024" t="str">
            <v>DESIGN LABEL (NT6X70AA)</v>
          </cell>
          <cell r="E1024">
            <v>1.74</v>
          </cell>
          <cell r="F1024">
            <v>0.6</v>
          </cell>
          <cell r="G1024">
            <v>0.6</v>
          </cell>
          <cell r="H1024">
            <v>0.6</v>
          </cell>
        </row>
        <row r="1025">
          <cell r="A1025" t="str">
            <v>P0633702</v>
          </cell>
          <cell r="C1025" t="str">
            <v>OEM Equipment</v>
          </cell>
          <cell r="D1025" t="str">
            <v>CABLE TIE, MAT: NYLON FLAME-RE</v>
          </cell>
          <cell r="E1025">
            <v>3</v>
          </cell>
          <cell r="F1025">
            <v>0.05</v>
          </cell>
          <cell r="G1025">
            <v>0.05</v>
          </cell>
          <cell r="H1025">
            <v>0.05</v>
          </cell>
        </row>
        <row r="1026">
          <cell r="A1026" t="str">
            <v>P0640498</v>
          </cell>
          <cell r="C1026" t="str">
            <v>OEM Equipment</v>
          </cell>
          <cell r="D1026" t="str">
            <v>NYLON FLAT WASHER</v>
          </cell>
          <cell r="E1026">
            <v>3</v>
          </cell>
          <cell r="F1026">
            <v>0.05</v>
          </cell>
          <cell r="G1026">
            <v>0.05</v>
          </cell>
          <cell r="H1026">
            <v>0.05</v>
          </cell>
        </row>
        <row r="1027">
          <cell r="A1027" t="str">
            <v>P0645604</v>
          </cell>
          <cell r="C1027" t="str">
            <v>Switch Hardware</v>
          </cell>
          <cell r="D1027" t="str">
            <v>Anchor bolt, 3/8-16x2.0x5/8, Z</v>
          </cell>
          <cell r="E1027">
            <v>2.58</v>
          </cell>
          <cell r="F1027">
            <v>0.44</v>
          </cell>
          <cell r="G1027">
            <v>0.43</v>
          </cell>
          <cell r="H1027">
            <v>0.42</v>
          </cell>
        </row>
        <row r="1028">
          <cell r="A1028" t="str">
            <v>P0649113</v>
          </cell>
          <cell r="C1028" t="str">
            <v>Switch Hardware</v>
          </cell>
          <cell r="D1028" t="str">
            <v>EXPANSION SHIELD, THREAD SIZE</v>
          </cell>
          <cell r="E1028">
            <v>2.13</v>
          </cell>
          <cell r="F1028">
            <v>2.91</v>
          </cell>
          <cell r="G1028">
            <v>2.82</v>
          </cell>
          <cell r="H1028">
            <v>2.74</v>
          </cell>
        </row>
        <row r="1029">
          <cell r="A1029" t="str">
            <v>P0663893</v>
          </cell>
          <cell r="C1029" t="str">
            <v>Switch Hardware</v>
          </cell>
          <cell r="D1029" t="str">
            <v>EXTRUSION USED BY INSTALLA TIO</v>
          </cell>
          <cell r="E1029">
            <v>6</v>
          </cell>
          <cell r="F1029">
            <v>10.039999999999999</v>
          </cell>
          <cell r="G1029">
            <v>9.74</v>
          </cell>
          <cell r="H1029">
            <v>9.4499999999999993</v>
          </cell>
        </row>
        <row r="1030">
          <cell r="A1030" t="str">
            <v>P0674562</v>
          </cell>
          <cell r="C1030" t="str">
            <v>Switch Hardware</v>
          </cell>
          <cell r="D1030" t="str">
            <v>FRAME SHIM (SIDE)</v>
          </cell>
          <cell r="E1030">
            <v>4</v>
          </cell>
          <cell r="F1030">
            <v>0.91</v>
          </cell>
          <cell r="G1030">
            <v>0.88</v>
          </cell>
          <cell r="H1030">
            <v>0.85</v>
          </cell>
        </row>
        <row r="1031">
          <cell r="A1031" t="str">
            <v>P0690976</v>
          </cell>
          <cell r="C1031" t="str">
            <v>Switch Hardware</v>
          </cell>
          <cell r="D1031" t="str">
            <v>DESIGN LABEL (NT6X50AB)</v>
          </cell>
          <cell r="E1031">
            <v>1.26</v>
          </cell>
          <cell r="F1031">
            <v>0</v>
          </cell>
          <cell r="G1031">
            <v>0</v>
          </cell>
          <cell r="H1031">
            <v>0</v>
          </cell>
        </row>
        <row r="1032">
          <cell r="A1032" t="str">
            <v>P0691581</v>
          </cell>
          <cell r="C1032" t="str">
            <v>Switch Hardware</v>
          </cell>
          <cell r="D1032" t="str">
            <v>90 DEG CONN, .500&amp;quot; FLEX, CONDU</v>
          </cell>
          <cell r="E1032">
            <v>9</v>
          </cell>
          <cell r="F1032">
            <v>3.53</v>
          </cell>
          <cell r="G1032">
            <v>3.42</v>
          </cell>
          <cell r="H1032">
            <v>3.32</v>
          </cell>
        </row>
        <row r="1033">
          <cell r="A1033" t="str">
            <v>P0692008</v>
          </cell>
          <cell r="C1033" t="str">
            <v>Switch Hardware</v>
          </cell>
          <cell r="D1033" t="str">
            <v>FLEX METAL CONDUIT (TITE-BITE)</v>
          </cell>
          <cell r="E1033">
            <v>4.62</v>
          </cell>
          <cell r="F1033">
            <v>1.46</v>
          </cell>
          <cell r="G1033">
            <v>1.41</v>
          </cell>
          <cell r="H1033">
            <v>1.37</v>
          </cell>
        </row>
        <row r="1034">
          <cell r="A1034" t="str">
            <v>P0700807</v>
          </cell>
          <cell r="C1034" t="str">
            <v>Switch Hardware</v>
          </cell>
          <cell r="D1034" t="str">
            <v>Auxiliary Framework, 12 foot 8 inch Channel, part of NT9C85AA</v>
          </cell>
          <cell r="E1034">
            <v>67.89</v>
          </cell>
          <cell r="F1034">
            <v>12.04</v>
          </cell>
          <cell r="G1034">
            <v>11.68</v>
          </cell>
          <cell r="H1034">
            <v>11.33</v>
          </cell>
        </row>
        <row r="1035">
          <cell r="A1035" t="str">
            <v>P0704526</v>
          </cell>
          <cell r="C1035" t="str">
            <v>Switch Hardware</v>
          </cell>
          <cell r="D1035" t="str">
            <v>FRONT &amp;amp; REAR SHELF PACKFILL LA</v>
          </cell>
          <cell r="E1035">
            <v>3</v>
          </cell>
          <cell r="F1035">
            <v>4.78</v>
          </cell>
          <cell r="G1035">
            <v>4.6399999999999997</v>
          </cell>
          <cell r="H1035">
            <v>4.5</v>
          </cell>
        </row>
        <row r="1036">
          <cell r="A1036" t="str">
            <v>P0709515</v>
          </cell>
          <cell r="C1036" t="str">
            <v>Switch Hardware</v>
          </cell>
          <cell r="D1036" t="str">
            <v>DESIGN LABEL (NT9X19AA)</v>
          </cell>
          <cell r="E1036">
            <v>5</v>
          </cell>
          <cell r="F1036">
            <v>0.66</v>
          </cell>
          <cell r="G1036">
            <v>0.64</v>
          </cell>
          <cell r="H1036">
            <v>0.62</v>
          </cell>
        </row>
        <row r="1037">
          <cell r="A1037" t="str">
            <v>P0711675</v>
          </cell>
          <cell r="C1037" t="str">
            <v>Switch Hardware</v>
          </cell>
          <cell r="D1037" t="str">
            <v>SHELF PACKFILL INSERT (NTE X30</v>
          </cell>
          <cell r="E1037">
            <v>2</v>
          </cell>
          <cell r="F1037">
            <v>0.73</v>
          </cell>
          <cell r="G1037">
            <v>0.71</v>
          </cell>
          <cell r="H1037">
            <v>0.69</v>
          </cell>
        </row>
        <row r="1038">
          <cell r="A1038" t="str">
            <v>P0719431</v>
          </cell>
          <cell r="C1038" t="str">
            <v>Switch Hardware</v>
          </cell>
          <cell r="D1038" t="str">
            <v>CABLE TIE MOUNT BASE, FR NYLON</v>
          </cell>
          <cell r="E1038">
            <v>3</v>
          </cell>
          <cell r="F1038">
            <v>0.15</v>
          </cell>
          <cell r="G1038">
            <v>0.14000000000000001</v>
          </cell>
          <cell r="H1038">
            <v>0.14000000000000001</v>
          </cell>
        </row>
        <row r="1039">
          <cell r="A1039" t="str">
            <v>P0724605</v>
          </cell>
          <cell r="C1039" t="str">
            <v>Switch Hardware</v>
          </cell>
          <cell r="D1039" t="str">
            <v>AUX FRAMING, 152 INCH, GRAY</v>
          </cell>
          <cell r="E1039">
            <v>54</v>
          </cell>
          <cell r="F1039">
            <v>19.12</v>
          </cell>
          <cell r="G1039">
            <v>18.55</v>
          </cell>
          <cell r="H1039">
            <v>17.989999999999998</v>
          </cell>
        </row>
        <row r="1040">
          <cell r="A1040" t="str">
            <v>P0725257</v>
          </cell>
          <cell r="C1040" t="str">
            <v>OEM Equipment</v>
          </cell>
          <cell r="D1040" t="str">
            <v>designation label (nt6x28ac)</v>
          </cell>
          <cell r="E1040">
            <v>3.63</v>
          </cell>
          <cell r="F1040">
            <v>0</v>
          </cell>
          <cell r="G1040">
            <v>0</v>
          </cell>
          <cell r="H1040">
            <v>0</v>
          </cell>
        </row>
        <row r="1041">
          <cell r="A1041" t="str">
            <v>P0725257</v>
          </cell>
          <cell r="C1041" t="str">
            <v>OEM Equipment</v>
          </cell>
          <cell r="D1041" t="str">
            <v>designation label (nt6x28ac)</v>
          </cell>
          <cell r="E1041">
            <v>3.63</v>
          </cell>
          <cell r="F1041">
            <v>0</v>
          </cell>
          <cell r="G1041">
            <v>0</v>
          </cell>
          <cell r="H1041">
            <v>0</v>
          </cell>
        </row>
        <row r="1042">
          <cell r="A1042" t="str">
            <v>P0729947</v>
          </cell>
          <cell r="C1042" t="str">
            <v>Switch Hardware</v>
          </cell>
          <cell r="D1042" t="str">
            <v>BASE ISOLATOR PAD</v>
          </cell>
          <cell r="E1042">
            <v>286</v>
          </cell>
          <cell r="F1042">
            <v>68.88</v>
          </cell>
          <cell r="G1042">
            <v>66.819999999999993</v>
          </cell>
          <cell r="H1042">
            <v>64.81</v>
          </cell>
        </row>
        <row r="1043">
          <cell r="A1043" t="str">
            <v>P0731527</v>
          </cell>
          <cell r="C1043" t="str">
            <v>OEM Equipment</v>
          </cell>
          <cell r="D1043" t="str">
            <v>DESIGN LABEL (NT9X45BA)</v>
          </cell>
          <cell r="E1043">
            <v>1</v>
          </cell>
          <cell r="F1043">
            <v>0.88</v>
          </cell>
          <cell r="G1043">
            <v>0.88</v>
          </cell>
          <cell r="H1043">
            <v>0.88</v>
          </cell>
        </row>
        <row r="1044">
          <cell r="A1044" t="str">
            <v>P0732782</v>
          </cell>
          <cell r="C1044" t="str">
            <v>Switch Hardware</v>
          </cell>
          <cell r="D1044" t="str">
            <v>NTEX31BA PACK INSERT LABEL</v>
          </cell>
          <cell r="E1044">
            <v>3.39</v>
          </cell>
          <cell r="F1044">
            <v>1.32</v>
          </cell>
          <cell r="G1044">
            <v>1.28</v>
          </cell>
          <cell r="H1044">
            <v>1.24</v>
          </cell>
        </row>
        <row r="1045">
          <cell r="A1045" t="str">
            <v>P0734155</v>
          </cell>
          <cell r="C1045" t="str">
            <v>Switch Hardware</v>
          </cell>
          <cell r="D1045" t="str">
            <v>DESIGN LABEL (NT9X40BB)</v>
          </cell>
          <cell r="E1045">
            <v>6</v>
          </cell>
          <cell r="F1045">
            <v>0.89</v>
          </cell>
          <cell r="G1045">
            <v>0.86</v>
          </cell>
          <cell r="H1045">
            <v>0.84</v>
          </cell>
        </row>
        <row r="1046">
          <cell r="A1046" t="str">
            <v>P0735096</v>
          </cell>
          <cell r="C1046" t="str">
            <v>OEM Equipment</v>
          </cell>
          <cell r="D1046" t="str">
            <v>DESIGN LABEL (NT9X17AD)</v>
          </cell>
          <cell r="E1046">
            <v>6</v>
          </cell>
          <cell r="F1046">
            <v>5.71</v>
          </cell>
          <cell r="G1046">
            <v>5.71</v>
          </cell>
          <cell r="H1046">
            <v>5.71</v>
          </cell>
        </row>
        <row r="1047">
          <cell r="A1047" t="str">
            <v>P0735098</v>
          </cell>
          <cell r="C1047" t="str">
            <v>OEM Equipment</v>
          </cell>
          <cell r="D1047" t="str">
            <v>DESIGN LABEL (NT9X35FA)</v>
          </cell>
          <cell r="E1047">
            <v>12.48</v>
          </cell>
          <cell r="F1047">
            <v>4.16</v>
          </cell>
          <cell r="G1047">
            <v>4.16</v>
          </cell>
          <cell r="H1047">
            <v>4.16</v>
          </cell>
        </row>
        <row r="1048">
          <cell r="A1048" t="str">
            <v>P0738554</v>
          </cell>
          <cell r="C1048" t="str">
            <v>Switch Hardware</v>
          </cell>
          <cell r="D1048" t="str">
            <v>DESIGNATION LABEL NT9X76AA/NTE</v>
          </cell>
          <cell r="E1048">
            <v>8</v>
          </cell>
          <cell r="F1048">
            <v>6.51</v>
          </cell>
          <cell r="G1048">
            <v>6.31</v>
          </cell>
          <cell r="H1048">
            <v>6.12</v>
          </cell>
        </row>
        <row r="1049">
          <cell r="A1049" t="str">
            <v>P0739157</v>
          </cell>
          <cell r="C1049" t="str">
            <v>OEM Equipment</v>
          </cell>
          <cell r="D1049" t="str">
            <v>DESIGN LABEL (NT6X27BB)</v>
          </cell>
          <cell r="E1049">
            <v>1.53</v>
          </cell>
          <cell r="F1049">
            <v>0</v>
          </cell>
          <cell r="G1049">
            <v>0</v>
          </cell>
          <cell r="H1049">
            <v>0</v>
          </cell>
        </row>
        <row r="1050">
          <cell r="A1050" t="str">
            <v>P0741484</v>
          </cell>
          <cell r="C1050" t="str">
            <v>OEM Equipment</v>
          </cell>
          <cell r="D1050" t="str">
            <v>CABINET JOINING EMI C-CHAN NEL</v>
          </cell>
          <cell r="E1050">
            <v>14</v>
          </cell>
          <cell r="F1050">
            <v>13.52</v>
          </cell>
          <cell r="G1050">
            <v>13.52</v>
          </cell>
          <cell r="H1050">
            <v>13.52</v>
          </cell>
        </row>
        <row r="1051">
          <cell r="A1051" t="str">
            <v>P0741641</v>
          </cell>
          <cell r="C1051" t="str">
            <v>Switch Hardware</v>
          </cell>
          <cell r="D1051" t="str">
            <v>SAFETY COVER</v>
          </cell>
          <cell r="E1051">
            <v>155</v>
          </cell>
          <cell r="F1051">
            <v>33.909999999999997</v>
          </cell>
          <cell r="G1051">
            <v>32.9</v>
          </cell>
          <cell r="H1051">
            <v>31.91</v>
          </cell>
        </row>
        <row r="1052">
          <cell r="A1052" t="str">
            <v>P0741680</v>
          </cell>
          <cell r="C1052" t="str">
            <v>Switch Hardware</v>
          </cell>
          <cell r="D1052" t="str">
            <v>DESIGN LABELS (NTRX54BA)</v>
          </cell>
          <cell r="E1052">
            <v>3</v>
          </cell>
          <cell r="F1052">
            <v>0.65</v>
          </cell>
          <cell r="G1052">
            <v>0.63</v>
          </cell>
          <cell r="H1052">
            <v>0.61</v>
          </cell>
        </row>
        <row r="1053">
          <cell r="A1053" t="str">
            <v>P0809979</v>
          </cell>
          <cell r="C1053" t="str">
            <v>Switch Hardware</v>
          </cell>
          <cell r="D1053" t="str">
            <v>C28 DOOR LABEL, GREEN (THERMAL</v>
          </cell>
          <cell r="E1053">
            <v>14.7</v>
          </cell>
          <cell r="F1053">
            <v>1.76</v>
          </cell>
          <cell r="G1053">
            <v>1.71</v>
          </cell>
          <cell r="H1053">
            <v>1.66</v>
          </cell>
        </row>
        <row r="1054">
          <cell r="A1054" t="str">
            <v>P0809981</v>
          </cell>
          <cell r="C1054" t="str">
            <v>OEM Equipment</v>
          </cell>
          <cell r="D1054" t="str">
            <v>C28 DOOR LABEL, BLUE (THERMAL</v>
          </cell>
          <cell r="E1054">
            <v>14.7</v>
          </cell>
          <cell r="F1054">
            <v>2.68</v>
          </cell>
          <cell r="G1054">
            <v>2.68</v>
          </cell>
          <cell r="H1054">
            <v>2.68</v>
          </cell>
        </row>
        <row r="1055">
          <cell r="A1055" t="str">
            <v>P0857198</v>
          </cell>
          <cell r="C1055" t="str">
            <v>Controller Hardware</v>
          </cell>
          <cell r="D1055" t="str">
            <v>CSU SHELF FRONT 17&amp;quot; FILLER PANEL (ASSY)</v>
          </cell>
          <cell r="E1055">
            <v>50</v>
          </cell>
          <cell r="F1055">
            <v>20.440000000000001</v>
          </cell>
          <cell r="G1055">
            <v>18.8</v>
          </cell>
          <cell r="H1055">
            <v>17.86</v>
          </cell>
        </row>
        <row r="1056">
          <cell r="A1056" t="str">
            <v>P0865776</v>
          </cell>
          <cell r="C1056" t="str">
            <v>Switch Hardware</v>
          </cell>
          <cell r="D1056" t="str">
            <v>DESIGN LABEL FOR NT9X10CA</v>
          </cell>
          <cell r="E1056">
            <v>3</v>
          </cell>
          <cell r="F1056">
            <v>0.73</v>
          </cell>
          <cell r="G1056">
            <v>0.7</v>
          </cell>
          <cell r="H1056">
            <v>0.68</v>
          </cell>
        </row>
        <row r="1057">
          <cell r="A1057" t="str">
            <v>P0866586</v>
          </cell>
          <cell r="C1057" t="str">
            <v>Switch Hardware</v>
          </cell>
          <cell r="D1057" t="str">
            <v>DESIGNATION LABEL FOR NT9X63AA</v>
          </cell>
          <cell r="E1057">
            <v>1</v>
          </cell>
          <cell r="F1057">
            <v>0.73</v>
          </cell>
          <cell r="G1057">
            <v>0.7</v>
          </cell>
          <cell r="H1057">
            <v>0.68</v>
          </cell>
        </row>
        <row r="1058">
          <cell r="A1058" t="str">
            <v>P0876525</v>
          </cell>
          <cell r="C1058" t="str">
            <v>Switch Hardware</v>
          </cell>
          <cell r="D1058" t="str">
            <v>Designation Label (NT9X13DG)</v>
          </cell>
          <cell r="E1058">
            <v>1</v>
          </cell>
          <cell r="F1058">
            <v>2.92</v>
          </cell>
          <cell r="G1058">
            <v>2.83</v>
          </cell>
          <cell r="H1058">
            <v>2.75</v>
          </cell>
        </row>
        <row r="1059">
          <cell r="A1059" t="str">
            <v>P0879800</v>
          </cell>
          <cell r="C1059" t="str">
            <v>Cellsite/BTS/RBS Infrastructure</v>
          </cell>
          <cell r="D1059" t="str">
            <v>RECTIFIER FILLER PANEL-OUTDOOR DE</v>
          </cell>
          <cell r="E1059">
            <v>20</v>
          </cell>
          <cell r="F1059">
            <v>6.63</v>
          </cell>
          <cell r="G1059">
            <v>6.1</v>
          </cell>
          <cell r="H1059">
            <v>5.85</v>
          </cell>
        </row>
        <row r="1060">
          <cell r="A1060" t="str">
            <v>P0882180</v>
          </cell>
          <cell r="C1060" t="str">
            <v>Switch Hardware</v>
          </cell>
          <cell r="D1060" t="str">
            <v>LABEL, NTLX14CA SHARED MEMORY</v>
          </cell>
          <cell r="E1060">
            <v>70</v>
          </cell>
          <cell r="F1060">
            <v>2.19</v>
          </cell>
          <cell r="G1060">
            <v>2.13</v>
          </cell>
          <cell r="H1060">
            <v>2.06</v>
          </cell>
        </row>
        <row r="1061">
          <cell r="A1061" t="str">
            <v>P0883695</v>
          </cell>
          <cell r="C1061" t="str">
            <v>OEM Equipment</v>
          </cell>
          <cell r="D1061" t="str">
            <v>ANTISHORT BUSHING, SNAP IN</v>
          </cell>
          <cell r="E1061">
            <v>2</v>
          </cell>
          <cell r="F1061">
            <v>1.06</v>
          </cell>
          <cell r="G1061">
            <v>1.06</v>
          </cell>
          <cell r="H1061">
            <v>1.06</v>
          </cell>
        </row>
        <row r="1062">
          <cell r="A1062" t="str">
            <v>P0884002</v>
          </cell>
          <cell r="C1062" t="str">
            <v>Switch Hardware</v>
          </cell>
          <cell r="D1062" t="str">
            <v>AIR FILTER</v>
          </cell>
          <cell r="E1062">
            <v>79</v>
          </cell>
          <cell r="F1062">
            <v>27.49</v>
          </cell>
          <cell r="G1062">
            <v>26.67</v>
          </cell>
          <cell r="H1062">
            <v>25.87</v>
          </cell>
        </row>
        <row r="1063">
          <cell r="A1063" t="str">
            <v>P0884202</v>
          </cell>
          <cell r="C1063" t="str">
            <v>OEM Equipment</v>
          </cell>
          <cell r="D1063" t="str">
            <v>CABLE TIE, SELF-LOCKING TY-RAP</v>
          </cell>
          <cell r="E1063">
            <v>0.27</v>
          </cell>
          <cell r="F1063">
            <v>0.09</v>
          </cell>
          <cell r="G1063">
            <v>0.09</v>
          </cell>
          <cell r="H1063">
            <v>0.09</v>
          </cell>
        </row>
        <row r="1064">
          <cell r="A1064" t="str">
            <v>P0887517</v>
          </cell>
          <cell r="C1064" t="str">
            <v>Cellsite/BTS/RBS Infrastructure</v>
          </cell>
          <cell r="D1064" t="str">
            <v>AIR BLOCK PANEL</v>
          </cell>
          <cell r="E1064">
            <v>50</v>
          </cell>
          <cell r="F1064">
            <v>4.12</v>
          </cell>
          <cell r="G1064">
            <v>3.79</v>
          </cell>
          <cell r="H1064">
            <v>3.64</v>
          </cell>
        </row>
        <row r="1065">
          <cell r="A1065" t="str">
            <v>P0888677</v>
          </cell>
          <cell r="C1065" t="str">
            <v>Cellsite/BTS/RBS Infrastructure</v>
          </cell>
          <cell r="D1065" t="str">
            <v>FIBER SLACK BRACKET</v>
          </cell>
          <cell r="E1065">
            <v>200</v>
          </cell>
          <cell r="F1065">
            <v>79.680000000000007</v>
          </cell>
          <cell r="G1065">
            <v>73.3</v>
          </cell>
          <cell r="H1065">
            <v>70.37</v>
          </cell>
        </row>
        <row r="1066">
          <cell r="A1066" t="str">
            <v>P0902136</v>
          </cell>
          <cell r="C1066" t="str">
            <v>Cellsite/BTS/RBS Infrastructure</v>
          </cell>
          <cell r="D1066" t="str">
            <v>RECTIFIER FILLER PANEL - INDOOR DR</v>
          </cell>
          <cell r="E1066">
            <v>20</v>
          </cell>
          <cell r="F1066">
            <v>19.62</v>
          </cell>
          <cell r="G1066">
            <v>18.05</v>
          </cell>
          <cell r="H1066">
            <v>17.329999999999998</v>
          </cell>
        </row>
        <row r="1067">
          <cell r="A1067" t="str">
            <v>P0905082</v>
          </cell>
          <cell r="C1067" t="str">
            <v>Cellsite/BTS/RBS Infrastructure</v>
          </cell>
          <cell r="D1067" t="str">
            <v>EMI COVER, TYPE C</v>
          </cell>
          <cell r="E1067">
            <v>10</v>
          </cell>
          <cell r="F1067">
            <v>0.54</v>
          </cell>
          <cell r="G1067">
            <v>0.49</v>
          </cell>
          <cell r="H1067">
            <v>0.47</v>
          </cell>
        </row>
        <row r="1068">
          <cell r="A1068" t="str">
            <v>P0905084</v>
          </cell>
          <cell r="C1068" t="str">
            <v>Cellsite/BTS/RBS Infrastructure</v>
          </cell>
          <cell r="D1068" t="str">
            <v>EMI COVER, TYPE A</v>
          </cell>
          <cell r="E1068">
            <v>10</v>
          </cell>
          <cell r="F1068">
            <v>0.79</v>
          </cell>
          <cell r="G1068">
            <v>0.73</v>
          </cell>
          <cell r="H1068">
            <v>0.7</v>
          </cell>
        </row>
        <row r="1069">
          <cell r="A1069" t="str">
            <v>P0908854</v>
          </cell>
          <cell r="C1069" t="str">
            <v>Cellsite/BTS/RBS Infrastructure</v>
          </cell>
          <cell r="D1069" t="str">
            <v>CONNECTOR GUARD</v>
          </cell>
          <cell r="E1069">
            <v>120</v>
          </cell>
          <cell r="F1069">
            <v>11.03</v>
          </cell>
          <cell r="G1069">
            <v>10.15</v>
          </cell>
          <cell r="H1069">
            <v>9.75</v>
          </cell>
        </row>
        <row r="1070">
          <cell r="A1070" t="str">
            <v>P0909883</v>
          </cell>
          <cell r="C1070" t="str">
            <v>Switch Hardware</v>
          </cell>
          <cell r="D1070" t="str">
            <v>DESIGN LABEL NTLX02CA</v>
          </cell>
          <cell r="E1070">
            <v>2</v>
          </cell>
          <cell r="F1070">
            <v>1.42</v>
          </cell>
          <cell r="G1070">
            <v>1.37</v>
          </cell>
          <cell r="H1070">
            <v>1.33</v>
          </cell>
        </row>
        <row r="1071">
          <cell r="A1071" t="str">
            <v>P0912404</v>
          </cell>
          <cell r="C1071" t="str">
            <v>Switch Hardware</v>
          </cell>
          <cell r="D1071" t="str">
            <v>DESIGNATION LABEL FOR NT9X63AB</v>
          </cell>
          <cell r="E1071">
            <v>2</v>
          </cell>
          <cell r="F1071">
            <v>0.74</v>
          </cell>
          <cell r="G1071">
            <v>0.71</v>
          </cell>
          <cell r="H1071">
            <v>0.69</v>
          </cell>
        </row>
        <row r="1072">
          <cell r="A1072" t="str">
            <v>P0913644</v>
          </cell>
          <cell r="C1072" t="str">
            <v>Switch Hardware</v>
          </cell>
          <cell r="D1072" t="str">
            <v>DESIGNATION LABEL FOR NTRX50NB</v>
          </cell>
          <cell r="E1072">
            <v>2</v>
          </cell>
          <cell r="F1072">
            <v>1.18</v>
          </cell>
          <cell r="G1072">
            <v>1.1499999999999999</v>
          </cell>
          <cell r="H1072">
            <v>1.1100000000000001</v>
          </cell>
        </row>
        <row r="1073">
          <cell r="A1073" t="str">
            <v>P0913645</v>
          </cell>
          <cell r="C1073" t="str">
            <v>Switch Hardware</v>
          </cell>
          <cell r="D1073" t="str">
            <v>DESIGNATION LABEL FOR NTRX50NC</v>
          </cell>
          <cell r="E1073">
            <v>2</v>
          </cell>
          <cell r="F1073">
            <v>1.04</v>
          </cell>
          <cell r="G1073">
            <v>1.01</v>
          </cell>
          <cell r="H1073">
            <v>0.98</v>
          </cell>
        </row>
        <row r="1074">
          <cell r="A1074" t="str">
            <v>P0915567</v>
          </cell>
          <cell r="C1074" t="str">
            <v>Cellsite/BTS/RBS Infrastructure</v>
          </cell>
          <cell r="D1074" t="str">
            <v>CONNECTOR ASSEMBLY (BIM TERMINATION)</v>
          </cell>
          <cell r="E1074">
            <v>30</v>
          </cell>
          <cell r="F1074">
            <v>5.8</v>
          </cell>
          <cell r="G1074">
            <v>5.34</v>
          </cell>
          <cell r="H1074">
            <v>5.13</v>
          </cell>
        </row>
        <row r="1075">
          <cell r="A1075" t="str">
            <v>P0940792</v>
          </cell>
          <cell r="C1075" t="str">
            <v>OEM Equipment</v>
          </cell>
          <cell r="D1075" t="str">
            <v>DESIGNATION LABEL FOR NTRX50NK</v>
          </cell>
          <cell r="E1075">
            <v>3</v>
          </cell>
          <cell r="F1075">
            <v>1.05</v>
          </cell>
          <cell r="G1075">
            <v>1.05</v>
          </cell>
          <cell r="H1075">
            <v>1.05</v>
          </cell>
        </row>
        <row r="1076">
          <cell r="A1076" t="str">
            <v>P0940793</v>
          </cell>
          <cell r="C1076" t="str">
            <v>Switch Hardware</v>
          </cell>
          <cell r="D1076" t="str">
            <v>DESIGNATION LABEL FOR NTRX50NL</v>
          </cell>
          <cell r="E1076">
            <v>3</v>
          </cell>
          <cell r="F1076">
            <v>0.71</v>
          </cell>
          <cell r="G1076">
            <v>0.69</v>
          </cell>
          <cell r="H1076">
            <v>0.67</v>
          </cell>
        </row>
        <row r="1077">
          <cell r="A1077" t="str">
            <v>P0940794</v>
          </cell>
          <cell r="C1077" t="str">
            <v>OEM Equipment</v>
          </cell>
          <cell r="D1077" t="str">
            <v>DESIGNATION LABEL FOR NTRX50NM</v>
          </cell>
          <cell r="E1077">
            <v>6</v>
          </cell>
          <cell r="F1077">
            <v>1.05</v>
          </cell>
          <cell r="G1077">
            <v>1.05</v>
          </cell>
          <cell r="H1077">
            <v>1.05</v>
          </cell>
        </row>
        <row r="1078">
          <cell r="A1078" t="str">
            <v>P0943749</v>
          </cell>
          <cell r="C1078" t="str">
            <v>Cellsite/BTS/RBS Infrastructure</v>
          </cell>
          <cell r="D1078" t="str">
            <v>DOOR SUB-ASSEMBLY FOR YU AND YV EBE</v>
          </cell>
          <cell r="E1078">
            <v>2125</v>
          </cell>
          <cell r="F1078">
            <v>412.61</v>
          </cell>
          <cell r="G1078">
            <v>379.6</v>
          </cell>
          <cell r="H1078">
            <v>364.42</v>
          </cell>
        </row>
        <row r="1079">
          <cell r="A1079" t="str">
            <v>P0943750</v>
          </cell>
          <cell r="C1079" t="str">
            <v>Cellsite/BTS/RBS Infrastructure</v>
          </cell>
          <cell r="D1079" t="str">
            <v>DOOR LATCH ON YU AND YV EBE</v>
          </cell>
          <cell r="E1079">
            <v>340</v>
          </cell>
          <cell r="F1079">
            <v>49.62</v>
          </cell>
          <cell r="G1079">
            <v>45.65</v>
          </cell>
          <cell r="H1079">
            <v>43.82</v>
          </cell>
        </row>
        <row r="1080">
          <cell r="A1080" t="str">
            <v>P097F813</v>
          </cell>
          <cell r="C1080" t="str">
            <v>Switch Hardware</v>
          </cell>
          <cell r="D1080" t="str">
            <v>Screw, Tap .216-24 x .500 x .3</v>
          </cell>
          <cell r="E1080">
            <v>0.87</v>
          </cell>
          <cell r="F1080">
            <v>0.03</v>
          </cell>
          <cell r="G1080">
            <v>0.03</v>
          </cell>
          <cell r="H1080">
            <v>0.03</v>
          </cell>
        </row>
        <row r="1081">
          <cell r="A1081" t="str">
            <v>P097F839</v>
          </cell>
          <cell r="C1081" t="str">
            <v>Switch Hardware</v>
          </cell>
          <cell r="D1081" t="str">
            <v>Screw, Tap .164-32 x .375 x .3</v>
          </cell>
          <cell r="E1081">
            <v>3</v>
          </cell>
          <cell r="F1081">
            <v>0.02</v>
          </cell>
          <cell r="G1081">
            <v>0.02</v>
          </cell>
          <cell r="H1081">
            <v>0.02</v>
          </cell>
        </row>
        <row r="1082">
          <cell r="A1082" t="str">
            <v>P0987381</v>
          </cell>
          <cell r="C1082" t="str">
            <v>OEM Equipment</v>
          </cell>
          <cell r="D1082" t="str">
            <v>MOUNT, CABLE TIE, ACRYLIC ADHESIVE BACKED, DIM:2.00&amp;quot; X 2.00&amp;quot; X 0.095&amp;quot;, MATERIAL: NYLON(NY), COLOR: WHITE</v>
          </cell>
          <cell r="E1082">
            <v>30</v>
          </cell>
          <cell r="F1082">
            <v>3.04</v>
          </cell>
          <cell r="G1082">
            <v>3.04</v>
          </cell>
          <cell r="H1082">
            <v>3.04</v>
          </cell>
        </row>
        <row r="1083">
          <cell r="A1083" t="str">
            <v>P098G545</v>
          </cell>
          <cell r="C1083" t="str">
            <v>Cellsite/BTS/RBS Infrastructure</v>
          </cell>
          <cell r="D1083" t="str">
            <v>Panning,6' brown, for 30&amp;quot; cabl</v>
          </cell>
          <cell r="E1083">
            <v>58</v>
          </cell>
          <cell r="F1083">
            <v>39.36</v>
          </cell>
          <cell r="G1083">
            <v>39.36</v>
          </cell>
          <cell r="H1083">
            <v>39.36</v>
          </cell>
        </row>
        <row r="1084">
          <cell r="A1084" t="str">
            <v>P0990459</v>
          </cell>
          <cell r="C1084" t="str">
            <v>Switch Software</v>
          </cell>
          <cell r="D1084" t="str">
            <v>Orig_Attempt_Auth DP in WIN call model</v>
          </cell>
          <cell r="E1084">
            <v>25</v>
          </cell>
          <cell r="F1084">
            <v>0</v>
          </cell>
          <cell r="G1084">
            <v>0</v>
          </cell>
          <cell r="H1084">
            <v>0</v>
          </cell>
        </row>
        <row r="1085">
          <cell r="A1085" t="str">
            <v>P0990460</v>
          </cell>
          <cell r="C1085" t="str">
            <v>Switch Software</v>
          </cell>
          <cell r="D1085" t="str">
            <v>NTWK CDMA OTAPA</v>
          </cell>
          <cell r="E1085">
            <v>300</v>
          </cell>
          <cell r="F1085">
            <v>0</v>
          </cell>
          <cell r="G1085">
            <v>0</v>
          </cell>
          <cell r="H1085">
            <v>0</v>
          </cell>
        </row>
        <row r="1086">
          <cell r="A1086" t="str">
            <v>P0991169</v>
          </cell>
          <cell r="C1086" t="str">
            <v>Switch Software</v>
          </cell>
          <cell r="D1086" t="str">
            <v>MTX11 BASE MSC &amp;amp; HLR FTRS CDMA - NEW SWITCH</v>
          </cell>
          <cell r="E1086">
            <v>1100</v>
          </cell>
          <cell r="F1086">
            <v>0</v>
          </cell>
          <cell r="G1086">
            <v>0</v>
          </cell>
          <cell r="H1086">
            <v>0</v>
          </cell>
        </row>
        <row r="1087">
          <cell r="A1087" t="str">
            <v>CTBX0030</v>
          </cell>
          <cell r="B1087" t="str">
            <v>P0991743</v>
          </cell>
          <cell r="C1087" t="str">
            <v>Controller Software</v>
          </cell>
          <cell r="D1087" t="str">
            <v>CDMA TOOL BOX 3.0</v>
          </cell>
          <cell r="E1087">
            <v>0</v>
          </cell>
          <cell r="F1087">
            <v>20000</v>
          </cell>
          <cell r="G1087">
            <v>0</v>
          </cell>
          <cell r="H1087">
            <v>0</v>
          </cell>
        </row>
        <row r="1088">
          <cell r="A1088" t="str">
            <v>P0994488</v>
          </cell>
          <cell r="C1088" t="str">
            <v>Controller Hardware</v>
          </cell>
          <cell r="D1088" t="str">
            <v>CDMA 1xEV-DO RNC App 2.0</v>
          </cell>
          <cell r="E1088">
            <v>121210</v>
          </cell>
          <cell r="F1088">
            <v>17595</v>
          </cell>
          <cell r="G1088">
            <v>16187.4</v>
          </cell>
          <cell r="H1088">
            <v>15378.03</v>
          </cell>
        </row>
        <row r="1089">
          <cell r="A1089" t="str">
            <v>P0994488</v>
          </cell>
          <cell r="C1089" t="str">
            <v>Controller Hardware</v>
          </cell>
          <cell r="D1089" t="str">
            <v>CDMA 1xEV-DO RNC App 2.0</v>
          </cell>
          <cell r="E1089">
            <v>121210</v>
          </cell>
          <cell r="F1089">
            <v>17595</v>
          </cell>
          <cell r="G1089">
            <v>16187.4</v>
          </cell>
          <cell r="H1089">
            <v>15378.03</v>
          </cell>
        </row>
        <row r="1090">
          <cell r="A1090" t="str">
            <v>P0994490</v>
          </cell>
          <cell r="C1090" t="str">
            <v>Controller Hardware</v>
          </cell>
          <cell r="D1090" t="str">
            <v>CDMA 1xEV-DO Elmt Mgmt Sys App 2.0</v>
          </cell>
          <cell r="E1090">
            <v>464800</v>
          </cell>
          <cell r="F1090">
            <v>59760</v>
          </cell>
          <cell r="G1090">
            <v>54979.199999999997</v>
          </cell>
          <cell r="H1090">
            <v>52230.239999999998</v>
          </cell>
        </row>
        <row r="1091">
          <cell r="A1091" t="str">
            <v>P0994490</v>
          </cell>
          <cell r="C1091" t="str">
            <v>Controller Hardware</v>
          </cell>
          <cell r="D1091" t="str">
            <v>CDMA 1xEV-DO Elmt Mgmt Sys App 2.0</v>
          </cell>
          <cell r="E1091">
            <v>464800</v>
          </cell>
          <cell r="F1091">
            <v>59760</v>
          </cell>
          <cell r="G1091">
            <v>54979.199999999997</v>
          </cell>
          <cell r="H1091">
            <v>52230.239999999998</v>
          </cell>
        </row>
        <row r="1092">
          <cell r="A1092" t="str">
            <v>QMBIX10A</v>
          </cell>
          <cell r="B1092" t="str">
            <v>A0270164</v>
          </cell>
          <cell r="C1092" t="str">
            <v>OEM Equipment</v>
          </cell>
          <cell r="D1092" t="str">
            <v>MTG</v>
          </cell>
          <cell r="E1092">
            <v>38.369999999999997</v>
          </cell>
          <cell r="F1092">
            <v>11.14</v>
          </cell>
          <cell r="G1092">
            <v>11.14</v>
          </cell>
          <cell r="H1092">
            <v>11.14</v>
          </cell>
        </row>
        <row r="1093">
          <cell r="A1093" t="str">
            <v>QRBIX19A</v>
          </cell>
          <cell r="B1093" t="str">
            <v>A0270168</v>
          </cell>
          <cell r="C1093" t="str">
            <v>OEM Equipment</v>
          </cell>
          <cell r="D1093" t="str">
            <v>DISTG RG</v>
          </cell>
          <cell r="E1093">
            <v>7.52</v>
          </cell>
          <cell r="F1093">
            <v>1.35</v>
          </cell>
          <cell r="G1093">
            <v>1.35</v>
          </cell>
          <cell r="H1093">
            <v>1.35</v>
          </cell>
        </row>
        <row r="1094">
          <cell r="A1094" t="str">
            <v>QSBIX20A</v>
          </cell>
          <cell r="B1094" t="str">
            <v>A0270169</v>
          </cell>
          <cell r="C1094" t="str">
            <v>OEM Equipment</v>
          </cell>
          <cell r="D1094" t="str">
            <v>DSGNTN STR</v>
          </cell>
          <cell r="E1094">
            <v>81</v>
          </cell>
          <cell r="F1094">
            <v>0.21</v>
          </cell>
          <cell r="G1094">
            <v>0.21</v>
          </cell>
          <cell r="H1094">
            <v>0.21</v>
          </cell>
        </row>
        <row r="1095">
          <cell r="A1095" t="str">
            <v>QTBIX16A</v>
          </cell>
          <cell r="B1095" t="str">
            <v>A0270165</v>
          </cell>
          <cell r="C1095" t="str">
            <v>OEM Equipment</v>
          </cell>
          <cell r="D1095" t="str">
            <v>TOOL</v>
          </cell>
          <cell r="E1095">
            <v>104.79</v>
          </cell>
          <cell r="F1095">
            <v>33.270000000000003</v>
          </cell>
          <cell r="G1095">
            <v>33.270000000000003</v>
          </cell>
          <cell r="H1095">
            <v>33.270000000000003</v>
          </cell>
        </row>
        <row r="1096">
          <cell r="A1096" t="str">
            <v>R0103038</v>
          </cell>
          <cell r="C1096" t="str">
            <v>Switch Hardware</v>
          </cell>
          <cell r="D1096" t="str">
            <v>10AWG STRANDED COPPER 600 VOLT</v>
          </cell>
          <cell r="E1096">
            <v>8</v>
          </cell>
          <cell r="F1096">
            <v>4.01</v>
          </cell>
          <cell r="G1096">
            <v>3.89</v>
          </cell>
          <cell r="H1096">
            <v>3.77</v>
          </cell>
        </row>
        <row r="1097">
          <cell r="A1097" t="str">
            <v>R0112611</v>
          </cell>
          <cell r="C1097" t="str">
            <v>OEM Equipment</v>
          </cell>
          <cell r="D1097" t="str">
            <v>Twine, poly waxed, No. 9</v>
          </cell>
          <cell r="E1097">
            <v>4</v>
          </cell>
          <cell r="F1097">
            <v>4.32</v>
          </cell>
          <cell r="G1097">
            <v>4.32</v>
          </cell>
          <cell r="H1097">
            <v>4.32</v>
          </cell>
        </row>
        <row r="1098">
          <cell r="A1098" t="str">
            <v>R0112715</v>
          </cell>
          <cell r="C1098" t="str">
            <v>OEM Equipment</v>
          </cell>
          <cell r="D1098" t="str">
            <v>R0112715 PWR WIRE 6AWG BLK SIN</v>
          </cell>
          <cell r="E1098">
            <v>2.64</v>
          </cell>
          <cell r="F1098">
            <v>0.9</v>
          </cell>
          <cell r="G1098">
            <v>0.9</v>
          </cell>
          <cell r="H1098">
            <v>0.9</v>
          </cell>
        </row>
        <row r="1099">
          <cell r="A1099" t="str">
            <v>R0112716</v>
          </cell>
          <cell r="B1099" t="str">
            <v>NPS90508-03-8</v>
          </cell>
          <cell r="C1099" t="str">
            <v>OEM Equipment</v>
          </cell>
          <cell r="D1099" t="str">
            <v>R0112716 PWR WIRE 8AWG BLK SIN</v>
          </cell>
          <cell r="E1099">
            <v>3</v>
          </cell>
          <cell r="F1099">
            <v>0.53</v>
          </cell>
          <cell r="G1099">
            <v>0.53</v>
          </cell>
          <cell r="H1099">
            <v>0.53</v>
          </cell>
        </row>
        <row r="1100">
          <cell r="A1100" t="str">
            <v>R0112717</v>
          </cell>
          <cell r="C1100" t="str">
            <v>OEM Equipment</v>
          </cell>
          <cell r="D1100" t="str">
            <v>R0112717 PWR WIRE 10AWG BLACK</v>
          </cell>
          <cell r="E1100">
            <v>1.08</v>
          </cell>
          <cell r="F1100">
            <v>0.53</v>
          </cell>
          <cell r="G1100">
            <v>0.53</v>
          </cell>
          <cell r="H1100">
            <v>0.53</v>
          </cell>
        </row>
        <row r="1101">
          <cell r="A1101" t="str">
            <v>R0113513</v>
          </cell>
          <cell r="C1101" t="str">
            <v>Cellsite/BTS/RBS Infrastructure</v>
          </cell>
          <cell r="D1101" t="str">
            <v>R0113513 PWR WIRE 6AWG GRN SIN</v>
          </cell>
          <cell r="E1101">
            <v>0.99</v>
          </cell>
          <cell r="F1101">
            <v>0.96</v>
          </cell>
          <cell r="G1101">
            <v>0.96</v>
          </cell>
          <cell r="H1101">
            <v>0.96</v>
          </cell>
        </row>
        <row r="1102">
          <cell r="A1102" t="str">
            <v>R0114657</v>
          </cell>
          <cell r="C1102" t="str">
            <v>OEM Equipment</v>
          </cell>
          <cell r="D1102" t="str">
            <v>End Cap, Heat Shrink, HSC2-20</v>
          </cell>
          <cell r="E1102">
            <v>8</v>
          </cell>
          <cell r="F1102">
            <v>5.79</v>
          </cell>
          <cell r="G1102">
            <v>5.79</v>
          </cell>
          <cell r="H1102">
            <v>5.79</v>
          </cell>
        </row>
        <row r="1103">
          <cell r="A1103" t="str">
            <v>R0115410</v>
          </cell>
          <cell r="C1103" t="str">
            <v>OEM Equipment</v>
          </cell>
          <cell r="D1103" t="str">
            <v>R0115410 PWR WIRE 0AWG GRN SIN</v>
          </cell>
          <cell r="E1103">
            <v>2</v>
          </cell>
          <cell r="F1103">
            <v>1.5</v>
          </cell>
          <cell r="G1103">
            <v>1.5</v>
          </cell>
          <cell r="H1103">
            <v>1.5</v>
          </cell>
        </row>
        <row r="1104">
          <cell r="A1104" t="str">
            <v>R0115411</v>
          </cell>
          <cell r="C1104" t="str">
            <v>OEM Equipment</v>
          </cell>
          <cell r="D1104" t="str">
            <v>R0115411 PWR WIRE 6AWG GRN SIN</v>
          </cell>
          <cell r="E1104">
            <v>1</v>
          </cell>
          <cell r="F1104">
            <v>1.77</v>
          </cell>
          <cell r="G1104">
            <v>1.77</v>
          </cell>
          <cell r="H1104">
            <v>1.77</v>
          </cell>
        </row>
        <row r="1105">
          <cell r="A1105" t="str">
            <v>R0115566</v>
          </cell>
          <cell r="C1105" t="str">
            <v>OEM Equipment</v>
          </cell>
          <cell r="D1105" t="str">
            <v>PWR WIRE 0AWG GRN/YEL STRIPE</v>
          </cell>
          <cell r="E1105">
            <v>2</v>
          </cell>
          <cell r="F1105">
            <v>1.1299999999999999</v>
          </cell>
          <cell r="G1105">
            <v>1.1299999999999999</v>
          </cell>
          <cell r="H1105">
            <v>1.1299999999999999</v>
          </cell>
        </row>
        <row r="1106">
          <cell r="A1106" t="str">
            <v>R0116521</v>
          </cell>
          <cell r="C1106" t="str">
            <v>OEM Equipment</v>
          </cell>
          <cell r="D1106" t="str">
            <v>TAPE, PVC, black, 0.010 mil TH</v>
          </cell>
          <cell r="E1106">
            <v>17</v>
          </cell>
          <cell r="F1106">
            <v>6.64</v>
          </cell>
          <cell r="G1106">
            <v>6.64</v>
          </cell>
          <cell r="H1106">
            <v>6.64</v>
          </cell>
        </row>
        <row r="1107">
          <cell r="A1107" t="str">
            <v>R0116726</v>
          </cell>
          <cell r="C1107" t="str">
            <v>OEM Equipment</v>
          </cell>
          <cell r="D1107" t="str">
            <v>COAX CBL 0.123in 1X0.123 CU CLAD AL 1 COAX PE SHLD CU</v>
          </cell>
          <cell r="E1107">
            <v>15</v>
          </cell>
          <cell r="F1107">
            <v>2.73</v>
          </cell>
          <cell r="G1107">
            <v>2.73</v>
          </cell>
          <cell r="H1107">
            <v>2.73</v>
          </cell>
        </row>
        <row r="1108">
          <cell r="A1108" t="str">
            <v>R0118732</v>
          </cell>
          <cell r="C1108" t="str">
            <v>Controller Hardware</v>
          </cell>
          <cell r="D1108" t="str">
            <v>R0118732 PWR WIRE 00AWG BLK SI</v>
          </cell>
          <cell r="E1108">
            <v>2</v>
          </cell>
          <cell r="F1108">
            <v>1.02</v>
          </cell>
          <cell r="G1108">
            <v>0.94</v>
          </cell>
          <cell r="H1108">
            <v>0.89</v>
          </cell>
        </row>
        <row r="1109">
          <cell r="A1109" t="str">
            <v>R0118739</v>
          </cell>
          <cell r="C1109" t="str">
            <v>Switch Hardware</v>
          </cell>
          <cell r="D1109" t="str">
            <v>R0118739 PWR WIRE 350kcmil BLK</v>
          </cell>
          <cell r="E1109">
            <v>4.2</v>
          </cell>
          <cell r="F1109">
            <v>2.3199999999999998</v>
          </cell>
          <cell r="G1109">
            <v>2.25</v>
          </cell>
          <cell r="H1109">
            <v>2.1800000000000002</v>
          </cell>
        </row>
        <row r="1110">
          <cell r="A1110" t="str">
            <v>R0118747</v>
          </cell>
          <cell r="C1110" t="str">
            <v>OEM Equipment</v>
          </cell>
          <cell r="D1110" t="str">
            <v>R0118747 PWR WIRE 0AWG GRN SIN</v>
          </cell>
          <cell r="E1110">
            <v>10.54</v>
          </cell>
          <cell r="F1110">
            <v>3.37</v>
          </cell>
          <cell r="G1110">
            <v>3.37</v>
          </cell>
          <cell r="H1110">
            <v>3.37</v>
          </cell>
        </row>
        <row r="1111">
          <cell r="A1111" t="str">
            <v>R0118763</v>
          </cell>
          <cell r="C1111" t="str">
            <v>OEM Equipment</v>
          </cell>
          <cell r="D1111" t="str">
            <v>R0118763 PWR WIRE 777kcmil BLK</v>
          </cell>
          <cell r="E1111">
            <v>71.81</v>
          </cell>
          <cell r="F1111">
            <v>5.8</v>
          </cell>
          <cell r="G1111">
            <v>5.8</v>
          </cell>
          <cell r="H1111">
            <v>5.8</v>
          </cell>
        </row>
        <row r="1112">
          <cell r="A1112" t="str">
            <v>R0118764</v>
          </cell>
          <cell r="C1112" t="str">
            <v>OEM Equipment</v>
          </cell>
          <cell r="D1112" t="str">
            <v>R0118764 PWR WIRE 535kcmil BLK</v>
          </cell>
          <cell r="E1112">
            <v>11</v>
          </cell>
          <cell r="F1112">
            <v>3.97</v>
          </cell>
          <cell r="G1112">
            <v>3.97</v>
          </cell>
          <cell r="H1112">
            <v>3.97</v>
          </cell>
        </row>
        <row r="1113">
          <cell r="A1113" t="str">
            <v>R0118765</v>
          </cell>
          <cell r="C1113" t="str">
            <v>OEM Equipment</v>
          </cell>
          <cell r="D1113" t="str">
            <v>R0118765 PWR WIRE 373kcmil BLK</v>
          </cell>
          <cell r="E1113">
            <v>38.54</v>
          </cell>
          <cell r="F1113">
            <v>3.25</v>
          </cell>
          <cell r="G1113">
            <v>3.25</v>
          </cell>
          <cell r="H1113">
            <v>3.25</v>
          </cell>
        </row>
        <row r="1114">
          <cell r="A1114" t="str">
            <v>R0118930</v>
          </cell>
          <cell r="C1114" t="str">
            <v>Cellsite/BTS/RBS Infrastructure</v>
          </cell>
          <cell r="D1114" t="str">
            <v>TEL CBL 22AWG 1X22 CU 6 PR SHLD BONDED AL</v>
          </cell>
          <cell r="E1114">
            <v>2</v>
          </cell>
          <cell r="F1114">
            <v>0.72</v>
          </cell>
          <cell r="G1114">
            <v>0.72</v>
          </cell>
          <cell r="H1114">
            <v>0.72</v>
          </cell>
        </row>
        <row r="1115">
          <cell r="A1115" t="str">
            <v>R0999230</v>
          </cell>
          <cell r="C1115" t="str">
            <v>Cellsite/BTS/RBS Infrastructure</v>
          </cell>
          <cell r="D1115" t="str">
            <v>WIRE, 2AWG (637 X 30) TPE INSULATION</v>
          </cell>
          <cell r="E1115">
            <v>8</v>
          </cell>
          <cell r="F1115">
            <v>3.92</v>
          </cell>
          <cell r="G1115">
            <v>3.92</v>
          </cell>
          <cell r="H1115">
            <v>3.92</v>
          </cell>
        </row>
        <row r="1116">
          <cell r="A1116" t="str">
            <v>SWBSCA</v>
          </cell>
          <cell r="C1116" t="str">
            <v>Controller Software</v>
          </cell>
          <cell r="D1116" t="str">
            <v>BSC SOFTWARE CHARGE PER VOICE CHANNEL</v>
          </cell>
          <cell r="E1116">
            <v>1500</v>
          </cell>
          <cell r="F1116">
            <v>0</v>
          </cell>
          <cell r="G1116">
            <v>0</v>
          </cell>
          <cell r="H1116">
            <v>0</v>
          </cell>
        </row>
        <row r="1117">
          <cell r="A1117" t="str">
            <v>SWBTSA</v>
          </cell>
          <cell r="C1117" t="str">
            <v>Controller Software</v>
          </cell>
          <cell r="D1117" t="str">
            <v>BTS SOFTWARE CHARGE PER VOICE CH</v>
          </cell>
          <cell r="E1117">
            <v>1000</v>
          </cell>
          <cell r="F1117">
            <v>0</v>
          </cell>
          <cell r="G1117">
            <v>0</v>
          </cell>
          <cell r="H1117">
            <v>0</v>
          </cell>
        </row>
        <row r="1118">
          <cell r="A1118" t="str">
            <v>WCP3001B</v>
          </cell>
          <cell r="C1118" t="str">
            <v>Cellsite/BTS/RBS Infrastructure</v>
          </cell>
          <cell r="D1118" t="str">
            <v>CDMA METRO DE BASE</v>
          </cell>
          <cell r="E1118">
            <v>70000</v>
          </cell>
          <cell r="F1118">
            <v>11371.21</v>
          </cell>
          <cell r="G1118">
            <v>10461.51</v>
          </cell>
          <cell r="H1118">
            <v>10043.049999999999</v>
          </cell>
        </row>
        <row r="1119">
          <cell r="A1119" t="str">
            <v>WCP3010B</v>
          </cell>
          <cell r="C1119" t="str">
            <v>Cellsite/BTS/RBS Infrastructure</v>
          </cell>
          <cell r="D1119" t="str">
            <v>CDMA METRO DR (AC POWER) BASE</v>
          </cell>
          <cell r="E1119">
            <v>60000</v>
          </cell>
          <cell r="F1119">
            <v>7655.99</v>
          </cell>
          <cell r="G1119">
            <v>7043.51</v>
          </cell>
          <cell r="H1119">
            <v>6761.77</v>
          </cell>
        </row>
        <row r="1120">
          <cell r="A1120" t="str">
            <v>WCP3020C</v>
          </cell>
          <cell r="C1120" t="str">
            <v>Cellsite/BTS/RBS Infrastructure</v>
          </cell>
          <cell r="D1120" t="str">
            <v>CDMA METRO DR (-48V DC POWER) BASE</v>
          </cell>
          <cell r="E1120">
            <v>52000</v>
          </cell>
          <cell r="F1120">
            <v>7240.99</v>
          </cell>
          <cell r="G1120">
            <v>6661.71</v>
          </cell>
          <cell r="H1120">
            <v>6395.25</v>
          </cell>
        </row>
        <row r="1121">
          <cell r="A1121" t="str">
            <v>WCP3022A</v>
          </cell>
          <cell r="C1121" t="str">
            <v>Cellsite/BTS/RBS Infrastructure</v>
          </cell>
          <cell r="D1121" t="str">
            <v>CDMA Metro Indoor (+24V DC Power) Base</v>
          </cell>
          <cell r="E1121">
            <v>52000</v>
          </cell>
          <cell r="F1121">
            <v>6701.26</v>
          </cell>
          <cell r="G1121">
            <v>6165.16</v>
          </cell>
          <cell r="H1121">
            <v>5918.55</v>
          </cell>
        </row>
        <row r="1122">
          <cell r="A1122" t="str">
            <v>WCP3040D</v>
          </cell>
          <cell r="C1122" t="str">
            <v>Cellsite/BTS/RBS Infrastructure</v>
          </cell>
          <cell r="D1122" t="str">
            <v>CDMA MINICELL BASE AC POWER</v>
          </cell>
          <cell r="E1122">
            <v>47000</v>
          </cell>
          <cell r="F1122">
            <v>10053.74</v>
          </cell>
          <cell r="G1122">
            <v>9249.44</v>
          </cell>
          <cell r="H1122">
            <v>8879.4599999999991</v>
          </cell>
        </row>
        <row r="1123">
          <cell r="A1123" t="str">
            <v>WCP3050C</v>
          </cell>
          <cell r="C1123" t="str">
            <v>Cellsite/BTS/RBS Infrastructure</v>
          </cell>
          <cell r="D1123" t="str">
            <v>CDMA MINICELL BASE DC POWER</v>
          </cell>
          <cell r="E1123">
            <v>47000</v>
          </cell>
          <cell r="F1123">
            <v>9285.36</v>
          </cell>
          <cell r="G1123">
            <v>8542.5400000000009</v>
          </cell>
          <cell r="H1123">
            <v>8200.83</v>
          </cell>
        </row>
        <row r="1124">
          <cell r="A1124" t="str">
            <v>WCP3500A</v>
          </cell>
          <cell r="C1124" t="str">
            <v>Cellsite/BTS/RBS Infrastructure</v>
          </cell>
          <cell r="D1124" t="str">
            <v>CDMA METRO DE SPARES PACKAGE</v>
          </cell>
          <cell r="E1124">
            <v>36000</v>
          </cell>
          <cell r="F1124">
            <v>4488.03</v>
          </cell>
          <cell r="G1124">
            <v>4128.99</v>
          </cell>
          <cell r="H1124">
            <v>3963.83</v>
          </cell>
        </row>
        <row r="1125">
          <cell r="A1125" t="str">
            <v>WCP3510A</v>
          </cell>
          <cell r="C1125" t="str">
            <v>Cellsite/BTS/RBS Infrastructure</v>
          </cell>
          <cell r="D1125" t="str">
            <v>CDMA METRO DR (AC POWER) SPARES PACKAGE</v>
          </cell>
          <cell r="E1125">
            <v>38000</v>
          </cell>
          <cell r="F1125">
            <v>4146.7299999999996</v>
          </cell>
          <cell r="G1125">
            <v>3814.99</v>
          </cell>
          <cell r="H1125">
            <v>3662.39</v>
          </cell>
        </row>
        <row r="1126">
          <cell r="A1126" t="str">
            <v>WCP3520A</v>
          </cell>
          <cell r="C1126" t="str">
            <v>Cellsite/BTS/RBS Infrastructure</v>
          </cell>
          <cell r="D1126" t="str">
            <v>CDMA METRO DR (DC POWER) SPARES PACKAGE</v>
          </cell>
          <cell r="E1126">
            <v>38000</v>
          </cell>
          <cell r="F1126">
            <v>3988.92</v>
          </cell>
          <cell r="G1126">
            <v>3669.81</v>
          </cell>
          <cell r="H1126">
            <v>3523.02</v>
          </cell>
        </row>
        <row r="1127">
          <cell r="A1127" t="str">
            <v>WCP3540A</v>
          </cell>
          <cell r="C1127" t="str">
            <v>Cellsite/BTS/RBS Infrastructure</v>
          </cell>
          <cell r="D1127" t="str">
            <v>CDMA MINICELL DE AC INDOOR SPARES PACKAGE</v>
          </cell>
          <cell r="E1127">
            <v>37000</v>
          </cell>
          <cell r="F1127">
            <v>4339.18</v>
          </cell>
          <cell r="G1127">
            <v>3992.05</v>
          </cell>
          <cell r="H1127">
            <v>3832.36</v>
          </cell>
        </row>
        <row r="1128">
          <cell r="A1128" t="str">
            <v>WCP3550A</v>
          </cell>
          <cell r="C1128" t="str">
            <v>Cellsite/BTS/RBS Infrastructure</v>
          </cell>
          <cell r="D1128" t="str">
            <v>CDMA MINICELL DE INDOOR DC SPARES PACKAGE</v>
          </cell>
          <cell r="E1128">
            <v>28000</v>
          </cell>
          <cell r="F1128">
            <v>3110.72</v>
          </cell>
          <cell r="G1128">
            <v>2861.86</v>
          </cell>
          <cell r="H1128">
            <v>2747.39</v>
          </cell>
        </row>
        <row r="1129">
          <cell r="A1129" t="str">
            <v>WCP3560A</v>
          </cell>
          <cell r="C1129" t="str">
            <v>Cellsite/BTS/RBS Infrastructure</v>
          </cell>
          <cell r="D1129" t="str">
            <v>CDMA MINICELL RADIO ENCLOSURE (RE) SPARES PKG</v>
          </cell>
          <cell r="E1129">
            <v>1100</v>
          </cell>
          <cell r="F1129">
            <v>321.32</v>
          </cell>
          <cell r="G1129">
            <v>295.62</v>
          </cell>
          <cell r="H1129">
            <v>283.79000000000002</v>
          </cell>
        </row>
        <row r="1130">
          <cell r="A1130" t="str">
            <v>WCPATM01</v>
          </cell>
          <cell r="C1130" t="str">
            <v>Controller Software</v>
          </cell>
          <cell r="D1130" t="str">
            <v>DISCO ATM ISSHO SOFTWARE (PER DISCO)</v>
          </cell>
          <cell r="E1130">
            <v>25000</v>
          </cell>
          <cell r="F1130">
            <v>0</v>
          </cell>
          <cell r="G1130">
            <v>0</v>
          </cell>
          <cell r="H1130">
            <v>0</v>
          </cell>
        </row>
        <row r="1131">
          <cell r="A1131" t="str">
            <v>WCPATM02</v>
          </cell>
          <cell r="C1131" t="str">
            <v>Controller Software</v>
          </cell>
          <cell r="D1131" t="str">
            <v>DISCO ATM PORT EXPANSION SOFTWARE WITH ISSHO S/W PER DISCO</v>
          </cell>
          <cell r="E1131">
            <v>85000</v>
          </cell>
          <cell r="F1131">
            <v>0</v>
          </cell>
          <cell r="G1131">
            <v>0</v>
          </cell>
          <cell r="H1131">
            <v>0</v>
          </cell>
        </row>
        <row r="1132">
          <cell r="A1132" t="str">
            <v>WM0000013</v>
          </cell>
          <cell r="C1132" t="str">
            <v>OA&amp;M and Tools</v>
          </cell>
          <cell r="D1132" t="str">
            <v>CDMA RF OPTIMIZER TOOL LICENSE (RENEWABLE 1YR PER SEAT)</v>
          </cell>
          <cell r="E1132">
            <v>7000</v>
          </cell>
          <cell r="F1132">
            <v>0</v>
          </cell>
          <cell r="G1132">
            <v>0</v>
          </cell>
          <cell r="H1132">
            <v>0</v>
          </cell>
        </row>
        <row r="1133">
          <cell r="A1133" t="str">
            <v>WMP1000A</v>
          </cell>
          <cell r="C1133" t="str">
            <v>Switch Hardware</v>
          </cell>
          <cell r="D1133" t="str">
            <v>SNSE CORE (BROWN)BASE PACKAGE, W/O PROC, MEMORY, LIU &amp;amp; SLM</v>
          </cell>
          <cell r="E1133">
            <v>781498</v>
          </cell>
          <cell r="F1133">
            <v>37940.160000000003</v>
          </cell>
          <cell r="G1133">
            <v>36801.96</v>
          </cell>
          <cell r="H1133">
            <v>35697.9</v>
          </cell>
        </row>
        <row r="1134">
          <cell r="A1134" t="str">
            <v>WMP1001A</v>
          </cell>
          <cell r="C1134" t="str">
            <v>Switch Hardware</v>
          </cell>
          <cell r="D1134" t="str">
            <v>SNSE CORE (GRAY) BASE PKG, W/O PROC. MEMORY, LIU &amp;amp; SLM</v>
          </cell>
          <cell r="E1134">
            <v>1075010</v>
          </cell>
          <cell r="F1134">
            <v>37988.21</v>
          </cell>
          <cell r="G1134">
            <v>36848.57</v>
          </cell>
          <cell r="H1134">
            <v>35743.11</v>
          </cell>
        </row>
        <row r="1135">
          <cell r="A1135" t="str">
            <v>WMP1003B</v>
          </cell>
          <cell r="C1135" t="str">
            <v>Switch Hardware</v>
          </cell>
          <cell r="D1135" t="str">
            <v>RELEASE 2 XA CORE SUPERNODE (MTX10)</v>
          </cell>
          <cell r="E1135">
            <v>2558230</v>
          </cell>
          <cell r="F1135">
            <v>82731.44</v>
          </cell>
          <cell r="G1135">
            <v>80249.5</v>
          </cell>
          <cell r="H1135">
            <v>77842.02</v>
          </cell>
        </row>
        <row r="1136">
          <cell r="A1136" t="str">
            <v>WMP1004A</v>
          </cell>
          <cell r="C1136" t="str">
            <v>Switch Hardware</v>
          </cell>
          <cell r="D1136" t="str">
            <v>RELEASE 2 XA CORE SUPERNODE SE (MTX10)</v>
          </cell>
          <cell r="E1136">
            <v>2490000</v>
          </cell>
          <cell r="F1136">
            <v>75862.81</v>
          </cell>
          <cell r="G1136">
            <v>73586.929999999993</v>
          </cell>
          <cell r="H1136">
            <v>71379.33</v>
          </cell>
        </row>
        <row r="1137">
          <cell r="A1137" t="str">
            <v>WMP1005A</v>
          </cell>
          <cell r="C1137" t="str">
            <v>Switch Hardware</v>
          </cell>
          <cell r="D1137" t="str">
            <v>Release 2 XA Core Standalone Cabinet (MTX10)</v>
          </cell>
          <cell r="E1137">
            <v>2184000</v>
          </cell>
          <cell r="F1137">
            <v>63372.82</v>
          </cell>
          <cell r="G1137">
            <v>61471.63</v>
          </cell>
          <cell r="H1137">
            <v>59627.49</v>
          </cell>
        </row>
        <row r="1138">
          <cell r="A1138" t="str">
            <v>WMP1006B</v>
          </cell>
          <cell r="C1138" t="str">
            <v>Switch Hardware</v>
          </cell>
          <cell r="D1138" t="str">
            <v>RELEASE 2 XA CORE SUPERNODE (MTX11, 2+1)</v>
          </cell>
          <cell r="E1138">
            <v>2772000</v>
          </cell>
          <cell r="F1138">
            <v>87583.24</v>
          </cell>
          <cell r="G1138">
            <v>84955.75</v>
          </cell>
          <cell r="H1138">
            <v>82407.08</v>
          </cell>
        </row>
        <row r="1139">
          <cell r="A1139" t="str">
            <v>WMP1006B</v>
          </cell>
          <cell r="C1139" t="str">
            <v>Switch Hardware</v>
          </cell>
          <cell r="D1139" t="str">
            <v>RELEASE 2 XA CORE SUPERNODE (MTX11, 2+1)</v>
          </cell>
          <cell r="E1139">
            <v>2772000</v>
          </cell>
          <cell r="F1139">
            <v>87583.24</v>
          </cell>
          <cell r="G1139">
            <v>84955.75</v>
          </cell>
          <cell r="H1139">
            <v>82407.08</v>
          </cell>
        </row>
        <row r="1140">
          <cell r="A1140" t="str">
            <v>WMP1011A</v>
          </cell>
          <cell r="C1140" t="str">
            <v>Switch Hardware</v>
          </cell>
          <cell r="D1140" t="str">
            <v>SUPERNODE CORE (GRAY)PKG W/O PROC MEMORY &amp;amp; SLM</v>
          </cell>
          <cell r="E1140">
            <v>723911</v>
          </cell>
          <cell r="F1140">
            <v>33673.22</v>
          </cell>
          <cell r="G1140">
            <v>32663.02</v>
          </cell>
          <cell r="H1140">
            <v>31683.13</v>
          </cell>
        </row>
        <row r="1141">
          <cell r="A1141" t="str">
            <v>WMP1012E</v>
          </cell>
          <cell r="C1141" t="str">
            <v>Switch Hardware</v>
          </cell>
          <cell r="D1141" t="str">
            <v>XA CORE REL 1 XA CORE W ENHANCED PROCESSOR ELEMENT (MTOX9)</v>
          </cell>
          <cell r="E1141">
            <v>2108220</v>
          </cell>
          <cell r="F1141">
            <v>75570.05</v>
          </cell>
          <cell r="G1141">
            <v>73302.95</v>
          </cell>
          <cell r="H1141">
            <v>71103.86</v>
          </cell>
        </row>
        <row r="1142">
          <cell r="A1142" t="str">
            <v>WMP1015D</v>
          </cell>
          <cell r="C1142" t="str">
            <v>Switch Hardware</v>
          </cell>
          <cell r="D1142" t="str">
            <v>XA CORE STANDALONE CABINET</v>
          </cell>
          <cell r="E1142">
            <v>1730000</v>
          </cell>
          <cell r="F1142">
            <v>56211.33</v>
          </cell>
          <cell r="G1142">
            <v>54524.99</v>
          </cell>
          <cell r="H1142">
            <v>52889.24</v>
          </cell>
        </row>
        <row r="1143">
          <cell r="A1143" t="str">
            <v>WMP1020A</v>
          </cell>
          <cell r="C1143" t="str">
            <v>Switch Hardware</v>
          </cell>
          <cell r="D1143" t="str">
            <v>MCAM3 (BROWN) BASE PKG.</v>
          </cell>
          <cell r="E1143">
            <v>26500</v>
          </cell>
          <cell r="F1143">
            <v>6993.79</v>
          </cell>
          <cell r="G1143">
            <v>6783.97</v>
          </cell>
          <cell r="H1143">
            <v>6580.45</v>
          </cell>
        </row>
        <row r="1144">
          <cell r="A1144" t="str">
            <v>WMP1021A</v>
          </cell>
          <cell r="C1144" t="str">
            <v>Switch Hardware</v>
          </cell>
          <cell r="D1144" t="str">
            <v>MCAM3 (GRAY) BASE PKG W/3 ISM SHELVES</v>
          </cell>
          <cell r="E1144">
            <v>27000</v>
          </cell>
          <cell r="F1144">
            <v>7342.55</v>
          </cell>
          <cell r="G1144">
            <v>7122.27</v>
          </cell>
          <cell r="H1144">
            <v>6908.61</v>
          </cell>
        </row>
        <row r="1145">
          <cell r="A1145" t="str">
            <v>WMP1024B</v>
          </cell>
          <cell r="C1145" t="str">
            <v>Switch Hardware</v>
          </cell>
          <cell r="D1145" t="str">
            <v>MCAM3 DOMESTIC OPTION PKG</v>
          </cell>
          <cell r="E1145">
            <v>60236</v>
          </cell>
          <cell r="F1145">
            <v>3776.15</v>
          </cell>
          <cell r="G1145">
            <v>3662.86</v>
          </cell>
          <cell r="H1145">
            <v>3552.98</v>
          </cell>
        </row>
        <row r="1146">
          <cell r="A1146" t="str">
            <v>WMP1025B</v>
          </cell>
          <cell r="C1146" t="str">
            <v>Switch Hardware</v>
          </cell>
          <cell r="D1146" t="str">
            <v>MCAM3 INT'L OPTION PKG</v>
          </cell>
          <cell r="E1146">
            <v>59354</v>
          </cell>
          <cell r="F1146">
            <v>3972.96</v>
          </cell>
          <cell r="G1146">
            <v>3853.77</v>
          </cell>
          <cell r="H1146">
            <v>3738.15</v>
          </cell>
        </row>
        <row r="1147">
          <cell r="A1147" t="str">
            <v>WMP1026A</v>
          </cell>
          <cell r="C1147" t="str">
            <v>Switch Hardware</v>
          </cell>
          <cell r="D1147" t="str">
            <v>IOM OPTION PKG</v>
          </cell>
          <cell r="E1147">
            <v>119002</v>
          </cell>
          <cell r="F1147">
            <v>7267.58</v>
          </cell>
          <cell r="G1147">
            <v>7049.55</v>
          </cell>
          <cell r="H1147">
            <v>6838.06</v>
          </cell>
        </row>
        <row r="1148">
          <cell r="A1148" t="str">
            <v>WMP1042A</v>
          </cell>
          <cell r="C1148" t="str">
            <v>Switch Hardware</v>
          </cell>
          <cell r="D1148" t="str">
            <v>MCTMVolP (BROWN) BASE PKG</v>
          </cell>
          <cell r="E1148">
            <v>33000</v>
          </cell>
          <cell r="F1148">
            <v>5717.94</v>
          </cell>
          <cell r="G1148">
            <v>5546.4</v>
          </cell>
          <cell r="H1148">
            <v>5380.01</v>
          </cell>
        </row>
        <row r="1149">
          <cell r="A1149" t="str">
            <v>WMP1043A</v>
          </cell>
          <cell r="C1149" t="str">
            <v>Switch Hardware</v>
          </cell>
          <cell r="D1149" t="str">
            <v>MCTMIVolP (GREY) BASE PKG</v>
          </cell>
          <cell r="E1149">
            <v>33000</v>
          </cell>
          <cell r="F1149">
            <v>5609.31</v>
          </cell>
          <cell r="G1149">
            <v>5441.03</v>
          </cell>
          <cell r="H1149">
            <v>5277.8</v>
          </cell>
        </row>
        <row r="1150">
          <cell r="A1150" t="str">
            <v>WMP1050B</v>
          </cell>
          <cell r="C1150" t="str">
            <v>Switch Hardware</v>
          </cell>
          <cell r="D1150" t="str">
            <v>ENET (BROWN) BASE</v>
          </cell>
          <cell r="E1150">
            <v>264000</v>
          </cell>
          <cell r="F1150">
            <v>18796.650000000001</v>
          </cell>
          <cell r="G1150">
            <v>18232.75</v>
          </cell>
          <cell r="H1150">
            <v>17685.759999999998</v>
          </cell>
        </row>
        <row r="1151">
          <cell r="A1151" t="str">
            <v>WMP1051B</v>
          </cell>
          <cell r="C1151" t="str">
            <v>Switch Hardware</v>
          </cell>
          <cell r="D1151" t="str">
            <v>ENET (GRAY) BASE</v>
          </cell>
          <cell r="E1151">
            <v>273000</v>
          </cell>
          <cell r="F1151">
            <v>18856.52</v>
          </cell>
          <cell r="G1151">
            <v>18290.830000000002</v>
          </cell>
          <cell r="H1151">
            <v>17742.099999999999</v>
          </cell>
        </row>
        <row r="1152">
          <cell r="A1152" t="str">
            <v>WMP1052A</v>
          </cell>
          <cell r="C1152" t="str">
            <v>Switch Hardware</v>
          </cell>
          <cell r="D1152" t="str">
            <v>CCTS (BROWN) CABINET</v>
          </cell>
          <cell r="E1152">
            <v>3507</v>
          </cell>
          <cell r="F1152">
            <v>1468.06</v>
          </cell>
          <cell r="G1152">
            <v>1424.01</v>
          </cell>
          <cell r="H1152">
            <v>1381.29</v>
          </cell>
        </row>
        <row r="1153">
          <cell r="A1153" t="str">
            <v>WMP1053A</v>
          </cell>
          <cell r="C1153" t="str">
            <v>Switch Hardware</v>
          </cell>
          <cell r="D1153" t="str">
            <v>CCTS (GRAY)CABINET</v>
          </cell>
          <cell r="E1153">
            <v>5264.32</v>
          </cell>
          <cell r="F1153">
            <v>1461.14</v>
          </cell>
          <cell r="G1153">
            <v>1417.3</v>
          </cell>
          <cell r="H1153">
            <v>1374.78</v>
          </cell>
        </row>
        <row r="1154">
          <cell r="A1154" t="str">
            <v>WMP1060A</v>
          </cell>
          <cell r="C1154" t="str">
            <v>Switch Hardware</v>
          </cell>
          <cell r="D1154" t="str">
            <v>LPP (BRWN) BASE, W/36 LINK LPP</v>
          </cell>
          <cell r="E1154">
            <v>348000</v>
          </cell>
          <cell r="F1154">
            <v>24961.75</v>
          </cell>
          <cell r="G1154">
            <v>24212.9</v>
          </cell>
          <cell r="H1154">
            <v>23486.51</v>
          </cell>
        </row>
        <row r="1155">
          <cell r="A1155" t="str">
            <v>WMP1061A</v>
          </cell>
          <cell r="C1155" t="str">
            <v>Switch Hardware</v>
          </cell>
          <cell r="D1155" t="str">
            <v>LPP (GRAY)BASE, W/36 LINK LPP</v>
          </cell>
          <cell r="E1155">
            <v>348000</v>
          </cell>
          <cell r="F1155">
            <v>25021.62</v>
          </cell>
          <cell r="G1155">
            <v>24270.98</v>
          </cell>
          <cell r="H1155">
            <v>23542.85</v>
          </cell>
        </row>
        <row r="1156">
          <cell r="A1156" t="str">
            <v>WMP1062A</v>
          </cell>
          <cell r="C1156" t="str">
            <v>Switch Hardware</v>
          </cell>
          <cell r="D1156" t="str">
            <v>FLIS (BRWN) BASE PKG</v>
          </cell>
          <cell r="E1156">
            <v>149559</v>
          </cell>
          <cell r="F1156">
            <v>11647.54</v>
          </cell>
          <cell r="G1156">
            <v>11298.12</v>
          </cell>
          <cell r="H1156">
            <v>10959.17</v>
          </cell>
        </row>
        <row r="1157">
          <cell r="A1157" t="str">
            <v>WMP1063A</v>
          </cell>
          <cell r="C1157" t="str">
            <v>Switch Hardware</v>
          </cell>
          <cell r="D1157" t="str">
            <v>FLIS (GRAY) BASE PKG</v>
          </cell>
          <cell r="E1157">
            <v>158225</v>
          </cell>
          <cell r="F1157">
            <v>11707.51</v>
          </cell>
          <cell r="G1157">
            <v>11356.29</v>
          </cell>
          <cell r="H1157">
            <v>11015.6</v>
          </cell>
        </row>
        <row r="1158">
          <cell r="A1158" t="str">
            <v>WMP1066A</v>
          </cell>
          <cell r="C1158" t="str">
            <v>Switch Hardware</v>
          </cell>
          <cell r="D1158" t="str">
            <v>FLPP BROWN (BASE)</v>
          </cell>
          <cell r="E1158">
            <v>366000</v>
          </cell>
          <cell r="F1158">
            <v>25836.42</v>
          </cell>
          <cell r="G1158">
            <v>25061.33</v>
          </cell>
          <cell r="H1158">
            <v>24309.49</v>
          </cell>
        </row>
        <row r="1159">
          <cell r="A1159" t="str">
            <v>WMP1067A</v>
          </cell>
          <cell r="C1159" t="str">
            <v>Switch Hardware</v>
          </cell>
          <cell r="D1159" t="str">
            <v>FLPP (GREY) BASE</v>
          </cell>
          <cell r="E1159">
            <v>366000</v>
          </cell>
          <cell r="F1159">
            <v>25896.3</v>
          </cell>
          <cell r="G1159">
            <v>25119.41</v>
          </cell>
          <cell r="H1159">
            <v>24365.83</v>
          </cell>
        </row>
        <row r="1160">
          <cell r="A1160" t="str">
            <v>WMP1070A</v>
          </cell>
          <cell r="C1160" t="str">
            <v>Switch Hardware</v>
          </cell>
          <cell r="D1160" t="str">
            <v>MPDC TOP FEED (BRWN) BASE PKG</v>
          </cell>
          <cell r="E1160">
            <v>17496</v>
          </cell>
          <cell r="F1160">
            <v>4099.54</v>
          </cell>
          <cell r="G1160">
            <v>3976.56</v>
          </cell>
          <cell r="H1160">
            <v>3857.26</v>
          </cell>
        </row>
        <row r="1161">
          <cell r="A1161" t="str">
            <v>WMP1071A</v>
          </cell>
          <cell r="C1161" t="str">
            <v>Switch Hardware</v>
          </cell>
          <cell r="D1161" t="str">
            <v>MPDC TOP FEED (GRAY) BASE PKG</v>
          </cell>
          <cell r="E1161">
            <v>14273</v>
          </cell>
          <cell r="F1161">
            <v>4100.63</v>
          </cell>
          <cell r="G1161">
            <v>3977.61</v>
          </cell>
          <cell r="H1161">
            <v>3858.29</v>
          </cell>
        </row>
        <row r="1162">
          <cell r="A1162" t="str">
            <v>WMP1072A</v>
          </cell>
          <cell r="C1162" t="str">
            <v>Switch Hardware</v>
          </cell>
          <cell r="D1162" t="str">
            <v>MPDC BOTTOM FEED (BRWN) BASE PKG</v>
          </cell>
          <cell r="E1162">
            <v>32606</v>
          </cell>
          <cell r="F1162">
            <v>4100.5600000000004</v>
          </cell>
          <cell r="G1162">
            <v>3977.54</v>
          </cell>
          <cell r="H1162">
            <v>3858.22</v>
          </cell>
        </row>
        <row r="1163">
          <cell r="A1163" t="str">
            <v>WMP1073A</v>
          </cell>
          <cell r="C1163" t="str">
            <v>Switch Hardware</v>
          </cell>
          <cell r="D1163" t="str">
            <v>MPDC BOTTOM FEED (GRAY) BASE PKG</v>
          </cell>
          <cell r="E1163">
            <v>31145</v>
          </cell>
          <cell r="F1163">
            <v>4101.6499999999996</v>
          </cell>
          <cell r="G1163">
            <v>3978.6</v>
          </cell>
          <cell r="H1163">
            <v>3859.24</v>
          </cell>
        </row>
        <row r="1164">
          <cell r="A1164" t="str">
            <v>WMP1090B</v>
          </cell>
          <cell r="C1164" t="str">
            <v>Switch Hardware</v>
          </cell>
          <cell r="D1164" t="str">
            <v>MAP EQUIPMENT BSE (W/0 FURNITURE)</v>
          </cell>
          <cell r="E1164">
            <v>60000</v>
          </cell>
          <cell r="F1164">
            <v>7973.49</v>
          </cell>
          <cell r="G1164">
            <v>7734.29</v>
          </cell>
          <cell r="H1164">
            <v>7502.26</v>
          </cell>
        </row>
        <row r="1165">
          <cell r="A1165" t="str">
            <v>WMP1091B</v>
          </cell>
          <cell r="C1165" t="str">
            <v>Switch Hardware</v>
          </cell>
          <cell r="D1165" t="str">
            <v>MAP FURNITURE BASE (BEIGE)</v>
          </cell>
          <cell r="E1165">
            <v>4400</v>
          </cell>
          <cell r="F1165">
            <v>2706.86</v>
          </cell>
          <cell r="G1165">
            <v>2625.65</v>
          </cell>
          <cell r="H1165">
            <v>2546.88</v>
          </cell>
        </row>
        <row r="1166">
          <cell r="A1166" t="str">
            <v>WMP1110A</v>
          </cell>
          <cell r="C1166" t="str">
            <v>Switch Hardware</v>
          </cell>
          <cell r="D1166" t="str">
            <v>MCSS SPARES CABINET W/4 SHELVES (BRWN)</v>
          </cell>
          <cell r="E1166">
            <v>26140</v>
          </cell>
          <cell r="F1166">
            <v>2393.7800000000002</v>
          </cell>
          <cell r="G1166">
            <v>2321.9699999999998</v>
          </cell>
          <cell r="H1166">
            <v>2252.31</v>
          </cell>
        </row>
        <row r="1167">
          <cell r="A1167" t="str">
            <v>WMP1111A</v>
          </cell>
          <cell r="C1167" t="str">
            <v>Switch Hardware</v>
          </cell>
          <cell r="D1167" t="str">
            <v>MCSS SPARES CABINET W/4 SHELVES (GRAY)</v>
          </cell>
          <cell r="E1167">
            <v>23000</v>
          </cell>
          <cell r="F1167">
            <v>2402.06</v>
          </cell>
          <cell r="G1167">
            <v>2330</v>
          </cell>
          <cell r="H1167">
            <v>2260.1</v>
          </cell>
        </row>
        <row r="1168">
          <cell r="A1168" t="str">
            <v>WMP1121A</v>
          </cell>
          <cell r="C1168" t="str">
            <v>Switch Hardware</v>
          </cell>
          <cell r="D1168" t="str">
            <v>SDM-FT HARDWARE BASELINE FOR MTX11</v>
          </cell>
          <cell r="E1168">
            <v>110000</v>
          </cell>
          <cell r="F1168">
            <v>60644.68</v>
          </cell>
          <cell r="G1168">
            <v>58825.34</v>
          </cell>
          <cell r="H1168">
            <v>57060.59</v>
          </cell>
        </row>
        <row r="1169">
          <cell r="A1169" t="str">
            <v>WMP1142A</v>
          </cell>
          <cell r="C1169" t="str">
            <v>Switch Hardware</v>
          </cell>
          <cell r="D1169" t="str">
            <v>SPME/MTX BASE PACKAGE</v>
          </cell>
          <cell r="E1169">
            <v>102000</v>
          </cell>
          <cell r="F1169">
            <v>13145.47</v>
          </cell>
          <cell r="G1169">
            <v>12751.11</v>
          </cell>
          <cell r="H1169">
            <v>12368.58</v>
          </cell>
        </row>
        <row r="1170">
          <cell r="A1170" t="str">
            <v>WMP1143C</v>
          </cell>
          <cell r="C1170" t="str">
            <v>Switch Hardware</v>
          </cell>
          <cell r="D1170" t="str">
            <v>SPM/MTX SINGLE MODULE PACKAGE</v>
          </cell>
          <cell r="E1170">
            <v>691000</v>
          </cell>
          <cell r="F1170">
            <v>17408.59</v>
          </cell>
          <cell r="G1170">
            <v>16886.330000000002</v>
          </cell>
          <cell r="H1170">
            <v>16379.74</v>
          </cell>
        </row>
        <row r="1171">
          <cell r="A1171" t="str">
            <v>WMP2000A</v>
          </cell>
          <cell r="C1171" t="str">
            <v>Switch Hardware</v>
          </cell>
          <cell r="D1171" t="str">
            <v>DTC DOMESTIC PACKFILL FOR ENET W/O PROCESSOR</v>
          </cell>
          <cell r="E1171">
            <v>52162.3</v>
          </cell>
          <cell r="F1171">
            <v>1561.19</v>
          </cell>
          <cell r="G1171">
            <v>1514.36</v>
          </cell>
          <cell r="H1171">
            <v>1468.93</v>
          </cell>
        </row>
        <row r="1172">
          <cell r="A1172" t="str">
            <v>WMP2001A</v>
          </cell>
          <cell r="C1172" t="str">
            <v>Switch Hardware</v>
          </cell>
          <cell r="D1172" t="str">
            <v>DTC INT'L PACKFILL FOR ENET W/O PROCESSOR</v>
          </cell>
          <cell r="E1172">
            <v>45470.3</v>
          </cell>
          <cell r="F1172">
            <v>1760.27</v>
          </cell>
          <cell r="G1172">
            <v>1707.46</v>
          </cell>
          <cell r="H1172">
            <v>1656.23</v>
          </cell>
        </row>
        <row r="1173">
          <cell r="A1173" t="str">
            <v>WMP2002A</v>
          </cell>
          <cell r="C1173" t="str">
            <v>Switch Hardware</v>
          </cell>
          <cell r="D1173" t="str">
            <v>DTC PACKFILL (W/ICP LOAD) FOR CDMA (T1) INT'L SBS I/F</v>
          </cell>
          <cell r="E1173">
            <v>266805</v>
          </cell>
          <cell r="F1173">
            <v>4640.3500000000004</v>
          </cell>
          <cell r="G1173">
            <v>4501.1400000000003</v>
          </cell>
          <cell r="H1173">
            <v>4366.1000000000004</v>
          </cell>
        </row>
        <row r="1174">
          <cell r="A1174" t="str">
            <v>WMP2003A</v>
          </cell>
          <cell r="C1174" t="str">
            <v>Switch Hardware</v>
          </cell>
          <cell r="D1174" t="str">
            <v>DTC XPM+ UNIVERSAL PROCESSOR OPTION PACKAGE</v>
          </cell>
          <cell r="E1174">
            <v>84402</v>
          </cell>
          <cell r="F1174">
            <v>914.09</v>
          </cell>
          <cell r="G1174">
            <v>886.67</v>
          </cell>
          <cell r="H1174">
            <v>860.07</v>
          </cell>
        </row>
        <row r="1175">
          <cell r="A1175" t="str">
            <v>WMP2004A</v>
          </cell>
          <cell r="C1175" t="str">
            <v>Switch Hardware</v>
          </cell>
          <cell r="D1175" t="str">
            <v>DTC CAP PROCESSOR OPTION PACKAGE</v>
          </cell>
          <cell r="E1175">
            <v>124206</v>
          </cell>
          <cell r="F1175">
            <v>1193.02</v>
          </cell>
          <cell r="G1175">
            <v>1157.23</v>
          </cell>
          <cell r="H1175">
            <v>1122.51</v>
          </cell>
        </row>
        <row r="1176">
          <cell r="A1176" t="str">
            <v>WMP2014A</v>
          </cell>
          <cell r="C1176" t="str">
            <v>Switch Hardware</v>
          </cell>
          <cell r="D1176" t="str">
            <v>ICP BASE PACKAFILL FOR ENET</v>
          </cell>
          <cell r="E1176">
            <v>26000</v>
          </cell>
          <cell r="F1176">
            <v>904.2</v>
          </cell>
          <cell r="G1176">
            <v>877.07</v>
          </cell>
          <cell r="H1176">
            <v>850.76</v>
          </cell>
        </row>
        <row r="1177">
          <cell r="A1177" t="str">
            <v>WMP2016A</v>
          </cell>
          <cell r="C1177" t="str">
            <v>Switch Hardware</v>
          </cell>
          <cell r="D1177" t="str">
            <v>ICP INTERNATIONAL OPTION</v>
          </cell>
          <cell r="E1177">
            <v>7400</v>
          </cell>
          <cell r="F1177">
            <v>148.44</v>
          </cell>
          <cell r="G1177">
            <v>143.97999999999999</v>
          </cell>
          <cell r="H1177">
            <v>139.66</v>
          </cell>
        </row>
        <row r="1178">
          <cell r="A1178" t="str">
            <v>WMP2030A</v>
          </cell>
          <cell r="C1178" t="str">
            <v>Switch Hardware</v>
          </cell>
          <cell r="D1178" t="str">
            <v>ICP METRO ES ANALOG OPTION</v>
          </cell>
          <cell r="E1178">
            <v>190000</v>
          </cell>
          <cell r="F1178">
            <v>3691.36</v>
          </cell>
          <cell r="G1178">
            <v>3580.62</v>
          </cell>
          <cell r="H1178">
            <v>3473.2</v>
          </cell>
        </row>
        <row r="1179">
          <cell r="A1179" t="str">
            <v>WMP2031A</v>
          </cell>
          <cell r="C1179" t="str">
            <v>Switch Hardware</v>
          </cell>
          <cell r="D1179" t="str">
            <v>ICP METRO ES DIGITAL OPTION</v>
          </cell>
          <cell r="E1179">
            <v>212000</v>
          </cell>
          <cell r="F1179">
            <v>3871.31</v>
          </cell>
          <cell r="G1179">
            <v>3755.18</v>
          </cell>
          <cell r="H1179">
            <v>3642.52</v>
          </cell>
        </row>
        <row r="1180">
          <cell r="A1180" t="str">
            <v>WMP3010B</v>
          </cell>
          <cell r="C1180" t="str">
            <v>Switch Hardware</v>
          </cell>
          <cell r="D1180" t="str">
            <v>ENET SECOND SH EXP 1ST HALF</v>
          </cell>
          <cell r="E1180">
            <v>308000</v>
          </cell>
          <cell r="F1180">
            <v>17275.62</v>
          </cell>
          <cell r="G1180">
            <v>16757.349999999999</v>
          </cell>
          <cell r="H1180">
            <v>16254.63</v>
          </cell>
        </row>
        <row r="1181">
          <cell r="A1181" t="str">
            <v>WMP3020B</v>
          </cell>
          <cell r="C1181" t="str">
            <v>Switch Hardware</v>
          </cell>
          <cell r="D1181" t="str">
            <v>ENET SECOND SH EXP 2ND HALF</v>
          </cell>
          <cell r="E1181">
            <v>144052</v>
          </cell>
          <cell r="F1181">
            <v>7137.12</v>
          </cell>
          <cell r="G1181">
            <v>6923</v>
          </cell>
          <cell r="H1181">
            <v>6715.31</v>
          </cell>
        </row>
        <row r="1182">
          <cell r="G1182" t="e">
            <v>#N/A</v>
          </cell>
          <cell r="H1182" t="e">
            <v>#N/A</v>
          </cell>
        </row>
        <row r="1183">
          <cell r="A1183" t="str">
            <v>A0355511</v>
          </cell>
          <cell r="C1183" t="str">
            <v>Cellsite/BTS/RBS Infrastructure</v>
          </cell>
          <cell r="D1183" t="str">
            <v>Rack, Cabl Ladder, 5&amp;quot;x2&amp;quot; grey,</v>
          </cell>
          <cell r="E1183">
            <v>200</v>
          </cell>
          <cell r="F1183">
            <v>59.86</v>
          </cell>
          <cell r="G1183">
            <v>59.86</v>
          </cell>
          <cell r="H1183">
            <v>59.86</v>
          </cell>
        </row>
        <row r="1184">
          <cell r="A1184" t="str">
            <v>A0852239</v>
          </cell>
          <cell r="C1184" t="str">
            <v>Switch Software</v>
          </cell>
          <cell r="D1184" t="str">
            <v>MTX10 BASE MSC &amp;amp; HLR FEATURES - NEW SWITCH</v>
          </cell>
          <cell r="E1184">
            <v>1100</v>
          </cell>
          <cell r="F1184">
            <v>0</v>
          </cell>
          <cell r="G1184">
            <v>0</v>
          </cell>
          <cell r="H1184">
            <v>0</v>
          </cell>
        </row>
        <row r="1185">
          <cell r="A1185" t="str">
            <v>B0093715</v>
          </cell>
          <cell r="C1185" t="str">
            <v>Cellsite/BTS/RBS Infrastructure</v>
          </cell>
          <cell r="D1185" t="str">
            <v>Cap Screw Assy, 1/2&amp;quot; bolt, 3/8</v>
          </cell>
          <cell r="E1185">
            <v>11.5</v>
          </cell>
          <cell r="F1185">
            <v>0.83</v>
          </cell>
          <cell r="G1185">
            <v>0.83</v>
          </cell>
          <cell r="H1185">
            <v>0.83</v>
          </cell>
        </row>
        <row r="1186">
          <cell r="A1186" t="str">
            <v>NT3P00CY</v>
          </cell>
          <cell r="C1186" t="str">
            <v>Cellsite/BTS/RBS Infrastructure</v>
          </cell>
          <cell r="D1186" t="str">
            <v>LENGTH PROVISIONABLE, ANTENNA CABLE (LENGTH ENGINEERABLE)</v>
          </cell>
          <cell r="E1186">
            <v>385</v>
          </cell>
          <cell r="F1186">
            <v>101.85</v>
          </cell>
          <cell r="G1186">
            <v>101.85</v>
          </cell>
          <cell r="H1186">
            <v>101.85</v>
          </cell>
        </row>
        <row r="1187">
          <cell r="A1187" t="str">
            <v>NT3P00DA</v>
          </cell>
          <cell r="C1187" t="str">
            <v>Cellsite/BTS/RBS Infrastructure</v>
          </cell>
          <cell r="D1187" t="str">
            <v>CE RIP TO RF4 RIP CBLE</v>
          </cell>
          <cell r="E1187">
            <v>120</v>
          </cell>
          <cell r="F1187">
            <v>10.94</v>
          </cell>
          <cell r="G1187">
            <v>10.94</v>
          </cell>
          <cell r="H1187">
            <v>10.94</v>
          </cell>
        </row>
        <row r="1188">
          <cell r="A1188" t="str">
            <v>NT3P00DS</v>
          </cell>
          <cell r="C1188" t="str">
            <v>OEM Equipment</v>
          </cell>
          <cell r="D1188" t="str">
            <v>CE RIP TO RF1-3 RIP CBLE</v>
          </cell>
          <cell r="E1188">
            <v>31</v>
          </cell>
          <cell r="F1188">
            <v>8.51</v>
          </cell>
          <cell r="G1188">
            <v>8.51</v>
          </cell>
          <cell r="H1188">
            <v>8.51</v>
          </cell>
        </row>
        <row r="1189">
          <cell r="A1189" t="str">
            <v>NT3P00DV</v>
          </cell>
          <cell r="C1189" t="str">
            <v>Cellsite/BTS/RBS Infrastructure</v>
          </cell>
          <cell r="D1189" t="str">
            <v>RF SPLITTERKIT (OMNI-TRI-SECTOR)</v>
          </cell>
          <cell r="E1189">
            <v>1250</v>
          </cell>
          <cell r="F1189">
            <v>300.27</v>
          </cell>
          <cell r="G1189">
            <v>300.27</v>
          </cell>
          <cell r="H1189">
            <v>300.27</v>
          </cell>
        </row>
        <row r="1190">
          <cell r="A1190" t="str">
            <v>NT3P0315</v>
          </cell>
          <cell r="C1190" t="str">
            <v>Cellsite/BTS/RBS Infrastructure</v>
          </cell>
          <cell r="D1190" t="str">
            <v>RF4 RIP TP RF5 RIP CBLE</v>
          </cell>
          <cell r="E1190">
            <v>134</v>
          </cell>
          <cell r="F1190">
            <v>19.399999999999999</v>
          </cell>
          <cell r="G1190">
            <v>19.399999999999999</v>
          </cell>
          <cell r="H1190">
            <v>19.399999999999999</v>
          </cell>
        </row>
        <row r="1191">
          <cell r="A1191" t="str">
            <v>NT3P03RZ</v>
          </cell>
          <cell r="C1191" t="str">
            <v>Cellsite/BTS/RBS Infrastructure</v>
          </cell>
          <cell r="D1191" t="str">
            <v>RMC ALARM CBLE</v>
          </cell>
          <cell r="E1191">
            <v>54</v>
          </cell>
          <cell r="F1191">
            <v>28.16</v>
          </cell>
          <cell r="G1191">
            <v>28.16</v>
          </cell>
          <cell r="H1191">
            <v>28.16</v>
          </cell>
        </row>
        <row r="1192">
          <cell r="A1192" t="str">
            <v>NT3P2080</v>
          </cell>
          <cell r="C1192" t="str">
            <v>Cellsite/BTS/RBS Infrastructure</v>
          </cell>
          <cell r="D1192" t="str">
            <v>ERMC CABLE</v>
          </cell>
          <cell r="E1192">
            <v>90</v>
          </cell>
          <cell r="F1192">
            <v>12.35</v>
          </cell>
          <cell r="G1192">
            <v>12.35</v>
          </cell>
          <cell r="H1192">
            <v>12.35</v>
          </cell>
        </row>
        <row r="1193">
          <cell r="A1193" t="str">
            <v>NT3P2081</v>
          </cell>
          <cell r="C1193" t="str">
            <v>OEM Equipment</v>
          </cell>
          <cell r="D1193" t="str">
            <v>ERMC CABLE</v>
          </cell>
          <cell r="E1193">
            <v>150</v>
          </cell>
          <cell r="F1193">
            <v>17.98</v>
          </cell>
          <cell r="G1193">
            <v>17.98</v>
          </cell>
          <cell r="H1193">
            <v>17.98</v>
          </cell>
        </row>
        <row r="1194">
          <cell r="A1194" t="str">
            <v>NT3P2082</v>
          </cell>
          <cell r="C1194" t="str">
            <v>Cellsite/BTS/RBS Infrastructure</v>
          </cell>
          <cell r="D1194" t="str">
            <v>ANTENNA CBLE</v>
          </cell>
          <cell r="E1194">
            <v>134</v>
          </cell>
          <cell r="F1194">
            <v>14.6</v>
          </cell>
          <cell r="G1194">
            <v>14.6</v>
          </cell>
          <cell r="H1194">
            <v>14.6</v>
          </cell>
        </row>
        <row r="1195">
          <cell r="A1195" t="str">
            <v>NT3P2083</v>
          </cell>
          <cell r="C1195" t="str">
            <v>Cellsite/BTS/RBS Infrastructure</v>
          </cell>
          <cell r="D1195" t="str">
            <v>ERMC CABLE</v>
          </cell>
          <cell r="E1195">
            <v>50</v>
          </cell>
          <cell r="F1195">
            <v>12.4</v>
          </cell>
          <cell r="G1195">
            <v>12.4</v>
          </cell>
          <cell r="H1195">
            <v>12.4</v>
          </cell>
        </row>
        <row r="1196">
          <cell r="A1196" t="str">
            <v>NT3P2085</v>
          </cell>
          <cell r="C1196" t="str">
            <v>Cellsite/BTS/RBS Infrastructure</v>
          </cell>
          <cell r="D1196" t="str">
            <v>CE TO RF SYSTEM CBLE (5.5M)</v>
          </cell>
          <cell r="E1196">
            <v>97</v>
          </cell>
          <cell r="F1196">
            <v>8.94</v>
          </cell>
          <cell r="G1196">
            <v>8.94</v>
          </cell>
          <cell r="H1196">
            <v>8.94</v>
          </cell>
        </row>
        <row r="1197">
          <cell r="A1197" t="str">
            <v>NT3P2086</v>
          </cell>
          <cell r="C1197" t="str">
            <v>Cellsite/BTS/RBS Infrastructure</v>
          </cell>
          <cell r="D1197" t="str">
            <v>ERMC CABLE</v>
          </cell>
          <cell r="E1197">
            <v>69</v>
          </cell>
          <cell r="F1197">
            <v>7.04</v>
          </cell>
          <cell r="G1197">
            <v>7.04</v>
          </cell>
          <cell r="H1197">
            <v>7.04</v>
          </cell>
        </row>
        <row r="1198">
          <cell r="A1198" t="str">
            <v>NT3P2087</v>
          </cell>
          <cell r="C1198" t="str">
            <v>Cellsite/BTS/RBS Infrastructure</v>
          </cell>
          <cell r="D1198" t="str">
            <v>ERMC CABLE</v>
          </cell>
          <cell r="E1198">
            <v>114</v>
          </cell>
          <cell r="F1198">
            <v>10.62</v>
          </cell>
          <cell r="G1198">
            <v>10.62</v>
          </cell>
          <cell r="H1198">
            <v>10.62</v>
          </cell>
        </row>
        <row r="1199">
          <cell r="A1199" t="str">
            <v>NT3P2088</v>
          </cell>
          <cell r="C1199" t="str">
            <v>Cellsite/BTS/RBS Infrastructure</v>
          </cell>
          <cell r="D1199" t="str">
            <v>CE TO RF SYSTEM CBLE (4.5M)</v>
          </cell>
          <cell r="E1199">
            <v>120</v>
          </cell>
          <cell r="F1199">
            <v>7.27</v>
          </cell>
          <cell r="G1199">
            <v>7.27</v>
          </cell>
          <cell r="H1199">
            <v>7.27</v>
          </cell>
        </row>
        <row r="1200">
          <cell r="A1200" t="str">
            <v>NT3P20FB</v>
          </cell>
          <cell r="C1200" t="str">
            <v>Cellsite/BTS/RBS Infrastructure</v>
          </cell>
          <cell r="D1200" t="str">
            <v>ACU INPUT CARD</v>
          </cell>
          <cell r="E1200">
            <v>424</v>
          </cell>
          <cell r="F1200">
            <v>51.94</v>
          </cell>
          <cell r="G1200">
            <v>51.94</v>
          </cell>
          <cell r="H1200">
            <v>51.94</v>
          </cell>
        </row>
        <row r="1201">
          <cell r="A1201" t="str">
            <v>NT3P20XB</v>
          </cell>
          <cell r="C1201" t="str">
            <v>Cellsite/BTS/RBS Infrastructure</v>
          </cell>
          <cell r="D1201" t="str">
            <v>8-16 PORT EXPANSION ERMC</v>
          </cell>
          <cell r="E1201">
            <v>3800</v>
          </cell>
          <cell r="F1201">
            <v>157.76</v>
          </cell>
          <cell r="G1201">
            <v>157.76</v>
          </cell>
          <cell r="H1201">
            <v>157.76</v>
          </cell>
        </row>
        <row r="1202">
          <cell r="A1202" t="str">
            <v>NT3P20XC</v>
          </cell>
          <cell r="C1202" t="str">
            <v>Cellsite/BTS/RBS Infrastructure</v>
          </cell>
          <cell r="D1202" t="str">
            <v>16 PORT ERMC</v>
          </cell>
          <cell r="E1202">
            <v>14300</v>
          </cell>
          <cell r="F1202">
            <v>1171.96</v>
          </cell>
          <cell r="G1202">
            <v>1171.96</v>
          </cell>
          <cell r="H1202">
            <v>1171.96</v>
          </cell>
        </row>
        <row r="1203">
          <cell r="A1203" t="str">
            <v>NT3P21LR</v>
          </cell>
          <cell r="C1203" t="str">
            <v>OEM Equipment</v>
          </cell>
          <cell r="D1203" t="str">
            <v>LIGHTING PROTECTOR (6) 824-1990MHZ C/W GND BAR</v>
          </cell>
          <cell r="E1203">
            <v>1250</v>
          </cell>
          <cell r="F1203">
            <v>234.11</v>
          </cell>
          <cell r="G1203">
            <v>234.11</v>
          </cell>
          <cell r="H1203">
            <v>234.11</v>
          </cell>
        </row>
        <row r="1204">
          <cell r="A1204" t="str">
            <v>NT3P25AH</v>
          </cell>
          <cell r="C1204" t="str">
            <v>Cellsite/BTS/RBS Infrastructure</v>
          </cell>
          <cell r="D1204" t="str">
            <v>BLANK PANEL, 5 POSITION, 23 INCH</v>
          </cell>
          <cell r="E1204">
            <v>51</v>
          </cell>
          <cell r="F1204">
            <v>4.24</v>
          </cell>
          <cell r="G1204">
            <v>4.24</v>
          </cell>
          <cell r="H1204">
            <v>4.24</v>
          </cell>
        </row>
        <row r="1205">
          <cell r="A1205" t="str">
            <v>NT3P31BF</v>
          </cell>
          <cell r="C1205" t="str">
            <v>Cellsite/BTS/RBS Infrastructure</v>
          </cell>
          <cell r="D1205" t="str">
            <v>ALARM CBLE</v>
          </cell>
          <cell r="E1205">
            <v>206</v>
          </cell>
          <cell r="F1205">
            <v>10.1</v>
          </cell>
          <cell r="G1205">
            <v>10.1</v>
          </cell>
          <cell r="H1205">
            <v>10.1</v>
          </cell>
        </row>
        <row r="1206">
          <cell r="A1206" t="str">
            <v>NT3P31BH</v>
          </cell>
          <cell r="C1206" t="str">
            <v>Cellsite/BTS/RBS Infrastructure</v>
          </cell>
          <cell r="D1206" t="str">
            <v>ALARM CBLE</v>
          </cell>
          <cell r="E1206">
            <v>214</v>
          </cell>
          <cell r="F1206">
            <v>11.94</v>
          </cell>
          <cell r="G1206">
            <v>11.94</v>
          </cell>
          <cell r="H1206">
            <v>11.94</v>
          </cell>
        </row>
        <row r="1207">
          <cell r="A1207" t="str">
            <v>NT3P82AA</v>
          </cell>
          <cell r="C1207" t="str">
            <v>Cellsite/BTS/RBS Infrastructure</v>
          </cell>
          <cell r="D1207" t="str">
            <v>ATC ALARM CABLE</v>
          </cell>
          <cell r="E1207">
            <v>126</v>
          </cell>
          <cell r="F1207">
            <v>32.520000000000003</v>
          </cell>
          <cell r="G1207">
            <v>32.520000000000003</v>
          </cell>
          <cell r="H1207">
            <v>32.520000000000003</v>
          </cell>
        </row>
        <row r="1208">
          <cell r="A1208" t="str">
            <v>NT8X47CA</v>
          </cell>
          <cell r="C1208" t="str">
            <v>Cellsite/BTS/RBS Infrastructure</v>
          </cell>
          <cell r="D1208" t="str">
            <v>REMOTE MODULE DIGITAL PORT CARD</v>
          </cell>
          <cell r="E1208">
            <v>4113</v>
          </cell>
          <cell r="F1208">
            <v>58.12</v>
          </cell>
          <cell r="G1208">
            <v>58.12</v>
          </cell>
          <cell r="H1208">
            <v>58.12</v>
          </cell>
        </row>
        <row r="1209">
          <cell r="A1209" t="str">
            <v>NT8X47CA</v>
          </cell>
          <cell r="C1209" t="str">
            <v>Cellsite/BTS/RBS Infrastructure</v>
          </cell>
          <cell r="D1209" t="str">
            <v>REMOTE MODULE DIGITAL PORT CARD</v>
          </cell>
          <cell r="E1209">
            <v>4113</v>
          </cell>
          <cell r="F1209">
            <v>58.12</v>
          </cell>
          <cell r="G1209">
            <v>58.12</v>
          </cell>
          <cell r="H1209">
            <v>58.12</v>
          </cell>
        </row>
        <row r="1210">
          <cell r="A1210" t="str">
            <v>NTEB1017</v>
          </cell>
          <cell r="C1210" t="str">
            <v>Cellsite/BTS/RBS Infrastructure</v>
          </cell>
          <cell r="D1210" t="str">
            <v>NSM PC TOOL S/W LICENSE FEE: PH 3 (1 PER CELL SITE)</v>
          </cell>
          <cell r="E1210">
            <v>3600</v>
          </cell>
          <cell r="F1210">
            <v>0</v>
          </cell>
          <cell r="G1210">
            <v>0</v>
          </cell>
          <cell r="H1210">
            <v>0</v>
          </cell>
        </row>
        <row r="1211">
          <cell r="A1211" t="str">
            <v>NTEB1515</v>
          </cell>
          <cell r="C1211" t="str">
            <v>Cellsite/BTS/RBS Infrastructure</v>
          </cell>
          <cell r="D1211" t="str">
            <v>RF CALIBRATION KIT (800 MHz)</v>
          </cell>
          <cell r="E1211">
            <v>1300</v>
          </cell>
          <cell r="F1211">
            <v>318.79000000000002</v>
          </cell>
          <cell r="G1211">
            <v>318.79000000000002</v>
          </cell>
          <cell r="H1211">
            <v>318.79000000000002</v>
          </cell>
        </row>
        <row r="1212">
          <cell r="A1212" t="str">
            <v>NTEB2601</v>
          </cell>
          <cell r="C1212" t="str">
            <v>Cellsite/BTS/RBS Infrastructure</v>
          </cell>
          <cell r="D1212" t="str">
            <v>4:1 COMBINER ASSEMBLY (800 MHz)</v>
          </cell>
          <cell r="E1212">
            <v>350</v>
          </cell>
          <cell r="F1212">
            <v>93.04</v>
          </cell>
          <cell r="G1212">
            <v>93.04</v>
          </cell>
          <cell r="H1212">
            <v>93.04</v>
          </cell>
        </row>
        <row r="1213">
          <cell r="A1213" t="str">
            <v>NTEB26AC</v>
          </cell>
          <cell r="C1213" t="str">
            <v>Cellsite/BTS/RBS Infrastructure</v>
          </cell>
          <cell r="D1213" t="str">
            <v>NSM 800MHZ COMBINER ASSEMBLY</v>
          </cell>
          <cell r="E1213">
            <v>400</v>
          </cell>
          <cell r="F1213">
            <v>211.2</v>
          </cell>
          <cell r="G1213">
            <v>211.2</v>
          </cell>
          <cell r="H1213">
            <v>211.2</v>
          </cell>
        </row>
        <row r="1214">
          <cell r="A1214" t="str">
            <v>NTEB4015</v>
          </cell>
          <cell r="C1214" t="str">
            <v>Cellsite/BTS/RBS Infrastructure</v>
          </cell>
          <cell r="D1214" t="str">
            <v>800 MHz INLINE COUPLER</v>
          </cell>
          <cell r="E1214">
            <v>350</v>
          </cell>
          <cell r="F1214">
            <v>103.68</v>
          </cell>
          <cell r="G1214">
            <v>103.68</v>
          </cell>
          <cell r="H1214">
            <v>103.68</v>
          </cell>
        </row>
        <row r="1215">
          <cell r="A1215" t="str">
            <v>NTEB45AA</v>
          </cell>
          <cell r="C1215" t="str">
            <v>Cellsite/BTS/RBS Infrastructure</v>
          </cell>
          <cell r="D1215" t="str">
            <v>RF TEST MODULE 800MHZ (RTM)</v>
          </cell>
          <cell r="E1215">
            <v>6000</v>
          </cell>
          <cell r="F1215">
            <v>1562.92</v>
          </cell>
          <cell r="G1215">
            <v>1562.92</v>
          </cell>
          <cell r="H1215">
            <v>1562.92</v>
          </cell>
        </row>
        <row r="1216">
          <cell r="A1216" t="str">
            <v>NTEB9806</v>
          </cell>
          <cell r="C1216" t="str">
            <v>Cellsite/BTS/RBS Infrastructure</v>
          </cell>
          <cell r="D1216" t="str">
            <v>KITRTM-800 MHZ RTM EXPANSION</v>
          </cell>
          <cell r="E1216">
            <v>1750</v>
          </cell>
          <cell r="F1216">
            <v>652.79999999999995</v>
          </cell>
          <cell r="G1216">
            <v>652.79999999999995</v>
          </cell>
          <cell r="H1216">
            <v>652.79999999999995</v>
          </cell>
        </row>
        <row r="1217">
          <cell r="A1217" t="str">
            <v>NTFM22CA</v>
          </cell>
          <cell r="C1217" t="str">
            <v>Cellsite/BTS/RBS Infrastructure</v>
          </cell>
          <cell r="D1217" t="str">
            <v>NT800DR/RF16/OMNI/ATC</v>
          </cell>
          <cell r="E1217">
            <v>49000</v>
          </cell>
          <cell r="F1217">
            <v>9301.16</v>
          </cell>
          <cell r="G1217">
            <v>9301.16</v>
          </cell>
          <cell r="H1217">
            <v>9301.16</v>
          </cell>
        </row>
        <row r="1218">
          <cell r="A1218" t="str">
            <v>NTFM22DA</v>
          </cell>
          <cell r="C1218" t="str">
            <v>Cellsite/BTS/RBS Infrastructure</v>
          </cell>
          <cell r="D1218" t="str">
            <v>NT800DR/RF08/OMNI/ATC</v>
          </cell>
          <cell r="E1218">
            <v>30000</v>
          </cell>
          <cell r="F1218">
            <v>5449.92</v>
          </cell>
          <cell r="G1218">
            <v>5449.92</v>
          </cell>
          <cell r="H1218">
            <v>5449.92</v>
          </cell>
        </row>
        <row r="1219">
          <cell r="A1219" t="str">
            <v>NTGM13AA</v>
          </cell>
          <cell r="C1219" t="str">
            <v>Cellsite/BTS/RBS Infrastructure</v>
          </cell>
          <cell r="D1219" t="str">
            <v>LARGE INSIDE CELLSITE GROUNDING HWD</v>
          </cell>
          <cell r="E1219">
            <v>2325</v>
          </cell>
          <cell r="F1219">
            <v>331.84</v>
          </cell>
          <cell r="G1219">
            <v>331.84</v>
          </cell>
          <cell r="H1219">
            <v>331.84</v>
          </cell>
        </row>
        <row r="1220">
          <cell r="A1220" t="str">
            <v>NTL303BA</v>
          </cell>
          <cell r="C1220" t="str">
            <v>Radio/PA</v>
          </cell>
          <cell r="D1220" t="str">
            <v>TDMA800 TRUIII/SCLPA Package (specified by Network Engineering)</v>
          </cell>
          <cell r="E1220">
            <v>10500</v>
          </cell>
          <cell r="F1220">
            <v>1199.8699999999999</v>
          </cell>
          <cell r="G1220">
            <v>1199.8699999999999</v>
          </cell>
          <cell r="H1220">
            <v>1199.8699999999999</v>
          </cell>
        </row>
        <row r="1221">
          <cell r="A1221" t="str">
            <v>R0118730</v>
          </cell>
          <cell r="C1221" t="str">
            <v>Cellsite/BTS/RBS Infrastructure</v>
          </cell>
          <cell r="D1221" t="str">
            <v>R0118730 PWR WIRE 0AWG SINGLE</v>
          </cell>
          <cell r="E1221">
            <v>3</v>
          </cell>
          <cell r="F1221">
            <v>3.04</v>
          </cell>
          <cell r="G1221">
            <v>3.04</v>
          </cell>
          <cell r="H1221">
            <v>3.04</v>
          </cell>
        </row>
        <row r="1222">
          <cell r="A1222" t="str">
            <v>WTP1004C</v>
          </cell>
          <cell r="C1222" t="str">
            <v>Cellsite/BTS/RBS Infrastructure</v>
          </cell>
          <cell r="D1222" t="str">
            <v>800MHz MACRO E1/ATC/16 CH BASE PKG WITH NSM</v>
          </cell>
          <cell r="E1222">
            <v>106930</v>
          </cell>
          <cell r="F1222">
            <v>18001.34</v>
          </cell>
          <cell r="G1222">
            <v>18001.34</v>
          </cell>
          <cell r="H1222">
            <v>18001.34</v>
          </cell>
        </row>
        <row r="1223">
          <cell r="A1223" t="str">
            <v>NTAX77AA</v>
          </cell>
          <cell r="C1223" t="str">
            <v>TDMA Hardware</v>
          </cell>
          <cell r="D1223" t="str">
            <v>TOP COOLING UNIT F/NTAX82AB</v>
          </cell>
          <cell r="E1223">
            <v>6300</v>
          </cell>
          <cell r="F1223">
            <v>283.91000000000003</v>
          </cell>
          <cell r="G1223">
            <v>283.91000000000003</v>
          </cell>
          <cell r="H1223">
            <v>283.91000000000003</v>
          </cell>
        </row>
        <row r="1224">
          <cell r="G1224" t="e">
            <v>#N/A</v>
          </cell>
          <cell r="H1224" t="e">
            <v>#N/A</v>
          </cell>
        </row>
        <row r="1225">
          <cell r="G1225" t="e">
            <v>#N/A</v>
          </cell>
          <cell r="H1225" t="e">
            <v>#N/A</v>
          </cell>
        </row>
        <row r="1226">
          <cell r="A1226" t="str">
            <v>A0354053</v>
          </cell>
          <cell r="C1226" t="str">
            <v>Switch Hardware</v>
          </cell>
          <cell r="D1226" t="str">
            <v>SQUARE D DUCT 4"X4"x5'</v>
          </cell>
          <cell r="E1226">
            <v>185.92</v>
          </cell>
          <cell r="F1226">
            <v>46.48</v>
          </cell>
          <cell r="G1226">
            <v>46.48</v>
          </cell>
          <cell r="H1226">
            <v>46.48</v>
          </cell>
        </row>
        <row r="1227">
          <cell r="A1227" t="str">
            <v>A0354112</v>
          </cell>
          <cell r="C1227" t="str">
            <v>Switch Hardware</v>
          </cell>
          <cell r="D1227" t="str">
            <v>SQUARE D CLOSING PLATE 4"X4"</v>
          </cell>
          <cell r="E1227">
            <v>22.68</v>
          </cell>
          <cell r="F1227">
            <v>5.67</v>
          </cell>
          <cell r="G1227">
            <v>5.67</v>
          </cell>
          <cell r="H1227">
            <v>5.67</v>
          </cell>
        </row>
        <row r="1228">
          <cell r="A1228" t="str">
            <v>A0354113</v>
          </cell>
          <cell r="C1228" t="str">
            <v>Switch Hardware</v>
          </cell>
          <cell r="D1228" t="str">
            <v>SQUARE-D CONNECTOR; 4"x4"</v>
          </cell>
          <cell r="E1228">
            <v>22</v>
          </cell>
          <cell r="F1228">
            <v>5.5</v>
          </cell>
          <cell r="G1228">
            <v>5.5</v>
          </cell>
          <cell r="H1228">
            <v>5.5</v>
          </cell>
        </row>
        <row r="1229">
          <cell r="A1229" t="str">
            <v>A0354114</v>
          </cell>
          <cell r="C1229" t="str">
            <v>Switch Hardware</v>
          </cell>
          <cell r="D1229" t="str">
            <v>SQUARE D DUCT  90 DEG 4"X4"</v>
          </cell>
          <cell r="E1229">
            <v>123.04</v>
          </cell>
          <cell r="F1229">
            <v>30.76</v>
          </cell>
          <cell r="G1229">
            <v>30.76</v>
          </cell>
          <cell r="H1229">
            <v>30.76</v>
          </cell>
        </row>
        <row r="1230">
          <cell r="A1230" t="str">
            <v>A0355510</v>
          </cell>
          <cell r="C1230" t="str">
            <v>Switch Hardware</v>
          </cell>
          <cell r="D1230" t="str">
            <v>(411)  ;* 12" LADDER CA RKE</v>
          </cell>
          <cell r="E1230">
            <v>280.36</v>
          </cell>
          <cell r="F1230">
            <v>70.09</v>
          </cell>
          <cell r="G1230">
            <v>70.09</v>
          </cell>
          <cell r="H1230">
            <v>70.09</v>
          </cell>
        </row>
        <row r="1231">
          <cell r="A1231" t="str">
            <v>A0355523</v>
          </cell>
          <cell r="C1231" t="str">
            <v>Switch Hardware</v>
          </cell>
          <cell r="D1231" t="str">
            <v>500 MCM LUG (1H 5/8"dia)</v>
          </cell>
          <cell r="E1231">
            <v>41.12</v>
          </cell>
          <cell r="F1231">
            <v>10.28</v>
          </cell>
          <cell r="G1231">
            <v>10.28</v>
          </cell>
          <cell r="H1231">
            <v>10.28</v>
          </cell>
        </row>
        <row r="1232">
          <cell r="A1232" t="str">
            <v>A0728755</v>
          </cell>
          <cell r="C1232" t="str">
            <v>Switch Hardware</v>
          </cell>
          <cell r="D1232" t="str">
            <v>350 MCM LUG (1H 5/8"dia)</v>
          </cell>
          <cell r="E1232">
            <v>53.04</v>
          </cell>
          <cell r="F1232">
            <v>13.26</v>
          </cell>
          <cell r="G1232">
            <v>13.26</v>
          </cell>
          <cell r="H1232">
            <v>13.26</v>
          </cell>
        </row>
        <row r="1233">
          <cell r="A1233" t="str">
            <v>A0771745</v>
          </cell>
          <cell r="C1233" t="str">
            <v>Switch Hardware</v>
          </cell>
          <cell r="D1233" t="str">
            <v>700 MCM LUG (2H .5"dia)</v>
          </cell>
          <cell r="E1233">
            <v>68.16</v>
          </cell>
          <cell r="F1233">
            <v>17.04</v>
          </cell>
          <cell r="G1233">
            <v>17.04</v>
          </cell>
          <cell r="H1233">
            <v>17.04</v>
          </cell>
        </row>
        <row r="1234">
          <cell r="A1234" t="str">
            <v>B0151146</v>
          </cell>
          <cell r="B1234" t="str">
            <v>ED1241-73G59</v>
          </cell>
          <cell r="C1234" t="str">
            <v>OEM Equipment</v>
          </cell>
          <cell r="D1234" t="str">
            <v>TOP OF CABINET SUPPORT</v>
          </cell>
          <cell r="E1234">
            <v>76.72</v>
          </cell>
          <cell r="F1234">
            <v>19.18</v>
          </cell>
          <cell r="G1234">
            <v>19.18</v>
          </cell>
          <cell r="H1234">
            <v>19.18</v>
          </cell>
        </row>
        <row r="1235">
          <cell r="A1235" t="str">
            <v>B0239881</v>
          </cell>
          <cell r="B1235" t="str">
            <v>ED1242-71G345</v>
          </cell>
          <cell r="C1235" t="str">
            <v>OEM Equipment</v>
          </cell>
          <cell r="D1235" t="str">
            <v>CABLE RACK "T" GREY</v>
          </cell>
          <cell r="E1235">
            <v>32.6</v>
          </cell>
          <cell r="F1235">
            <v>8.15</v>
          </cell>
          <cell r="G1235">
            <v>8.15</v>
          </cell>
          <cell r="H1235">
            <v>8.15</v>
          </cell>
        </row>
        <row r="1236">
          <cell r="A1236" t="str">
            <v>B0252572</v>
          </cell>
          <cell r="C1236" t="str">
            <v>Switch Hardware</v>
          </cell>
          <cell r="D1236" t="str">
            <v>FGS-MCDS-AB   4" DOUWNSPOUT WITH FLEX TUBE KIT</v>
          </cell>
          <cell r="E1236">
            <v>779.2</v>
          </cell>
          <cell r="F1236">
            <v>194.8</v>
          </cell>
          <cell r="G1236">
            <v>194.8</v>
          </cell>
          <cell r="H1236">
            <v>194.8</v>
          </cell>
        </row>
        <row r="1237">
          <cell r="A1237" t="str">
            <v>C0018366</v>
          </cell>
          <cell r="C1237" t="str">
            <v>Switch Hardware</v>
          </cell>
          <cell r="D1237" t="str">
            <v>(411)  ;* 5/8" SPRING NUT</v>
          </cell>
          <cell r="E1237">
            <v>19.88</v>
          </cell>
          <cell r="F1237">
            <v>4.97</v>
          </cell>
          <cell r="G1237">
            <v>4.97</v>
          </cell>
          <cell r="H1237">
            <v>4.97</v>
          </cell>
        </row>
        <row r="1238">
          <cell r="A1238" t="str">
            <v>C0041564</v>
          </cell>
          <cell r="C1238" t="str">
            <v>Switch Hardware</v>
          </cell>
          <cell r="D1238" t="str">
            <v>(411)  ;* UNISTRUT 10´</v>
          </cell>
          <cell r="E1238">
            <v>132.4</v>
          </cell>
          <cell r="F1238">
            <v>33.1</v>
          </cell>
          <cell r="G1238">
            <v>33.1</v>
          </cell>
          <cell r="H1238">
            <v>33.1</v>
          </cell>
        </row>
        <row r="1239">
          <cell r="A1239" t="str">
            <v>ED1241-73G21B</v>
          </cell>
          <cell r="C1239" t="str">
            <v>OEM Equipment</v>
          </cell>
          <cell r="D1239" t="str">
            <v>(411) ;* SPLIT NUT ASSY</v>
          </cell>
          <cell r="E1239">
            <v>41.8</v>
          </cell>
          <cell r="F1239">
            <v>10.45</v>
          </cell>
          <cell r="G1239">
            <v>10.45</v>
          </cell>
          <cell r="H1239">
            <v>10.45</v>
          </cell>
        </row>
        <row r="1240">
          <cell r="A1240" t="str">
            <v>ED1241-73G22</v>
          </cell>
          <cell r="C1240" t="str">
            <v>OEM Equipment</v>
          </cell>
          <cell r="D1240" t="str">
            <v>(411) ;* AUX FR TO WALL PARTITION</v>
          </cell>
          <cell r="E1240">
            <v>2</v>
          </cell>
          <cell r="F1240">
            <v>1.5</v>
          </cell>
          <cell r="G1240">
            <v>1.5</v>
          </cell>
          <cell r="H1240">
            <v>1.5</v>
          </cell>
        </row>
        <row r="1241">
          <cell r="A1241" t="str">
            <v>ED1241-73G305A</v>
          </cell>
          <cell r="C1241" t="str">
            <v>Switch Hardware</v>
          </cell>
          <cell r="D1241" t="str">
            <v>EARTHQUAKE SPLICE</v>
          </cell>
          <cell r="E1241">
            <v>109.12</v>
          </cell>
          <cell r="F1241">
            <v>27.28</v>
          </cell>
          <cell r="G1241">
            <v>27.28</v>
          </cell>
          <cell r="H1241">
            <v>27.28</v>
          </cell>
        </row>
        <row r="1242">
          <cell r="A1242" t="str">
            <v>ED1242-71G28A</v>
          </cell>
          <cell r="C1242" t="str">
            <v>Switch Hardware</v>
          </cell>
          <cell r="D1242" t="str">
            <v>BRACKET GREY 6"x4"</v>
          </cell>
          <cell r="E1242">
            <v>37.76</v>
          </cell>
          <cell r="F1242">
            <v>9.44</v>
          </cell>
          <cell r="G1242">
            <v>9.44</v>
          </cell>
          <cell r="H1242">
            <v>9.44</v>
          </cell>
        </row>
        <row r="1243">
          <cell r="A1243" t="str">
            <v>ED1242-71G32</v>
          </cell>
          <cell r="C1243" t="str">
            <v>Switch Hardware</v>
          </cell>
          <cell r="D1243" t="str">
            <v>CLAMP 90 DEG</v>
          </cell>
          <cell r="E1243">
            <v>31.8</v>
          </cell>
          <cell r="F1243">
            <v>7.95</v>
          </cell>
          <cell r="G1243">
            <v>7.95</v>
          </cell>
          <cell r="H1243">
            <v>7.95</v>
          </cell>
        </row>
        <row r="1244">
          <cell r="A1244" t="str">
            <v>ED1242-71G329</v>
          </cell>
          <cell r="C1244" t="str">
            <v>OEM Equipment</v>
          </cell>
          <cell r="D1244" t="str">
            <v>(411) ;* CORNER BRACKET (POWER)</v>
          </cell>
          <cell r="E1244">
            <v>31.8</v>
          </cell>
          <cell r="F1244">
            <v>7.95</v>
          </cell>
          <cell r="G1244">
            <v>7.95</v>
          </cell>
          <cell r="H1244">
            <v>7.95</v>
          </cell>
        </row>
        <row r="1245">
          <cell r="A1245" t="str">
            <v>ED1242-71G33</v>
          </cell>
          <cell r="C1245" t="str">
            <v>Switch Hardware</v>
          </cell>
          <cell r="D1245" t="str">
            <v>CLAMP 45 DEG</v>
          </cell>
          <cell r="E1245">
            <v>117.48</v>
          </cell>
          <cell r="F1245">
            <v>29.37</v>
          </cell>
          <cell r="G1245">
            <v>29.37</v>
          </cell>
          <cell r="H1245">
            <v>29.37</v>
          </cell>
        </row>
        <row r="1246">
          <cell r="A1246" t="str">
            <v>ED1242-71G343</v>
          </cell>
          <cell r="C1246" t="str">
            <v>OEM Equipment</v>
          </cell>
          <cell r="D1246" t="str">
            <v>(411) ;* VENT CA. RK. TO WALL</v>
          </cell>
          <cell r="E1246">
            <v>38.76</v>
          </cell>
          <cell r="F1246">
            <v>9.69</v>
          </cell>
          <cell r="G1246">
            <v>9.69</v>
          </cell>
          <cell r="H1246">
            <v>9.69</v>
          </cell>
        </row>
        <row r="1247">
          <cell r="A1247" t="str">
            <v>ED1242-71G369</v>
          </cell>
          <cell r="C1247" t="str">
            <v>OEM Equipment</v>
          </cell>
          <cell r="D1247" t="str">
            <v>CABLE RACK TO FLOOR GREY</v>
          </cell>
          <cell r="E1247">
            <v>152.08000000000001</v>
          </cell>
          <cell r="F1247">
            <v>38.020000000000003</v>
          </cell>
          <cell r="G1247">
            <v>38.020000000000003</v>
          </cell>
          <cell r="H1247">
            <v>38.020000000000003</v>
          </cell>
        </row>
        <row r="1248">
          <cell r="A1248" t="str">
            <v>ED1242-71G370</v>
          </cell>
          <cell r="C1248" t="str">
            <v>Switch Hardware</v>
          </cell>
          <cell r="D1248" t="str">
            <v>TERM.VERT.CA.RK. AT CA.HOLE</v>
          </cell>
          <cell r="E1248">
            <v>235.48</v>
          </cell>
          <cell r="F1248">
            <v>58.87</v>
          </cell>
          <cell r="G1248">
            <v>58.87</v>
          </cell>
          <cell r="H1248">
            <v>58.87</v>
          </cell>
        </row>
        <row r="1249">
          <cell r="A1249" t="str">
            <v>ED1242-71G37A</v>
          </cell>
          <cell r="C1249" t="str">
            <v>OEM Equipment</v>
          </cell>
          <cell r="D1249" t="str">
            <v>(411) ;* PLAIN J BOLT ASSY.</v>
          </cell>
          <cell r="E1249">
            <v>4.12</v>
          </cell>
          <cell r="F1249">
            <v>1.03</v>
          </cell>
          <cell r="G1249">
            <v>1.03</v>
          </cell>
          <cell r="H1249">
            <v>1.03</v>
          </cell>
        </row>
        <row r="1250">
          <cell r="A1250" t="str">
            <v>ED1242-71G388</v>
          </cell>
          <cell r="C1250" t="str">
            <v>Switch Hardware</v>
          </cell>
          <cell r="D1250" t="str">
            <v>5" CA RK SUPP GRAY</v>
          </cell>
          <cell r="E1250">
            <v>61.12</v>
          </cell>
          <cell r="F1250">
            <v>15.28</v>
          </cell>
          <cell r="G1250">
            <v>15.28</v>
          </cell>
          <cell r="H1250">
            <v>15.28</v>
          </cell>
        </row>
        <row r="1251">
          <cell r="A1251" t="str">
            <v>ED2227-30G21</v>
          </cell>
          <cell r="C1251" t="str">
            <v>Switch Hardware</v>
          </cell>
          <cell r="D1251" t="str">
            <v>GROUND BAR SCREWS FOR LUGS</v>
          </cell>
          <cell r="E1251">
            <v>8.64</v>
          </cell>
          <cell r="F1251">
            <v>1.44</v>
          </cell>
          <cell r="G1251">
            <v>1.44</v>
          </cell>
          <cell r="H1251">
            <v>1.44</v>
          </cell>
        </row>
        <row r="1252">
          <cell r="A1252" t="str">
            <v>H555-120G1</v>
          </cell>
          <cell r="C1252" t="str">
            <v>OEM Equipment</v>
          </cell>
          <cell r="D1252" t="str">
            <v>ANCHOR ASSY  1 3/4"</v>
          </cell>
          <cell r="E1252">
            <v>3</v>
          </cell>
          <cell r="F1252">
            <v>2.89</v>
          </cell>
          <cell r="G1252">
            <v>2.89</v>
          </cell>
          <cell r="H1252">
            <v>2.89</v>
          </cell>
        </row>
        <row r="1253">
          <cell r="A1253" t="str">
            <v>NTRX5532</v>
          </cell>
          <cell r="C1253" t="str">
            <v>Switch Hardware</v>
          </cell>
          <cell r="D1253" t="str">
            <v>10" CABLE RACK SUPPORT</v>
          </cell>
          <cell r="E1253">
            <v>627</v>
          </cell>
          <cell r="F1253">
            <v>156.75</v>
          </cell>
          <cell r="G1253">
            <v>156.75</v>
          </cell>
          <cell r="H1253">
            <v>156.75</v>
          </cell>
        </row>
        <row r="1254">
          <cell r="A1254" t="str">
            <v>P0724516</v>
          </cell>
          <cell r="C1254" t="str">
            <v>Switch Hardware</v>
          </cell>
          <cell r="D1254" t="str">
            <v>(411)  ;* 12" METAL PLATE</v>
          </cell>
          <cell r="E1254">
            <v>47.68</v>
          </cell>
          <cell r="F1254">
            <v>11.92</v>
          </cell>
          <cell r="G1254">
            <v>11.92</v>
          </cell>
          <cell r="H1254">
            <v>11.92</v>
          </cell>
        </row>
        <row r="1255">
          <cell r="A1255" t="str">
            <v>R0118785</v>
          </cell>
          <cell r="C1255" t="str">
            <v>Switch Hardware</v>
          </cell>
          <cell r="D1255" t="str">
            <v>L= 30 M</v>
          </cell>
          <cell r="E1255">
            <v>84.32</v>
          </cell>
          <cell r="F1255">
            <v>21.08</v>
          </cell>
          <cell r="G1255">
            <v>21.08</v>
          </cell>
          <cell r="H1255">
            <v>21.08</v>
          </cell>
        </row>
        <row r="1256">
          <cell r="A1256" t="str">
            <v>P0686146</v>
          </cell>
          <cell r="C1256" t="str">
            <v>Switch Hardware</v>
          </cell>
          <cell r="D1256" t="str">
            <v>DESIGNATION LABEL DMS-LRE GRD BAR</v>
          </cell>
          <cell r="E1256">
            <v>57.573333333333331</v>
          </cell>
          <cell r="F1256">
            <v>14.393333333333333</v>
          </cell>
          <cell r="G1256">
            <v>14.393333333333333</v>
          </cell>
          <cell r="H1256">
            <v>14.393333333333333</v>
          </cell>
        </row>
        <row r="1257">
          <cell r="A1257" t="str">
            <v>A0354051</v>
          </cell>
          <cell r="C1257" t="str">
            <v>NOT IN QM</v>
          </cell>
          <cell r="D1257" t="str">
            <v>NOT IN QM</v>
          </cell>
          <cell r="E1257" t="str">
            <v>NOT IN QM</v>
          </cell>
          <cell r="F1257" t="str">
            <v>NOT IN QM</v>
          </cell>
          <cell r="G1257" t="str">
            <v>NOT IN QM</v>
          </cell>
          <cell r="H1257" t="str">
            <v>NOT IN QM</v>
          </cell>
        </row>
        <row r="1258">
          <cell r="A1258" t="str">
            <v>A0354052</v>
          </cell>
          <cell r="C1258" t="str">
            <v>NOT IN QM</v>
          </cell>
          <cell r="D1258" t="str">
            <v>NOT IN QM</v>
          </cell>
          <cell r="E1258" t="str">
            <v>NOT IN QM</v>
          </cell>
          <cell r="F1258" t="str">
            <v>NOT IN QM</v>
          </cell>
          <cell r="G1258" t="str">
            <v>NOT IN QM</v>
          </cell>
          <cell r="H1258" t="str">
            <v>NOT IN QM</v>
          </cell>
        </row>
        <row r="1259">
          <cell r="A1259" t="str">
            <v>A0354111</v>
          </cell>
          <cell r="C1259" t="str">
            <v>NOT IN QM</v>
          </cell>
          <cell r="D1259" t="str">
            <v>NOT IN QM</v>
          </cell>
          <cell r="E1259" t="str">
            <v>NOT IN QM</v>
          </cell>
          <cell r="F1259" t="str">
            <v>NOT IN QM</v>
          </cell>
          <cell r="G1259" t="str">
            <v>NOT IN QM</v>
          </cell>
          <cell r="H1259" t="str">
            <v>NOT IN QM</v>
          </cell>
        </row>
        <row r="1260">
          <cell r="A1260" t="str">
            <v>A0736654</v>
          </cell>
          <cell r="C1260" t="str">
            <v>NOT IN QM</v>
          </cell>
          <cell r="D1260" t="str">
            <v>NOT IN QM</v>
          </cell>
          <cell r="E1260" t="str">
            <v>NOT IN QM</v>
          </cell>
          <cell r="F1260" t="str">
            <v>NOT IN QM</v>
          </cell>
          <cell r="G1260" t="str">
            <v>NOT IN QM</v>
          </cell>
          <cell r="H1260" t="str">
            <v>NOT IN QM</v>
          </cell>
        </row>
        <row r="1261">
          <cell r="A1261" t="str">
            <v>A0737256</v>
          </cell>
          <cell r="C1261" t="str">
            <v>NOT IN QM</v>
          </cell>
          <cell r="D1261" t="str">
            <v>NOT IN QM</v>
          </cell>
          <cell r="E1261" t="str">
            <v>NOT IN QM</v>
          </cell>
          <cell r="F1261" t="str">
            <v>NOT IN QM</v>
          </cell>
          <cell r="G1261" t="str">
            <v>NOT IN QM</v>
          </cell>
          <cell r="H1261" t="str">
            <v>NOT IN QM</v>
          </cell>
        </row>
        <row r="1262">
          <cell r="A1262" t="str">
            <v>A0737257</v>
          </cell>
          <cell r="C1262" t="str">
            <v>NOT IN QM</v>
          </cell>
          <cell r="D1262" t="str">
            <v>NOT IN QM</v>
          </cell>
          <cell r="E1262" t="str">
            <v>NOT IN QM</v>
          </cell>
          <cell r="F1262" t="str">
            <v>NOT IN QM</v>
          </cell>
          <cell r="G1262" t="str">
            <v>NOT IN QM</v>
          </cell>
          <cell r="H1262" t="str">
            <v>NOT IN QM</v>
          </cell>
        </row>
        <row r="1263">
          <cell r="A1263" t="str">
            <v>A0814686</v>
          </cell>
          <cell r="C1263" t="str">
            <v>NOT IN QM</v>
          </cell>
          <cell r="D1263" t="str">
            <v>NOT IN QM</v>
          </cell>
          <cell r="E1263" t="str">
            <v>NOT IN QM</v>
          </cell>
          <cell r="F1263" t="str">
            <v>NOT IN QM</v>
          </cell>
          <cell r="G1263" t="str">
            <v>NOT IN QM</v>
          </cell>
          <cell r="H1263" t="str">
            <v>NOT IN QM</v>
          </cell>
        </row>
        <row r="1264">
          <cell r="A1264" t="str">
            <v>A0829819</v>
          </cell>
          <cell r="C1264" t="str">
            <v>NOT IN QM</v>
          </cell>
          <cell r="D1264" t="str">
            <v>NOT IN QM</v>
          </cell>
          <cell r="E1264" t="str">
            <v>NOT IN QM</v>
          </cell>
          <cell r="F1264" t="str">
            <v>NOT IN QM</v>
          </cell>
          <cell r="G1264" t="str">
            <v>NOT IN QM</v>
          </cell>
          <cell r="H1264" t="str">
            <v>NOT IN QM</v>
          </cell>
        </row>
        <row r="1265">
          <cell r="A1265" t="str">
            <v>A0847903</v>
          </cell>
          <cell r="C1265" t="str">
            <v>NOT IN QM</v>
          </cell>
          <cell r="D1265" t="str">
            <v>NOT IN QM</v>
          </cell>
          <cell r="E1265" t="str">
            <v>NOT IN QM</v>
          </cell>
          <cell r="F1265" t="str">
            <v>NOT IN QM</v>
          </cell>
          <cell r="G1265" t="str">
            <v>NOT IN QM</v>
          </cell>
          <cell r="H1265" t="str">
            <v>NOT IN QM</v>
          </cell>
        </row>
        <row r="1266">
          <cell r="A1266" t="str">
            <v>B00225100</v>
          </cell>
          <cell r="C1266" t="str">
            <v>NOT IN QM</v>
          </cell>
          <cell r="D1266" t="str">
            <v>NOT IN QM</v>
          </cell>
          <cell r="E1266" t="str">
            <v>NOT IN QM</v>
          </cell>
          <cell r="F1266" t="str">
            <v>NOT IN QM</v>
          </cell>
          <cell r="G1266" t="str">
            <v>NOT IN QM</v>
          </cell>
          <cell r="H1266" t="str">
            <v>NOT IN QM</v>
          </cell>
        </row>
        <row r="1267">
          <cell r="A1267" t="str">
            <v>B0093685</v>
          </cell>
          <cell r="C1267" t="str">
            <v>NOT IN QM</v>
          </cell>
          <cell r="D1267" t="str">
            <v>NOT IN QM</v>
          </cell>
          <cell r="E1267" t="str">
            <v>NOT IN QM</v>
          </cell>
          <cell r="F1267" t="str">
            <v>NOT IN QM</v>
          </cell>
          <cell r="G1267" t="str">
            <v>NOT IN QM</v>
          </cell>
          <cell r="H1267" t="str">
            <v>NOT IN QM</v>
          </cell>
        </row>
        <row r="1268">
          <cell r="A1268" t="str">
            <v>B0252588</v>
          </cell>
          <cell r="C1268" t="str">
            <v>NOT IN QM</v>
          </cell>
          <cell r="D1268" t="str">
            <v>NOT IN QM</v>
          </cell>
          <cell r="E1268" t="str">
            <v>NOT IN QM</v>
          </cell>
          <cell r="F1268" t="str">
            <v>NOT IN QM</v>
          </cell>
          <cell r="G1268" t="str">
            <v>NOT IN QM</v>
          </cell>
          <cell r="H1268" t="str">
            <v>NOT IN QM</v>
          </cell>
        </row>
        <row r="1269">
          <cell r="A1269" t="str">
            <v>CG1001E13</v>
          </cell>
          <cell r="C1269" t="str">
            <v>NOT IN QM</v>
          </cell>
          <cell r="D1269" t="str">
            <v>NOT IN QM</v>
          </cell>
          <cell r="E1269" t="str">
            <v>NOT IN QM</v>
          </cell>
          <cell r="F1269" t="str">
            <v>NOT IN QM</v>
          </cell>
          <cell r="G1269" t="str">
            <v>NOT IN QM</v>
          </cell>
          <cell r="H1269" t="str">
            <v>NOT IN QM</v>
          </cell>
        </row>
        <row r="1270">
          <cell r="A1270" t="str">
            <v>ED1242-71G1</v>
          </cell>
          <cell r="C1270" t="str">
            <v>NOT IN QM</v>
          </cell>
          <cell r="D1270" t="str">
            <v>NOT IN QM</v>
          </cell>
          <cell r="E1270" t="str">
            <v>NOT IN QM</v>
          </cell>
          <cell r="F1270" t="str">
            <v>NOT IN QM</v>
          </cell>
          <cell r="G1270" t="str">
            <v>NOT IN QM</v>
          </cell>
          <cell r="H1270" t="str">
            <v>NOT IN QM</v>
          </cell>
        </row>
        <row r="1271">
          <cell r="A1271" t="str">
            <v>ED1242-71G330A</v>
          </cell>
          <cell r="C1271" t="str">
            <v>NOT IN QM</v>
          </cell>
          <cell r="D1271" t="str">
            <v>NOT IN QM</v>
          </cell>
          <cell r="E1271" t="str">
            <v>NOT IN QM</v>
          </cell>
          <cell r="F1271" t="str">
            <v>NOT IN QM</v>
          </cell>
          <cell r="G1271" t="str">
            <v>NOT IN QM</v>
          </cell>
          <cell r="H1271" t="str">
            <v>NOT IN QM</v>
          </cell>
        </row>
        <row r="1272">
          <cell r="A1272" t="str">
            <v>ED1242-71G345A</v>
          </cell>
          <cell r="C1272" t="str">
            <v>NOT IN QM</v>
          </cell>
          <cell r="D1272" t="str">
            <v>NOT IN QM</v>
          </cell>
          <cell r="E1272" t="str">
            <v>NOT IN QM</v>
          </cell>
          <cell r="F1272" t="str">
            <v>NOT IN QM</v>
          </cell>
          <cell r="G1272" t="str">
            <v>NOT IN QM</v>
          </cell>
          <cell r="H1272" t="str">
            <v>NOT IN QM</v>
          </cell>
        </row>
        <row r="1273">
          <cell r="A1273" t="str">
            <v>ED1242-71G35</v>
          </cell>
          <cell r="C1273" t="str">
            <v>NOT IN QM</v>
          </cell>
          <cell r="D1273" t="str">
            <v>NOT IN QM</v>
          </cell>
          <cell r="E1273" t="str">
            <v>NOT IN QM</v>
          </cell>
          <cell r="F1273" t="str">
            <v>NOT IN QM</v>
          </cell>
          <cell r="G1273" t="str">
            <v>NOT IN QM</v>
          </cell>
          <cell r="H1273" t="str">
            <v>NOT IN QM</v>
          </cell>
        </row>
        <row r="1274">
          <cell r="A1274" t="str">
            <v>NPS90508-03-14</v>
          </cell>
          <cell r="C1274" t="str">
            <v>NOT IN QM</v>
          </cell>
          <cell r="D1274" t="str">
            <v>NOT IN QM</v>
          </cell>
          <cell r="E1274" t="str">
            <v>NOT IN QM</v>
          </cell>
          <cell r="F1274" t="str">
            <v>NOT IN QM</v>
          </cell>
          <cell r="G1274" t="str">
            <v>NOT IN QM</v>
          </cell>
          <cell r="H1274" t="str">
            <v>NOT IN QM</v>
          </cell>
        </row>
        <row r="1275">
          <cell r="A1275" t="str">
            <v>NT1X80AB</v>
          </cell>
          <cell r="C1275" t="str">
            <v>NOT IN QM</v>
          </cell>
          <cell r="D1275" t="str">
            <v>NOT IN QM</v>
          </cell>
          <cell r="E1275" t="str">
            <v>NOT IN QM</v>
          </cell>
          <cell r="F1275" t="str">
            <v>NOT IN QM</v>
          </cell>
          <cell r="G1275" t="str">
            <v>NOT IN QM</v>
          </cell>
          <cell r="H1275" t="str">
            <v>NOT IN QM</v>
          </cell>
        </row>
        <row r="1276">
          <cell r="A1276" t="str">
            <v>NTGY60BA</v>
          </cell>
          <cell r="C1276" t="str">
            <v>NOT IN QM</v>
          </cell>
          <cell r="D1276" t="str">
            <v>NOT IN QM</v>
          </cell>
          <cell r="E1276" t="str">
            <v>NOT IN QM</v>
          </cell>
          <cell r="F1276" t="str">
            <v>NOT IN QM</v>
          </cell>
          <cell r="G1276" t="str">
            <v>NOT IN QM</v>
          </cell>
          <cell r="H1276" t="str">
            <v>NOT IN QM</v>
          </cell>
        </row>
        <row r="1277">
          <cell r="A1277" t="str">
            <v>NTJT61AC</v>
          </cell>
          <cell r="C1277" t="str">
            <v>NOT IN QM</v>
          </cell>
          <cell r="D1277" t="str">
            <v>NOT IN QM</v>
          </cell>
          <cell r="E1277" t="str">
            <v>NOT IN QM</v>
          </cell>
          <cell r="F1277" t="str">
            <v>NOT IN QM</v>
          </cell>
          <cell r="G1277" t="str">
            <v>NOT IN QM</v>
          </cell>
          <cell r="H1277" t="str">
            <v>NOT IN QM</v>
          </cell>
        </row>
        <row r="1278">
          <cell r="A1278" t="str">
            <v>NTJT62AB</v>
          </cell>
          <cell r="C1278" t="str">
            <v>NOT IN QM</v>
          </cell>
          <cell r="D1278" t="str">
            <v>NOT IN QM</v>
          </cell>
          <cell r="E1278" t="str">
            <v>NOT IN QM</v>
          </cell>
          <cell r="F1278" t="str">
            <v>NOT IN QM</v>
          </cell>
          <cell r="G1278" t="str">
            <v>NOT IN QM</v>
          </cell>
          <cell r="H1278" t="str">
            <v>NOT IN QM</v>
          </cell>
        </row>
        <row r="1279">
          <cell r="A1279" t="str">
            <v>NTJT62AC</v>
          </cell>
          <cell r="C1279" t="str">
            <v>NOT IN QM</v>
          </cell>
          <cell r="D1279" t="str">
            <v>NOT IN QM</v>
          </cell>
          <cell r="E1279" t="str">
            <v>NOT IN QM</v>
          </cell>
          <cell r="F1279" t="str">
            <v>NOT IN QM</v>
          </cell>
          <cell r="G1279" t="str">
            <v>NOT IN QM</v>
          </cell>
          <cell r="H1279" t="str">
            <v>NOT IN QM</v>
          </cell>
        </row>
        <row r="1280">
          <cell r="A1280" t="str">
            <v>NTY704AN</v>
          </cell>
          <cell r="C1280" t="str">
            <v>NOT IN QM</v>
          </cell>
          <cell r="D1280" t="str">
            <v>NOT IN QM</v>
          </cell>
          <cell r="E1280" t="str">
            <v>NOT IN QM</v>
          </cell>
          <cell r="F1280" t="str">
            <v>NOT IN QM</v>
          </cell>
          <cell r="G1280" t="str">
            <v>NOT IN QM</v>
          </cell>
          <cell r="H1280" t="str">
            <v>NOT IN QM</v>
          </cell>
        </row>
        <row r="1281">
          <cell r="A1281" t="str">
            <v>P0164490</v>
          </cell>
          <cell r="C1281" t="str">
            <v>NOT IN QM</v>
          </cell>
          <cell r="D1281" t="str">
            <v>NOT IN QM</v>
          </cell>
          <cell r="E1281" t="str">
            <v>NOT IN QM</v>
          </cell>
          <cell r="F1281" t="str">
            <v>NOT IN QM</v>
          </cell>
          <cell r="G1281" t="str">
            <v>NOT IN QM</v>
          </cell>
          <cell r="H1281" t="str">
            <v>NOT IN QM</v>
          </cell>
        </row>
        <row r="1282">
          <cell r="A1282" t="str">
            <v>P0691039</v>
          </cell>
          <cell r="C1282" t="str">
            <v>NOT IN QM</v>
          </cell>
          <cell r="D1282" t="str">
            <v>NOT IN QM</v>
          </cell>
          <cell r="E1282" t="str">
            <v>NOT IN QM</v>
          </cell>
          <cell r="F1282" t="str">
            <v>NOT IN QM</v>
          </cell>
          <cell r="G1282" t="str">
            <v>NOT IN QM</v>
          </cell>
          <cell r="H1282" t="str">
            <v>NOT IN QM</v>
          </cell>
        </row>
        <row r="1283">
          <cell r="A1283" t="str">
            <v>P0691041</v>
          </cell>
          <cell r="C1283" t="str">
            <v>NOT IN QM</v>
          </cell>
          <cell r="D1283" t="str">
            <v>NOT IN QM</v>
          </cell>
          <cell r="E1283" t="str">
            <v>NOT IN QM</v>
          </cell>
          <cell r="F1283" t="str">
            <v>NOT IN QM</v>
          </cell>
          <cell r="G1283" t="str">
            <v>NOT IN QM</v>
          </cell>
          <cell r="H1283" t="str">
            <v>NOT IN QM</v>
          </cell>
        </row>
        <row r="1284">
          <cell r="A1284" t="str">
            <v>P0987167</v>
          </cell>
          <cell r="C1284" t="str">
            <v>NOT IN QM</v>
          </cell>
          <cell r="D1284" t="str">
            <v>NOT IN QM</v>
          </cell>
          <cell r="E1284" t="str">
            <v>NOT IN QM</v>
          </cell>
          <cell r="F1284" t="str">
            <v>NOT IN QM</v>
          </cell>
          <cell r="G1284" t="str">
            <v>NOT IN QM</v>
          </cell>
          <cell r="H1284" t="str">
            <v>NOT IN QM</v>
          </cell>
        </row>
        <row r="1285">
          <cell r="A1285" t="str">
            <v>PA0360-10C</v>
          </cell>
          <cell r="C1285" t="str">
            <v>NOT IN QM</v>
          </cell>
          <cell r="D1285" t="str">
            <v>NOT IN QM</v>
          </cell>
          <cell r="E1285" t="str">
            <v>NOT IN QM</v>
          </cell>
          <cell r="F1285" t="str">
            <v>NOT IN QM</v>
          </cell>
          <cell r="G1285" t="str">
            <v>NOT IN QM</v>
          </cell>
          <cell r="H1285" t="str">
            <v>NOT IN QM</v>
          </cell>
        </row>
        <row r="1286">
          <cell r="A1286" t="str">
            <v>R0114701</v>
          </cell>
          <cell r="C1286" t="str">
            <v>NOT IN QM</v>
          </cell>
          <cell r="D1286" t="str">
            <v>NOT IN QM</v>
          </cell>
          <cell r="E1286" t="str">
            <v>NOT IN QM</v>
          </cell>
          <cell r="F1286" t="str">
            <v>NOT IN QM</v>
          </cell>
          <cell r="G1286" t="str">
            <v>NOT IN QM</v>
          </cell>
          <cell r="H1286" t="str">
            <v>NOT IN QM</v>
          </cell>
        </row>
        <row r="1287">
          <cell r="A1287" t="str">
            <v>TY27M</v>
          </cell>
          <cell r="C1287" t="str">
            <v>NOT IN QM</v>
          </cell>
          <cell r="D1287" t="str">
            <v>NOT IN QM</v>
          </cell>
          <cell r="E1287" t="str">
            <v>NOT IN QM</v>
          </cell>
          <cell r="F1287" t="str">
            <v>NOT IN QM</v>
          </cell>
          <cell r="G1287" t="str">
            <v>NOT IN QM</v>
          </cell>
          <cell r="H1287" t="str">
            <v>NOT IN QM</v>
          </cell>
        </row>
        <row r="1288">
          <cell r="G1288" t="e">
            <v>#N/A</v>
          </cell>
          <cell r="H1288" t="e">
            <v>#N/A</v>
          </cell>
        </row>
        <row r="1289">
          <cell r="A1289" t="str">
            <v>A0288180</v>
          </cell>
          <cell r="C1289" t="str">
            <v>No Replacement-DELETED</v>
          </cell>
          <cell r="D1289" t="str">
            <v>No Replacement-DELETED</v>
          </cell>
          <cell r="E1289" t="str">
            <v>No Replacement-DELETED</v>
          </cell>
          <cell r="F1289" t="str">
            <v>No Replacement-DELETED</v>
          </cell>
          <cell r="G1289" t="str">
            <v>No Replacement-DELETED</v>
          </cell>
          <cell r="H1289" t="str">
            <v>No Replacement-DELETED</v>
          </cell>
        </row>
        <row r="1290">
          <cell r="A1290" t="str">
            <v>A0291001</v>
          </cell>
          <cell r="B1290" t="str">
            <v>RD10161U</v>
          </cell>
          <cell r="C1290" t="str">
            <v>No Replacement-DELETED</v>
          </cell>
          <cell r="D1290" t="str">
            <v>No Replacement-DELETED</v>
          </cell>
          <cell r="E1290" t="str">
            <v>No Replacement-DELETED</v>
          </cell>
          <cell r="F1290" t="str">
            <v>No Replacement-DELETED</v>
          </cell>
          <cell r="G1290" t="str">
            <v>No Replacement-DELETED</v>
          </cell>
          <cell r="H1290" t="str">
            <v>No Replacement-DELETED</v>
          </cell>
        </row>
        <row r="1291">
          <cell r="A1291" t="str">
            <v>A0291919</v>
          </cell>
          <cell r="C1291" t="str">
            <v>No Replacement- MD'd</v>
          </cell>
          <cell r="D1291" t="str">
            <v>No Replacement- MD'd</v>
          </cell>
          <cell r="E1291" t="str">
            <v>No Replacement- MD'd</v>
          </cell>
          <cell r="F1291" t="str">
            <v>No Replacement- MD'd</v>
          </cell>
          <cell r="G1291" t="str">
            <v>No Replacement- MD'd</v>
          </cell>
          <cell r="H1291" t="str">
            <v>No Replacement- MD'd</v>
          </cell>
        </row>
        <row r="1292">
          <cell r="A1292" t="str">
            <v>A0320848</v>
          </cell>
          <cell r="C1292" t="str">
            <v>DELETED</v>
          </cell>
          <cell r="G1292">
            <v>0</v>
          </cell>
          <cell r="H1292">
            <v>0</v>
          </cell>
        </row>
        <row r="1293">
          <cell r="A1293" t="str">
            <v>A0320848</v>
          </cell>
          <cell r="C1293" t="str">
            <v>MD'd</v>
          </cell>
          <cell r="G1293">
            <v>0</v>
          </cell>
          <cell r="H1293">
            <v>0</v>
          </cell>
        </row>
        <row r="1294">
          <cell r="A1294" t="str">
            <v>A0344465</v>
          </cell>
          <cell r="C1294" t="str">
            <v>No Replacement-DELETED</v>
          </cell>
          <cell r="D1294" t="str">
            <v>No Replacement-DELETED</v>
          </cell>
          <cell r="E1294" t="str">
            <v>No Replacement-DELETED</v>
          </cell>
          <cell r="F1294" t="str">
            <v>No Replacement-DELETED</v>
          </cell>
          <cell r="G1294" t="str">
            <v>No Replacement-DELETED</v>
          </cell>
          <cell r="H1294" t="str">
            <v>No Replacement-DELETED</v>
          </cell>
        </row>
        <row r="1295">
          <cell r="A1295" t="str">
            <v>A0355109</v>
          </cell>
          <cell r="C1295" t="str">
            <v>No Replacement-DELETED</v>
          </cell>
          <cell r="D1295" t="str">
            <v>No Replacement-DELETED</v>
          </cell>
          <cell r="E1295" t="str">
            <v>No Replacement-DELETED</v>
          </cell>
          <cell r="F1295" t="str">
            <v>No Replacement-DELETED</v>
          </cell>
          <cell r="G1295" t="str">
            <v>No Replacement-DELETED</v>
          </cell>
          <cell r="H1295" t="str">
            <v>No Replacement-DELETED</v>
          </cell>
        </row>
        <row r="1296">
          <cell r="A1296" t="str">
            <v>A0355111</v>
          </cell>
          <cell r="C1296" t="str">
            <v>No Replacement- MD'd</v>
          </cell>
          <cell r="D1296" t="str">
            <v>No Replacement- MD'd</v>
          </cell>
          <cell r="E1296" t="str">
            <v>No Replacement- MD'd</v>
          </cell>
          <cell r="F1296" t="str">
            <v>No Replacement- MD'd</v>
          </cell>
          <cell r="G1296" t="str">
            <v>No Replacement- MD'd</v>
          </cell>
          <cell r="H1296" t="str">
            <v>No Replacement- MD'd</v>
          </cell>
        </row>
        <row r="1297">
          <cell r="A1297" t="str">
            <v>A0355508</v>
          </cell>
          <cell r="C1297" t="str">
            <v>No Replacement-DELETED</v>
          </cell>
          <cell r="D1297" t="str">
            <v>No Replacement-DELETED</v>
          </cell>
          <cell r="E1297" t="str">
            <v>No Replacement-DELETED</v>
          </cell>
          <cell r="F1297" t="str">
            <v>No Replacement-DELETED</v>
          </cell>
          <cell r="G1297" t="str">
            <v>No Replacement-DELETED</v>
          </cell>
          <cell r="H1297" t="str">
            <v>No Replacement-DELETED</v>
          </cell>
        </row>
        <row r="1298">
          <cell r="A1298" t="str">
            <v>A0355509</v>
          </cell>
          <cell r="C1298" t="str">
            <v>No Replacement-DELETED</v>
          </cell>
          <cell r="D1298" t="str">
            <v>No Replacement-DELETED</v>
          </cell>
          <cell r="E1298" t="str">
            <v>No Replacement-DELETED</v>
          </cell>
          <cell r="F1298" t="str">
            <v>No Replacement-DELETED</v>
          </cell>
          <cell r="G1298" t="str">
            <v>No Replacement-DELETED</v>
          </cell>
          <cell r="H1298" t="str">
            <v>No Replacement-DELETED</v>
          </cell>
        </row>
        <row r="1299">
          <cell r="A1299" t="str">
            <v>A0360766</v>
          </cell>
          <cell r="C1299" t="str">
            <v>DELETED</v>
          </cell>
          <cell r="G1299">
            <v>0</v>
          </cell>
          <cell r="H1299">
            <v>0</v>
          </cell>
        </row>
        <row r="1300">
          <cell r="A1300" t="str">
            <v>A0378805</v>
          </cell>
          <cell r="C1300" t="str">
            <v>No Replacement-DELETED</v>
          </cell>
          <cell r="D1300" t="str">
            <v>No Replacement-DELETED</v>
          </cell>
          <cell r="E1300" t="str">
            <v>No Replacement-DELETED</v>
          </cell>
          <cell r="F1300" t="str">
            <v>No Replacement-DELETED</v>
          </cell>
          <cell r="G1300" t="str">
            <v>No Replacement-DELETED</v>
          </cell>
          <cell r="H1300" t="str">
            <v>No Replacement-DELETED</v>
          </cell>
        </row>
        <row r="1301">
          <cell r="A1301" t="str">
            <v>A0378860</v>
          </cell>
          <cell r="C1301" t="str">
            <v>DELETED</v>
          </cell>
          <cell r="G1301">
            <v>0</v>
          </cell>
          <cell r="H1301">
            <v>0</v>
          </cell>
        </row>
        <row r="1302">
          <cell r="A1302" t="str">
            <v>A0380730</v>
          </cell>
          <cell r="C1302" t="str">
            <v>No Replacement-DELETED</v>
          </cell>
          <cell r="D1302" t="str">
            <v>No Replacement-DELETED</v>
          </cell>
          <cell r="E1302" t="str">
            <v>No Replacement-DELETED</v>
          </cell>
          <cell r="F1302" t="str">
            <v>No Replacement-DELETED</v>
          </cell>
          <cell r="G1302" t="str">
            <v>No Replacement-DELETED</v>
          </cell>
          <cell r="H1302" t="str">
            <v>No Replacement-DELETED</v>
          </cell>
        </row>
        <row r="1303">
          <cell r="A1303" t="str">
            <v>A0380731</v>
          </cell>
          <cell r="C1303" t="str">
            <v>No Replacement-DELETED</v>
          </cell>
          <cell r="D1303" t="str">
            <v>No Replacement-DELETED</v>
          </cell>
          <cell r="E1303" t="str">
            <v>No Replacement-DELETED</v>
          </cell>
          <cell r="F1303" t="str">
            <v>No Replacement-DELETED</v>
          </cell>
          <cell r="G1303" t="str">
            <v>No Replacement-DELETED</v>
          </cell>
          <cell r="H1303" t="str">
            <v>No Replacement-DELETED</v>
          </cell>
        </row>
        <row r="1304">
          <cell r="A1304" t="str">
            <v>A0380736</v>
          </cell>
          <cell r="C1304" t="str">
            <v>No Replacement-DELETED</v>
          </cell>
          <cell r="D1304" t="str">
            <v>No Replacement-DELETED</v>
          </cell>
          <cell r="E1304" t="str">
            <v>No Replacement-DELETED</v>
          </cell>
          <cell r="F1304" t="str">
            <v>No Replacement-DELETED</v>
          </cell>
          <cell r="G1304" t="str">
            <v>No Replacement-DELETED</v>
          </cell>
          <cell r="H1304" t="str">
            <v>No Replacement-DELETED</v>
          </cell>
        </row>
        <row r="1305">
          <cell r="A1305" t="str">
            <v>A0380759</v>
          </cell>
          <cell r="C1305" t="str">
            <v>No Replacement-DELETED</v>
          </cell>
          <cell r="D1305" t="str">
            <v>No Replacement-DELETED</v>
          </cell>
          <cell r="E1305" t="str">
            <v>No Replacement-DELETED</v>
          </cell>
          <cell r="F1305" t="str">
            <v>No Replacement-DELETED</v>
          </cell>
          <cell r="G1305" t="str">
            <v>No Replacement-DELETED</v>
          </cell>
          <cell r="H1305" t="str">
            <v>No Replacement-DELETED</v>
          </cell>
        </row>
        <row r="1306">
          <cell r="A1306" t="str">
            <v>A0380768</v>
          </cell>
          <cell r="C1306" t="str">
            <v>No Replacement-DELETED</v>
          </cell>
          <cell r="D1306" t="str">
            <v>No Replacement-DELETED</v>
          </cell>
          <cell r="E1306" t="str">
            <v>No Replacement-DELETED</v>
          </cell>
          <cell r="F1306" t="str">
            <v>No Replacement-DELETED</v>
          </cell>
          <cell r="G1306" t="str">
            <v>No Replacement-DELETED</v>
          </cell>
          <cell r="H1306" t="str">
            <v>No Replacement-DELETED</v>
          </cell>
        </row>
        <row r="1307">
          <cell r="A1307" t="str">
            <v>A0380864</v>
          </cell>
          <cell r="C1307" t="str">
            <v>No Replacement-DELETED</v>
          </cell>
          <cell r="D1307" t="str">
            <v>No Replacement-DELETED</v>
          </cell>
          <cell r="E1307" t="str">
            <v>No Replacement-DELETED</v>
          </cell>
          <cell r="F1307" t="str">
            <v>No Replacement-DELETED</v>
          </cell>
          <cell r="G1307" t="str">
            <v>No Replacement-DELETED</v>
          </cell>
          <cell r="H1307" t="str">
            <v>No Replacement-DELETED</v>
          </cell>
        </row>
        <row r="1308">
          <cell r="A1308" t="str">
            <v>A0381949</v>
          </cell>
          <cell r="C1308" t="str">
            <v>No Replacement-DELETED</v>
          </cell>
          <cell r="D1308" t="str">
            <v>No Replacement-DELETED</v>
          </cell>
          <cell r="E1308" t="str">
            <v>No Replacement-DELETED</v>
          </cell>
          <cell r="F1308" t="str">
            <v>No Replacement-DELETED</v>
          </cell>
          <cell r="G1308" t="str">
            <v>No Replacement-DELETED</v>
          </cell>
          <cell r="H1308" t="str">
            <v>No Replacement-DELETED</v>
          </cell>
        </row>
        <row r="1309">
          <cell r="A1309" t="str">
            <v>A0381950</v>
          </cell>
          <cell r="C1309" t="str">
            <v>No Replacement-DELETED</v>
          </cell>
          <cell r="D1309" t="str">
            <v>No Replacement-DELETED</v>
          </cell>
          <cell r="E1309" t="str">
            <v>No Replacement-DELETED</v>
          </cell>
          <cell r="F1309" t="str">
            <v>No Replacement-DELETED</v>
          </cell>
          <cell r="G1309" t="str">
            <v>No Replacement-DELETED</v>
          </cell>
          <cell r="H1309" t="str">
            <v>No Replacement-DELETED</v>
          </cell>
        </row>
        <row r="1310">
          <cell r="A1310" t="str">
            <v>A0383333</v>
          </cell>
          <cell r="C1310" t="str">
            <v>DELETED</v>
          </cell>
          <cell r="G1310">
            <v>0</v>
          </cell>
          <cell r="H1310">
            <v>0</v>
          </cell>
        </row>
        <row r="1311">
          <cell r="A1311" t="str">
            <v>A0383800</v>
          </cell>
          <cell r="C1311" t="str">
            <v>No Replacement-DELETED</v>
          </cell>
          <cell r="D1311" t="str">
            <v>No Replacement-DELETED</v>
          </cell>
          <cell r="E1311" t="str">
            <v>No Replacement-DELETED</v>
          </cell>
          <cell r="F1311" t="str">
            <v>No Replacement-DELETED</v>
          </cell>
          <cell r="G1311" t="str">
            <v>No Replacement-DELETED</v>
          </cell>
          <cell r="H1311" t="str">
            <v>No Replacement-DELETED</v>
          </cell>
        </row>
        <row r="1312">
          <cell r="A1312" t="str">
            <v>A0384089</v>
          </cell>
          <cell r="C1312" t="str">
            <v>MD'd - NO Replacement</v>
          </cell>
          <cell r="D1312" t="str">
            <v>Lug, 4AWG, 2 Hole 1/2&amp;quot; x 1-3/4</v>
          </cell>
          <cell r="E1312">
            <v>10</v>
          </cell>
          <cell r="G1312">
            <v>0</v>
          </cell>
          <cell r="H1312">
            <v>0</v>
          </cell>
        </row>
        <row r="1313">
          <cell r="A1313" t="str">
            <v>A0620309</v>
          </cell>
          <cell r="C1313" t="str">
            <v>No Replacement-DELETED</v>
          </cell>
          <cell r="D1313" t="str">
            <v>No Replacement-DELETED</v>
          </cell>
          <cell r="E1313" t="str">
            <v>No Replacement-DELETED</v>
          </cell>
          <cell r="F1313" t="str">
            <v>No Replacement-DELETED</v>
          </cell>
          <cell r="G1313" t="str">
            <v>No Replacement-DELETED</v>
          </cell>
          <cell r="H1313" t="str">
            <v>No Replacement-DELETED</v>
          </cell>
        </row>
        <row r="1314">
          <cell r="A1314" t="str">
            <v>A0620475</v>
          </cell>
          <cell r="C1314" t="str">
            <v>No Replacement-DELETED</v>
          </cell>
          <cell r="D1314" t="str">
            <v>No Replacement-DELETED</v>
          </cell>
          <cell r="E1314" t="str">
            <v>No Replacement-DELETED</v>
          </cell>
          <cell r="F1314" t="str">
            <v>No Replacement-DELETED</v>
          </cell>
          <cell r="G1314" t="str">
            <v>No Replacement-DELETED</v>
          </cell>
          <cell r="H1314" t="str">
            <v>No Replacement-DELETED</v>
          </cell>
        </row>
        <row r="1315">
          <cell r="A1315" t="str">
            <v>A0660892</v>
          </cell>
          <cell r="C1315" t="str">
            <v>No Replacement-DELETED</v>
          </cell>
          <cell r="D1315" t="str">
            <v>No Replacement-DELETED</v>
          </cell>
          <cell r="E1315" t="str">
            <v>No Replacement-DELETED</v>
          </cell>
          <cell r="F1315" t="str">
            <v>No Replacement-DELETED</v>
          </cell>
          <cell r="G1315" t="str">
            <v>No Replacement-DELETED</v>
          </cell>
          <cell r="H1315" t="str">
            <v>No Replacement-DELETED</v>
          </cell>
        </row>
        <row r="1316">
          <cell r="A1316" t="str">
            <v>A0662184</v>
          </cell>
          <cell r="C1316" t="str">
            <v>No Replacement-DELETED</v>
          </cell>
          <cell r="D1316" t="str">
            <v>No Replacement-DELETED</v>
          </cell>
          <cell r="E1316" t="str">
            <v>No Replacement-DELETED</v>
          </cell>
          <cell r="F1316" t="str">
            <v>No Replacement-DELETED</v>
          </cell>
          <cell r="G1316" t="str">
            <v>No Replacement-DELETED</v>
          </cell>
          <cell r="H1316" t="str">
            <v>No Replacement-DELETED</v>
          </cell>
        </row>
        <row r="1317">
          <cell r="A1317" t="str">
            <v>A0668456</v>
          </cell>
          <cell r="C1317" t="str">
            <v>No Replacement-DELETED</v>
          </cell>
          <cell r="D1317" t="str">
            <v>No Replacement-DELETED</v>
          </cell>
          <cell r="E1317" t="str">
            <v>No Replacement-DELETED</v>
          </cell>
          <cell r="F1317" t="str">
            <v>No Replacement-DELETED</v>
          </cell>
          <cell r="G1317" t="str">
            <v>No Replacement-DELETED</v>
          </cell>
          <cell r="H1317" t="str">
            <v>No Replacement-DELETED</v>
          </cell>
        </row>
        <row r="1318">
          <cell r="A1318" t="str">
            <v>A0787424</v>
          </cell>
          <cell r="C1318" t="str">
            <v>No Replacement- MD'd</v>
          </cell>
          <cell r="D1318" t="str">
            <v>No Replacement- MD'd</v>
          </cell>
          <cell r="E1318" t="str">
            <v>No Replacement- MD'd</v>
          </cell>
          <cell r="F1318" t="str">
            <v>No Replacement- MD'd</v>
          </cell>
          <cell r="G1318" t="str">
            <v>No Replacement- MD'd</v>
          </cell>
          <cell r="H1318" t="str">
            <v>No Replacement- MD'd</v>
          </cell>
        </row>
        <row r="1319">
          <cell r="A1319" t="str">
            <v>A0817915</v>
          </cell>
          <cell r="C1319" t="str">
            <v>Replaced with A0916849-DELETED</v>
          </cell>
          <cell r="D1319" t="str">
            <v>Replaced with A0916849-DELETED</v>
          </cell>
          <cell r="E1319" t="str">
            <v>Replaced with A0916849-DELETED</v>
          </cell>
          <cell r="F1319" t="str">
            <v>Replaced with A0916849-DELETED</v>
          </cell>
          <cell r="G1319" t="str">
            <v>Replaced with A0916849-DELETED</v>
          </cell>
          <cell r="H1319" t="str">
            <v>Replaced with A0916849-DELETED</v>
          </cell>
        </row>
        <row r="1320">
          <cell r="A1320" t="str">
            <v>A0817941</v>
          </cell>
          <cell r="C1320" t="str">
            <v>Replaced with A0916894-DELETED</v>
          </cell>
          <cell r="D1320" t="str">
            <v>Replaced with A0916894-DELETED</v>
          </cell>
          <cell r="E1320" t="str">
            <v>Replaced with A0916894-DELETED</v>
          </cell>
          <cell r="F1320" t="str">
            <v>Replaced with A0916894-DELETED</v>
          </cell>
          <cell r="G1320" t="str">
            <v>Replaced with A0916894-DELETED</v>
          </cell>
          <cell r="H1320" t="str">
            <v>Replaced with A0916894-DELETED</v>
          </cell>
        </row>
        <row r="1321">
          <cell r="A1321" t="str">
            <v>A0828195</v>
          </cell>
          <cell r="C1321" t="str">
            <v>Replaced with A0845966-MD'd</v>
          </cell>
          <cell r="D1321" t="str">
            <v>Replaced with A0845966-MD'd</v>
          </cell>
          <cell r="E1321" t="str">
            <v>Replaced with A0845966-MD'd</v>
          </cell>
          <cell r="F1321" t="str">
            <v>Replaced with A0845966-MD'd</v>
          </cell>
          <cell r="G1321" t="str">
            <v>Replaced with A0845966-MD'd</v>
          </cell>
          <cell r="H1321" t="str">
            <v>Replaced with A0845966-MD'd</v>
          </cell>
        </row>
        <row r="1322">
          <cell r="A1322" t="str">
            <v>A0865889</v>
          </cell>
          <cell r="C1322" t="str">
            <v>No Replacement-DELETED</v>
          </cell>
          <cell r="D1322" t="str">
            <v>No Replacement-DELETED</v>
          </cell>
          <cell r="E1322" t="str">
            <v>No Replacement-DELETED</v>
          </cell>
          <cell r="F1322" t="str">
            <v>No Replacement-DELETED</v>
          </cell>
          <cell r="G1322" t="str">
            <v>No Replacement-DELETED</v>
          </cell>
          <cell r="H1322" t="str">
            <v>No Replacement-DELETED</v>
          </cell>
        </row>
        <row r="1323">
          <cell r="A1323" t="str">
            <v>A0903606</v>
          </cell>
          <cell r="C1323" t="str">
            <v>Replaced with A0817941-DELETED</v>
          </cell>
          <cell r="D1323" t="str">
            <v>Replaced with A0817941-DELETED</v>
          </cell>
          <cell r="E1323" t="str">
            <v>Replaced with A0817941-DELETED</v>
          </cell>
          <cell r="F1323" t="str">
            <v>Replaced with A0817941-DELETED</v>
          </cell>
          <cell r="G1323" t="str">
            <v>Replaced with A0817941-DELETED</v>
          </cell>
          <cell r="H1323" t="str">
            <v>Replaced with A0817941-DELETED</v>
          </cell>
        </row>
        <row r="1324">
          <cell r="A1324" t="str">
            <v>A0908580</v>
          </cell>
          <cell r="C1324" t="str">
            <v>Replaced with A0817915-DELETED</v>
          </cell>
          <cell r="D1324" t="str">
            <v>Replaced with A0817915-DELETED</v>
          </cell>
          <cell r="E1324" t="str">
            <v>Replaced with A0817915-DELETED</v>
          </cell>
          <cell r="F1324" t="str">
            <v>Replaced with A0817915-DELETED</v>
          </cell>
          <cell r="G1324" t="str">
            <v>Replaced with A0817915-DELETED</v>
          </cell>
          <cell r="H1324" t="str">
            <v>Replaced with A0817915-DELETED</v>
          </cell>
        </row>
        <row r="1325">
          <cell r="A1325" t="str">
            <v>A0914247</v>
          </cell>
          <cell r="C1325" t="str">
            <v>Replaced with A0916793-DELETED</v>
          </cell>
          <cell r="D1325" t="str">
            <v>Replaced with A0916793-DELETED</v>
          </cell>
          <cell r="E1325" t="str">
            <v>Replaced with A0916793-DELETED</v>
          </cell>
          <cell r="F1325" t="str">
            <v>Replaced with A0916793-DELETED</v>
          </cell>
          <cell r="G1325" t="str">
            <v>Replaced with A0916793-DELETED</v>
          </cell>
          <cell r="H1325" t="str">
            <v>Replaced with A0916793-DELETED</v>
          </cell>
        </row>
        <row r="1326">
          <cell r="A1326" t="str">
            <v>A0980888</v>
          </cell>
          <cell r="B1326" t="str">
            <v>WCP2004F</v>
          </cell>
          <cell r="C1326" t="str">
            <v>MD'd - NO Replacement</v>
          </cell>
          <cell r="D1326" t="str">
            <v>MD'd - NO Replacement</v>
          </cell>
          <cell r="E1326" t="str">
            <v>MD'd - NO Replacement</v>
          </cell>
          <cell r="F1326" t="str">
            <v>MD'd - NO Replacement</v>
          </cell>
          <cell r="G1326" t="str">
            <v>MD'd - NO Replacement</v>
          </cell>
          <cell r="H1326" t="str">
            <v>MD'd - NO Replacement</v>
          </cell>
        </row>
        <row r="1327">
          <cell r="A1327" t="str">
            <v>A0980891</v>
          </cell>
          <cell r="B1327" t="str">
            <v>WCP2009C</v>
          </cell>
          <cell r="C1327" t="str">
            <v>DELETED</v>
          </cell>
          <cell r="G1327">
            <v>0</v>
          </cell>
          <cell r="H1327">
            <v>0</v>
          </cell>
        </row>
        <row r="1328">
          <cell r="A1328" t="str">
            <v>A0980895</v>
          </cell>
          <cell r="B1328" t="str">
            <v>WCP2015A</v>
          </cell>
          <cell r="C1328" t="str">
            <v>Controller Hardware</v>
          </cell>
          <cell r="D1328" t="str">
            <v>CDMA BSS MGR - HIGH CAPACITY - RS422</v>
          </cell>
          <cell r="E1328">
            <v>160000</v>
          </cell>
          <cell r="G1328">
            <v>0</v>
          </cell>
          <cell r="H1328">
            <v>0</v>
          </cell>
        </row>
        <row r="1329">
          <cell r="A1329" t="str">
            <v>B0091469</v>
          </cell>
          <cell r="B1329" t="str">
            <v>ED1241-73G33A</v>
          </cell>
          <cell r="C1329" t="str">
            <v>No Replacement-DELETED</v>
          </cell>
          <cell r="D1329" t="str">
            <v>No Replacement-DELETED</v>
          </cell>
          <cell r="E1329" t="str">
            <v>No Replacement-DELETED</v>
          </cell>
          <cell r="F1329" t="str">
            <v>No Replacement-DELETED</v>
          </cell>
          <cell r="G1329" t="str">
            <v>No Replacement-DELETED</v>
          </cell>
          <cell r="H1329" t="str">
            <v>No Replacement-DELETED</v>
          </cell>
        </row>
        <row r="1330">
          <cell r="A1330" t="str">
            <v>B0093367</v>
          </cell>
          <cell r="B1330" t="str">
            <v>H555-120G3</v>
          </cell>
          <cell r="C1330" t="str">
            <v>No Replacement-DELETED</v>
          </cell>
          <cell r="D1330" t="str">
            <v>No Replacement-DELETED</v>
          </cell>
          <cell r="E1330" t="str">
            <v>No Replacement-DELETED</v>
          </cell>
          <cell r="F1330" t="str">
            <v>No Replacement-DELETED</v>
          </cell>
          <cell r="G1330" t="str">
            <v>No Replacement-DELETED</v>
          </cell>
          <cell r="H1330" t="str">
            <v>No Replacement-DELETED</v>
          </cell>
        </row>
        <row r="1331">
          <cell r="A1331" t="str">
            <v>B0093716</v>
          </cell>
          <cell r="C1331" t="str">
            <v>No Replacement-DELETED</v>
          </cell>
          <cell r="G1331">
            <v>0</v>
          </cell>
          <cell r="H1331">
            <v>0</v>
          </cell>
        </row>
        <row r="1332">
          <cell r="A1332" t="str">
            <v>B0117446</v>
          </cell>
          <cell r="B1332" t="str">
            <v>ED1244-72G4</v>
          </cell>
          <cell r="C1332" t="str">
            <v>No Replacement-DELETED</v>
          </cell>
          <cell r="D1332" t="str">
            <v>No Replacement-DELETED</v>
          </cell>
          <cell r="E1332" t="str">
            <v>No Replacement-DELETED</v>
          </cell>
          <cell r="F1332" t="str">
            <v>No Replacement-DELETED</v>
          </cell>
          <cell r="G1332" t="str">
            <v>No Replacement-DELETED</v>
          </cell>
          <cell r="H1332" t="str">
            <v>No Replacement-DELETED</v>
          </cell>
        </row>
        <row r="1333">
          <cell r="A1333" t="str">
            <v>B0239614</v>
          </cell>
          <cell r="C1333" t="str">
            <v>DELETED</v>
          </cell>
          <cell r="G1333">
            <v>0</v>
          </cell>
          <cell r="H1333">
            <v>0</v>
          </cell>
        </row>
        <row r="1334">
          <cell r="A1334" t="str">
            <v>ED1241-73G21</v>
          </cell>
          <cell r="C1334" t="str">
            <v>Replaced with B0091457-DELETED</v>
          </cell>
          <cell r="D1334" t="str">
            <v>Replaced with B0091457-DELETED</v>
          </cell>
          <cell r="E1334" t="str">
            <v>Replaced with B0091457-DELETED</v>
          </cell>
          <cell r="F1334" t="str">
            <v>Replaced with B0091457-DELETED</v>
          </cell>
          <cell r="G1334" t="str">
            <v>Replaced with B0091457-DELETED</v>
          </cell>
          <cell r="H1334" t="str">
            <v>Replaced with B0091457-DELETED</v>
          </cell>
        </row>
        <row r="1335">
          <cell r="A1335" t="str">
            <v>NT0X07SL</v>
          </cell>
          <cell r="C1335" t="str">
            <v>No Replacement- MD'd</v>
          </cell>
          <cell r="D1335" t="str">
            <v>No Replacement- MD'd</v>
          </cell>
          <cell r="E1335" t="str">
            <v>No Replacement- MD'd</v>
          </cell>
          <cell r="F1335" t="str">
            <v>No Replacement- MD'd</v>
          </cell>
          <cell r="G1335" t="str">
            <v>No Replacement- MD'd</v>
          </cell>
          <cell r="H1335" t="str">
            <v>No Replacement- MD'd</v>
          </cell>
        </row>
        <row r="1336">
          <cell r="A1336" t="str">
            <v>NTGB11YU</v>
          </cell>
          <cell r="C1336" t="str">
            <v>Replaced with NTGB11YX-MD'd</v>
          </cell>
          <cell r="D1336" t="str">
            <v>Replaced with NTGB11YX-MD'd</v>
          </cell>
          <cell r="E1336" t="str">
            <v>Replaced with NTGB11YX-MD'd</v>
          </cell>
          <cell r="F1336" t="str">
            <v>Replaced with NTGB11YX-MD'd</v>
          </cell>
          <cell r="G1336" t="str">
            <v>Replaced with NTGB11YX-MD'd</v>
          </cell>
          <cell r="H1336" t="str">
            <v>Replaced with NTGB11YX-MD'd</v>
          </cell>
        </row>
        <row r="1337">
          <cell r="A1337" t="str">
            <v>NTGB11YV</v>
          </cell>
          <cell r="C1337" t="str">
            <v>Replaced with NTGB11YY-MD'd</v>
          </cell>
          <cell r="D1337" t="str">
            <v>Replaced with NTGB11YY-MD'd</v>
          </cell>
          <cell r="E1337" t="str">
            <v>Replaced with NTGB11YY-MD'd</v>
          </cell>
          <cell r="F1337" t="str">
            <v>Replaced with NTGB11YY-MD'd</v>
          </cell>
          <cell r="G1337" t="str">
            <v>Replaced with NTGB11YY-MD'd</v>
          </cell>
          <cell r="H1337" t="str">
            <v>Replaced with NTGB11YY-MD'd</v>
          </cell>
        </row>
        <row r="1338">
          <cell r="A1338" t="str">
            <v>NTHR16BA</v>
          </cell>
          <cell r="C1338" t="str">
            <v>Replaced with NTHR16CA-MD'd</v>
          </cell>
          <cell r="D1338" t="str">
            <v>Replaced with NTHR16CA-MD'd</v>
          </cell>
          <cell r="E1338" t="str">
            <v>Replaced with NTHR16CA-MD'd</v>
          </cell>
          <cell r="F1338" t="str">
            <v>Replaced with NTHR16CA-MD'd</v>
          </cell>
          <cell r="G1338" t="str">
            <v>Replaced with NTHR16CA-MD'd</v>
          </cell>
          <cell r="H1338" t="str">
            <v>Replaced with NTHR16CA-MD'd</v>
          </cell>
        </row>
        <row r="1339">
          <cell r="A1339" t="str">
            <v>P0065371</v>
          </cell>
          <cell r="C1339" t="str">
            <v>No Replacement-DELETED</v>
          </cell>
          <cell r="D1339" t="str">
            <v>No Replacement-DELETED</v>
          </cell>
          <cell r="E1339" t="str">
            <v>No Replacement-DELETED</v>
          </cell>
          <cell r="F1339" t="str">
            <v>No Replacement-DELETED</v>
          </cell>
          <cell r="G1339" t="str">
            <v>No Replacement-DELETED</v>
          </cell>
          <cell r="H1339" t="str">
            <v>No Replacement-DELETED</v>
          </cell>
        </row>
        <row r="1340">
          <cell r="A1340" t="str">
            <v>P0065456</v>
          </cell>
          <cell r="C1340" t="str">
            <v>No Replacement-DELETED</v>
          </cell>
          <cell r="D1340" t="str">
            <v>No Replacement-DELETED</v>
          </cell>
          <cell r="E1340" t="str">
            <v>No Replacement-DELETED</v>
          </cell>
          <cell r="F1340" t="str">
            <v>No Replacement-DELETED</v>
          </cell>
          <cell r="G1340" t="str">
            <v>No Replacement-DELETED</v>
          </cell>
          <cell r="H1340" t="str">
            <v>No Replacement-DELETED</v>
          </cell>
        </row>
        <row r="1341">
          <cell r="A1341" t="str">
            <v>P0133117</v>
          </cell>
          <cell r="C1341" t="str">
            <v>No Replacement-DELETED</v>
          </cell>
          <cell r="D1341" t="str">
            <v>No Replacement-DELETED</v>
          </cell>
          <cell r="E1341" t="str">
            <v>No Replacement-DELETED</v>
          </cell>
          <cell r="F1341" t="str">
            <v>No Replacement-DELETED</v>
          </cell>
          <cell r="G1341" t="str">
            <v>No Replacement-DELETED</v>
          </cell>
          <cell r="H1341" t="str">
            <v>No Replacement-DELETED</v>
          </cell>
        </row>
        <row r="1342">
          <cell r="A1342" t="str">
            <v>P0401705</v>
          </cell>
          <cell r="C1342" t="str">
            <v>No Replacement-DELETED</v>
          </cell>
          <cell r="D1342" t="str">
            <v>No Replacement-DELETED</v>
          </cell>
          <cell r="E1342" t="str">
            <v>No Replacement-DELETED</v>
          </cell>
          <cell r="F1342" t="str">
            <v>No Replacement-DELETED</v>
          </cell>
          <cell r="G1342" t="str">
            <v>No Replacement-DELETED</v>
          </cell>
          <cell r="H1342" t="str">
            <v>No Replacement-DELETED</v>
          </cell>
        </row>
        <row r="1343">
          <cell r="A1343" t="str">
            <v>P0409044</v>
          </cell>
          <cell r="C1343" t="str">
            <v>No Replacement-DELETED</v>
          </cell>
          <cell r="D1343" t="str">
            <v>No Replacement-DELETED</v>
          </cell>
          <cell r="E1343" t="str">
            <v>No Replacement-DELETED</v>
          </cell>
          <cell r="F1343" t="str">
            <v>No Replacement-DELETED</v>
          </cell>
          <cell r="G1343" t="str">
            <v>No Replacement-DELETED</v>
          </cell>
          <cell r="H1343" t="str">
            <v>No Replacement-DELETED</v>
          </cell>
        </row>
        <row r="1344">
          <cell r="A1344" t="str">
            <v>P0519153</v>
          </cell>
          <cell r="C1344" t="str">
            <v>No Replacement-DELETED</v>
          </cell>
          <cell r="D1344" t="str">
            <v>No Replacement-DELETED</v>
          </cell>
          <cell r="E1344" t="str">
            <v>No Replacement-DELETED</v>
          </cell>
          <cell r="F1344" t="str">
            <v>No Replacement-DELETED</v>
          </cell>
          <cell r="G1344" t="str">
            <v>No Replacement-DELETED</v>
          </cell>
          <cell r="H1344" t="str">
            <v>No Replacement-DELETED</v>
          </cell>
        </row>
        <row r="1345">
          <cell r="A1345" t="str">
            <v>P0519154</v>
          </cell>
          <cell r="C1345" t="str">
            <v>No Replacement-DELETED</v>
          </cell>
          <cell r="D1345" t="str">
            <v>No Replacement-DELETED</v>
          </cell>
          <cell r="E1345" t="str">
            <v>No Replacement-DELETED</v>
          </cell>
          <cell r="F1345" t="str">
            <v>No Replacement-DELETED</v>
          </cell>
          <cell r="G1345" t="str">
            <v>No Replacement-DELETED</v>
          </cell>
          <cell r="H1345" t="str">
            <v>No Replacement-DELETED</v>
          </cell>
        </row>
        <row r="1346">
          <cell r="A1346" t="str">
            <v>P0590555</v>
          </cell>
          <cell r="B1346" t="str">
            <v>TY53M</v>
          </cell>
          <cell r="C1346" t="str">
            <v>No Replacement-DELETED</v>
          </cell>
          <cell r="D1346" t="str">
            <v>No Replacement-DELETED</v>
          </cell>
          <cell r="E1346" t="str">
            <v>No Replacement-DELETED</v>
          </cell>
          <cell r="F1346" t="str">
            <v>No Replacement-DELETED</v>
          </cell>
          <cell r="G1346" t="str">
            <v>No Replacement-DELETED</v>
          </cell>
          <cell r="H1346" t="str">
            <v>No Replacement-DELETED</v>
          </cell>
        </row>
        <row r="1347">
          <cell r="A1347" t="str">
            <v>P0601165</v>
          </cell>
          <cell r="C1347" t="str">
            <v>No Replacement-DELETED</v>
          </cell>
          <cell r="D1347" t="str">
            <v>No Replacement-DELETED</v>
          </cell>
          <cell r="E1347" t="str">
            <v>No Replacement-DELETED</v>
          </cell>
          <cell r="F1347" t="str">
            <v>No Replacement-DELETED</v>
          </cell>
          <cell r="G1347" t="str">
            <v>No Replacement-DELETED</v>
          </cell>
          <cell r="H1347" t="str">
            <v>No Replacement-DELETED</v>
          </cell>
        </row>
        <row r="1348">
          <cell r="A1348" t="str">
            <v>P0610736</v>
          </cell>
          <cell r="C1348" t="str">
            <v>No Replacement-DELETED</v>
          </cell>
          <cell r="D1348" t="str">
            <v>No Replacement-DELETED</v>
          </cell>
          <cell r="E1348" t="str">
            <v>No Replacement-DELETED</v>
          </cell>
          <cell r="F1348" t="str">
            <v>No Replacement-DELETED</v>
          </cell>
          <cell r="G1348" t="str">
            <v>No Replacement-DELETED</v>
          </cell>
          <cell r="H1348" t="str">
            <v>No Replacement-DELETED</v>
          </cell>
        </row>
        <row r="1349">
          <cell r="A1349" t="str">
            <v>P0610737</v>
          </cell>
          <cell r="C1349" t="str">
            <v>No Replacement-DELETED</v>
          </cell>
          <cell r="D1349" t="str">
            <v>No Replacement-DELETED</v>
          </cell>
          <cell r="E1349" t="str">
            <v>No Replacement-DELETED</v>
          </cell>
          <cell r="F1349" t="str">
            <v>No Replacement-DELETED</v>
          </cell>
          <cell r="G1349" t="str">
            <v>No Replacement-DELETED</v>
          </cell>
          <cell r="H1349" t="str">
            <v>No Replacement-DELETED</v>
          </cell>
        </row>
        <row r="1350">
          <cell r="A1350" t="str">
            <v>P0610738</v>
          </cell>
          <cell r="C1350" t="str">
            <v>No Replacement-DELETED</v>
          </cell>
          <cell r="D1350" t="str">
            <v>No Replacement-DELETED</v>
          </cell>
          <cell r="E1350" t="str">
            <v>No Replacement-DELETED</v>
          </cell>
          <cell r="F1350" t="str">
            <v>No Replacement-DELETED</v>
          </cell>
          <cell r="G1350" t="str">
            <v>No Replacement-DELETED</v>
          </cell>
          <cell r="H1350" t="str">
            <v>No Replacement-DELETED</v>
          </cell>
        </row>
        <row r="1351">
          <cell r="A1351" t="str">
            <v>P0617130</v>
          </cell>
          <cell r="B1351" t="str">
            <v>TY23M</v>
          </cell>
          <cell r="C1351" t="str">
            <v>No Replacement-DELETED</v>
          </cell>
          <cell r="D1351" t="str">
            <v>No Replacement-DELETED</v>
          </cell>
          <cell r="E1351" t="str">
            <v>No Replacement-DELETED</v>
          </cell>
          <cell r="F1351" t="str">
            <v>No Replacement-DELETED</v>
          </cell>
          <cell r="G1351" t="str">
            <v>No Replacement-DELETED</v>
          </cell>
          <cell r="H1351" t="str">
            <v>No Replacement-DELETED</v>
          </cell>
        </row>
        <row r="1352">
          <cell r="A1352" t="str">
            <v>P0633703</v>
          </cell>
          <cell r="C1352" t="str">
            <v>No Replacement-DELETED</v>
          </cell>
          <cell r="D1352" t="str">
            <v>No Replacement-DELETED</v>
          </cell>
          <cell r="E1352" t="str">
            <v>No Replacement-DELETED</v>
          </cell>
          <cell r="F1352" t="str">
            <v>No Replacement-DELETED</v>
          </cell>
          <cell r="G1352" t="str">
            <v>No Replacement-DELETED</v>
          </cell>
          <cell r="H1352" t="str">
            <v>No Replacement-DELETED</v>
          </cell>
        </row>
        <row r="1353">
          <cell r="A1353" t="str">
            <v>P0634860</v>
          </cell>
          <cell r="C1353" t="str">
            <v>No Replacement-DELETED</v>
          </cell>
          <cell r="D1353" t="str">
            <v>No Replacement-DELETED</v>
          </cell>
          <cell r="E1353" t="str">
            <v>No Replacement-DELETED</v>
          </cell>
          <cell r="F1353" t="str">
            <v>No Replacement-DELETED</v>
          </cell>
          <cell r="G1353" t="str">
            <v>No Replacement-DELETED</v>
          </cell>
          <cell r="H1353" t="str">
            <v>No Replacement-DELETED</v>
          </cell>
        </row>
        <row r="1354">
          <cell r="A1354" t="str">
            <v>P0661219</v>
          </cell>
          <cell r="C1354" t="str">
            <v>No Replacement-DELETED</v>
          </cell>
          <cell r="D1354" t="str">
            <v>No Replacement-DELETED</v>
          </cell>
          <cell r="E1354" t="str">
            <v>No Replacement-DELETED</v>
          </cell>
          <cell r="F1354" t="str">
            <v>No Replacement-DELETED</v>
          </cell>
          <cell r="G1354" t="str">
            <v>No Replacement-DELETED</v>
          </cell>
          <cell r="H1354" t="str">
            <v>No Replacement-DELETED</v>
          </cell>
        </row>
        <row r="1355">
          <cell r="A1355" t="str">
            <v>P0672379</v>
          </cell>
          <cell r="C1355" t="str">
            <v>No Replacement-DELETED</v>
          </cell>
          <cell r="D1355" t="str">
            <v>No Replacement-DELETED</v>
          </cell>
          <cell r="E1355" t="str">
            <v>No Replacement-DELETED</v>
          </cell>
          <cell r="F1355" t="str">
            <v>No Replacement-DELETED</v>
          </cell>
          <cell r="G1355" t="str">
            <v>No Replacement-DELETED</v>
          </cell>
          <cell r="H1355" t="str">
            <v>No Replacement-DELETED</v>
          </cell>
        </row>
        <row r="1356">
          <cell r="A1356" t="str">
            <v>P0672380</v>
          </cell>
          <cell r="C1356" t="str">
            <v>No Replacement-DELETED</v>
          </cell>
          <cell r="D1356" t="str">
            <v>No Replacement-DELETED</v>
          </cell>
          <cell r="E1356" t="str">
            <v>No Replacement-DELETED</v>
          </cell>
          <cell r="F1356" t="str">
            <v>No Replacement-DELETED</v>
          </cell>
          <cell r="G1356" t="str">
            <v>No Replacement-DELETED</v>
          </cell>
          <cell r="H1356" t="str">
            <v>No Replacement-DELETED</v>
          </cell>
        </row>
        <row r="1357">
          <cell r="A1357" t="str">
            <v>P0672381</v>
          </cell>
          <cell r="C1357" t="str">
            <v>No Replacement-DELETED</v>
          </cell>
          <cell r="D1357" t="str">
            <v>No Replacement-DELETED</v>
          </cell>
          <cell r="E1357" t="str">
            <v>No Replacement-DELETED</v>
          </cell>
          <cell r="F1357" t="str">
            <v>No Replacement-DELETED</v>
          </cell>
          <cell r="G1357" t="str">
            <v>No Replacement-DELETED</v>
          </cell>
          <cell r="H1357" t="str">
            <v>No Replacement-DELETED</v>
          </cell>
        </row>
        <row r="1358">
          <cell r="A1358" t="str">
            <v>P0677746</v>
          </cell>
          <cell r="C1358" t="str">
            <v>No Replacement-DELETED</v>
          </cell>
          <cell r="D1358" t="str">
            <v>No Replacement-DELETED</v>
          </cell>
          <cell r="E1358" t="str">
            <v>No Replacement-DELETED</v>
          </cell>
          <cell r="F1358" t="str">
            <v>No Replacement-DELETED</v>
          </cell>
          <cell r="G1358" t="str">
            <v>No Replacement-DELETED</v>
          </cell>
          <cell r="H1358" t="str">
            <v>No Replacement-DELETED</v>
          </cell>
        </row>
        <row r="1359">
          <cell r="A1359" t="str">
            <v>P0691669</v>
          </cell>
          <cell r="C1359" t="str">
            <v>No Replacement-DELETED</v>
          </cell>
          <cell r="D1359" t="str">
            <v>No Replacement-DELETED</v>
          </cell>
          <cell r="E1359" t="str">
            <v>No Replacement-DELETED</v>
          </cell>
          <cell r="F1359" t="str">
            <v>No Replacement-DELETED</v>
          </cell>
          <cell r="G1359" t="str">
            <v>No Replacement-DELETED</v>
          </cell>
          <cell r="H1359" t="str">
            <v>No Replacement-DELETED</v>
          </cell>
        </row>
        <row r="1360">
          <cell r="A1360" t="str">
            <v>P0691769</v>
          </cell>
          <cell r="C1360" t="str">
            <v>DELETED</v>
          </cell>
          <cell r="G1360">
            <v>0</v>
          </cell>
          <cell r="H1360">
            <v>0</v>
          </cell>
        </row>
        <row r="1361">
          <cell r="A1361" t="str">
            <v>P0705061</v>
          </cell>
          <cell r="C1361" t="str">
            <v>No Replacement-DELETED</v>
          </cell>
          <cell r="D1361" t="str">
            <v>No Replacement-DELETED</v>
          </cell>
          <cell r="E1361" t="str">
            <v>No Replacement-DELETED</v>
          </cell>
          <cell r="F1361" t="str">
            <v>No Replacement-DELETED</v>
          </cell>
          <cell r="G1361" t="str">
            <v>No Replacement-DELETED</v>
          </cell>
          <cell r="H1361" t="str">
            <v>No Replacement-DELETED</v>
          </cell>
        </row>
        <row r="1362">
          <cell r="A1362" t="str">
            <v>P0713794</v>
          </cell>
          <cell r="C1362" t="str">
            <v>No Replacement-DELETED</v>
          </cell>
          <cell r="D1362" t="str">
            <v>No Replacement-DELETED</v>
          </cell>
          <cell r="E1362" t="str">
            <v>No Replacement-DELETED</v>
          </cell>
          <cell r="F1362" t="str">
            <v>No Replacement-DELETED</v>
          </cell>
          <cell r="G1362" t="str">
            <v>No Replacement-DELETED</v>
          </cell>
          <cell r="H1362" t="str">
            <v>No Replacement-DELETED</v>
          </cell>
        </row>
        <row r="1363">
          <cell r="A1363" t="str">
            <v>P0715226</v>
          </cell>
          <cell r="C1363" t="str">
            <v>No Replacement-DELETED</v>
          </cell>
          <cell r="D1363" t="str">
            <v>No Replacement-DELETED</v>
          </cell>
          <cell r="E1363" t="str">
            <v>No Replacement-DELETED</v>
          </cell>
          <cell r="F1363" t="str">
            <v>No Replacement-DELETED</v>
          </cell>
          <cell r="G1363" t="str">
            <v>No Replacement-DELETED</v>
          </cell>
          <cell r="H1363" t="str">
            <v>No Replacement-DELETED</v>
          </cell>
        </row>
        <row r="1364">
          <cell r="A1364" t="str">
            <v>P0720461</v>
          </cell>
          <cell r="C1364" t="str">
            <v>No Replacement-DELETED</v>
          </cell>
          <cell r="D1364" t="str">
            <v>No Replacement-DELETED</v>
          </cell>
          <cell r="E1364" t="str">
            <v>No Replacement-DELETED</v>
          </cell>
          <cell r="F1364" t="str">
            <v>No Replacement-DELETED</v>
          </cell>
          <cell r="G1364" t="str">
            <v>No Replacement-DELETED</v>
          </cell>
          <cell r="H1364" t="str">
            <v>No Replacement-DELETED</v>
          </cell>
        </row>
        <row r="1365">
          <cell r="A1365" t="str">
            <v>P0720773</v>
          </cell>
          <cell r="C1365" t="str">
            <v>No Replacement-DELETED</v>
          </cell>
          <cell r="D1365" t="str">
            <v>No Replacement-DELETED</v>
          </cell>
          <cell r="E1365" t="str">
            <v>No Replacement-DELETED</v>
          </cell>
          <cell r="F1365" t="str">
            <v>No Replacement-DELETED</v>
          </cell>
          <cell r="G1365" t="str">
            <v>No Replacement-DELETED</v>
          </cell>
          <cell r="H1365" t="str">
            <v>No Replacement-DELETED</v>
          </cell>
        </row>
        <row r="1366">
          <cell r="A1366" t="str">
            <v>P0724514</v>
          </cell>
          <cell r="C1366" t="str">
            <v>No Replacement-DELETED</v>
          </cell>
          <cell r="D1366" t="str">
            <v>No Replacement-DELETED</v>
          </cell>
          <cell r="E1366" t="str">
            <v>No Replacement-DELETED</v>
          </cell>
          <cell r="F1366" t="str">
            <v>No Replacement-DELETED</v>
          </cell>
          <cell r="G1366" t="str">
            <v>No Replacement-DELETED</v>
          </cell>
          <cell r="H1366" t="str">
            <v>No Replacement-DELETED</v>
          </cell>
        </row>
        <row r="1367">
          <cell r="A1367" t="str">
            <v>P0724517</v>
          </cell>
          <cell r="C1367" t="str">
            <v>No Replacement-DELETED</v>
          </cell>
          <cell r="D1367" t="str">
            <v>No Replacement-DELETED</v>
          </cell>
          <cell r="E1367" t="str">
            <v>No Replacement-DELETED</v>
          </cell>
          <cell r="F1367" t="str">
            <v>No Replacement-DELETED</v>
          </cell>
          <cell r="G1367" t="str">
            <v>No Replacement-DELETED</v>
          </cell>
          <cell r="H1367" t="str">
            <v>No Replacement-DELETED</v>
          </cell>
        </row>
        <row r="1368">
          <cell r="A1368" t="str">
            <v>P0724518</v>
          </cell>
          <cell r="C1368" t="str">
            <v>No Replacement-DELETED</v>
          </cell>
          <cell r="D1368" t="str">
            <v>No Replacement-DELETED</v>
          </cell>
          <cell r="E1368" t="str">
            <v>No Replacement-DELETED</v>
          </cell>
          <cell r="F1368" t="str">
            <v>No Replacement-DELETED</v>
          </cell>
          <cell r="G1368" t="str">
            <v>No Replacement-DELETED</v>
          </cell>
          <cell r="H1368" t="str">
            <v>No Replacement-DELETED</v>
          </cell>
        </row>
        <row r="1369">
          <cell r="A1369" t="str">
            <v>P0726963</v>
          </cell>
          <cell r="C1369" t="str">
            <v>No Replacement-DELETED</v>
          </cell>
          <cell r="D1369" t="str">
            <v>No Replacement-DELETED</v>
          </cell>
          <cell r="E1369" t="str">
            <v>No Replacement-DELETED</v>
          </cell>
          <cell r="F1369" t="str">
            <v>No Replacement-DELETED</v>
          </cell>
          <cell r="G1369" t="str">
            <v>No Replacement-DELETED</v>
          </cell>
          <cell r="H1369" t="str">
            <v>No Replacement-DELETED</v>
          </cell>
        </row>
        <row r="1370">
          <cell r="A1370" t="str">
            <v>P0735863</v>
          </cell>
          <cell r="C1370" t="str">
            <v>No Replacement-DELETED</v>
          </cell>
          <cell r="D1370" t="str">
            <v>No Replacement-DELETED</v>
          </cell>
          <cell r="E1370" t="str">
            <v>No Replacement-DELETED</v>
          </cell>
          <cell r="F1370" t="str">
            <v>No Replacement-DELETED</v>
          </cell>
          <cell r="G1370" t="str">
            <v>No Replacement-DELETED</v>
          </cell>
          <cell r="H1370" t="str">
            <v>No Replacement-DELETED</v>
          </cell>
        </row>
        <row r="1371">
          <cell r="A1371" t="str">
            <v>P0743628</v>
          </cell>
          <cell r="C1371" t="str">
            <v>No Replacement-DELETED</v>
          </cell>
          <cell r="D1371" t="str">
            <v>No Replacement-DELETED</v>
          </cell>
          <cell r="E1371" t="str">
            <v>No Replacement-DELETED</v>
          </cell>
          <cell r="F1371" t="str">
            <v>No Replacement-DELETED</v>
          </cell>
          <cell r="G1371" t="str">
            <v>No Replacement-DELETED</v>
          </cell>
          <cell r="H1371" t="str">
            <v>No Replacement-DELETED</v>
          </cell>
        </row>
        <row r="1372">
          <cell r="A1372" t="str">
            <v>P0859950</v>
          </cell>
          <cell r="C1372" t="str">
            <v>No Replacement-DELETED</v>
          </cell>
          <cell r="D1372" t="str">
            <v>No Replacement-DELETED</v>
          </cell>
          <cell r="E1372" t="str">
            <v>No Replacement-DELETED</v>
          </cell>
          <cell r="F1372" t="str">
            <v>No Replacement-DELETED</v>
          </cell>
          <cell r="G1372" t="str">
            <v>No Replacement-DELETED</v>
          </cell>
          <cell r="H1372" t="str">
            <v>No Replacement-DELETED</v>
          </cell>
        </row>
        <row r="1373">
          <cell r="A1373" t="str">
            <v>P0874870</v>
          </cell>
          <cell r="C1373" t="str">
            <v>MD'd</v>
          </cell>
          <cell r="D1373" t="str">
            <v>MD'd</v>
          </cell>
          <cell r="E1373" t="str">
            <v>MD'd</v>
          </cell>
          <cell r="F1373" t="str">
            <v>MD'd</v>
          </cell>
          <cell r="G1373" t="str">
            <v>MD'd</v>
          </cell>
          <cell r="H1373" t="str">
            <v>MD'd</v>
          </cell>
        </row>
        <row r="1374">
          <cell r="A1374" t="str">
            <v>P0916583</v>
          </cell>
          <cell r="C1374" t="str">
            <v>No Replacement-DELETED</v>
          </cell>
          <cell r="D1374" t="str">
            <v>No Replacement-DELETED</v>
          </cell>
          <cell r="E1374" t="str">
            <v>No Replacement-DELETED</v>
          </cell>
          <cell r="F1374" t="str">
            <v>No Replacement-DELETED</v>
          </cell>
          <cell r="G1374" t="str">
            <v>No Replacement-DELETED</v>
          </cell>
          <cell r="H1374" t="str">
            <v>No Replacement-DELETED</v>
          </cell>
        </row>
        <row r="1375">
          <cell r="A1375" t="str">
            <v>P0916584</v>
          </cell>
          <cell r="C1375" t="str">
            <v>No Replacement-DELETED</v>
          </cell>
          <cell r="D1375" t="str">
            <v>No Replacement-DELETED</v>
          </cell>
          <cell r="E1375" t="str">
            <v>No Replacement-DELETED</v>
          </cell>
          <cell r="F1375" t="str">
            <v>No Replacement-DELETED</v>
          </cell>
          <cell r="G1375" t="str">
            <v>No Replacement-DELETED</v>
          </cell>
          <cell r="H1375" t="str">
            <v>No Replacement-DELETED</v>
          </cell>
        </row>
        <row r="1376">
          <cell r="A1376" t="str">
            <v>P099B240</v>
          </cell>
          <cell r="C1376" t="str">
            <v>No Replacement-DELETED</v>
          </cell>
          <cell r="D1376" t="str">
            <v>No Replacement-DELETED</v>
          </cell>
          <cell r="E1376" t="str">
            <v>No Replacement-DELETED</v>
          </cell>
          <cell r="F1376" t="str">
            <v>No Replacement-DELETED</v>
          </cell>
          <cell r="G1376" t="str">
            <v>No Replacement-DELETED</v>
          </cell>
          <cell r="H1376" t="str">
            <v>No Replacement-DELETED</v>
          </cell>
        </row>
        <row r="1377">
          <cell r="A1377" t="str">
            <v>P099E580</v>
          </cell>
          <cell r="C1377" t="str">
            <v>No Replacement-DELETED</v>
          </cell>
          <cell r="D1377" t="str">
            <v>No Replacement-DELETED</v>
          </cell>
          <cell r="E1377" t="str">
            <v>No Replacement-DELETED</v>
          </cell>
          <cell r="F1377" t="str">
            <v>No Replacement-DELETED</v>
          </cell>
          <cell r="G1377" t="str">
            <v>No Replacement-DELETED</v>
          </cell>
          <cell r="H1377" t="str">
            <v>No Replacement-DELETED</v>
          </cell>
        </row>
        <row r="1378">
          <cell r="A1378" t="str">
            <v>QTBIX17A</v>
          </cell>
          <cell r="B1378" t="str">
            <v>A0270166</v>
          </cell>
          <cell r="C1378" t="str">
            <v>No Replacement-DELETED</v>
          </cell>
          <cell r="D1378" t="str">
            <v>No Replacement-DELETED</v>
          </cell>
          <cell r="E1378" t="str">
            <v>No Replacement-DELETED</v>
          </cell>
          <cell r="F1378" t="str">
            <v>No Replacement-DELETED</v>
          </cell>
          <cell r="G1378" t="str">
            <v>No Replacement-DELETED</v>
          </cell>
          <cell r="H1378" t="str">
            <v>No Replacement-DELETED</v>
          </cell>
        </row>
        <row r="1379">
          <cell r="A1379" t="str">
            <v>R0103032</v>
          </cell>
          <cell r="C1379" t="str">
            <v>No Replacement-DELETED</v>
          </cell>
          <cell r="D1379" t="str">
            <v>No Replacement-DELETED</v>
          </cell>
          <cell r="E1379" t="str">
            <v>No Replacement-DELETED</v>
          </cell>
          <cell r="F1379" t="str">
            <v>No Replacement-DELETED</v>
          </cell>
          <cell r="G1379" t="str">
            <v>No Replacement-DELETED</v>
          </cell>
          <cell r="H1379" t="str">
            <v>No Replacement-DELETED</v>
          </cell>
        </row>
        <row r="1380">
          <cell r="A1380" t="str">
            <v>R0104011</v>
          </cell>
          <cell r="C1380" t="str">
            <v>No Replacement-DELETED</v>
          </cell>
          <cell r="D1380" t="str">
            <v>No Replacement-DELETED</v>
          </cell>
          <cell r="E1380" t="str">
            <v>No Replacement-DELETED</v>
          </cell>
          <cell r="F1380" t="str">
            <v>No Replacement-DELETED</v>
          </cell>
          <cell r="G1380" t="str">
            <v>No Replacement-DELETED</v>
          </cell>
          <cell r="H1380" t="str">
            <v>No Replacement-DELETED</v>
          </cell>
        </row>
        <row r="1381">
          <cell r="A1381" t="str">
            <v>R0108387</v>
          </cell>
          <cell r="C1381" t="str">
            <v>DELETED</v>
          </cell>
          <cell r="G1381">
            <v>0</v>
          </cell>
          <cell r="H1381">
            <v>0</v>
          </cell>
        </row>
        <row r="1382">
          <cell r="A1382" t="str">
            <v>R0112371</v>
          </cell>
          <cell r="C1382" t="str">
            <v>No Replacement-DELETED</v>
          </cell>
          <cell r="D1382" t="str">
            <v>No Replacement-DELETED</v>
          </cell>
          <cell r="E1382" t="str">
            <v>No Replacement-DELETED</v>
          </cell>
          <cell r="F1382" t="str">
            <v>No Replacement-DELETED</v>
          </cell>
          <cell r="G1382" t="str">
            <v>No Replacement-DELETED</v>
          </cell>
          <cell r="H1382" t="str">
            <v>No Replacement-DELETED</v>
          </cell>
        </row>
        <row r="1383">
          <cell r="A1383" t="str">
            <v>R0112463</v>
          </cell>
          <cell r="C1383" t="str">
            <v>No Replacement-DELETED</v>
          </cell>
          <cell r="D1383" t="str">
            <v>No Replacement-DELETED</v>
          </cell>
          <cell r="E1383" t="str">
            <v>No Replacement-DELETED</v>
          </cell>
          <cell r="F1383" t="str">
            <v>No Replacement-DELETED</v>
          </cell>
          <cell r="G1383" t="str">
            <v>No Replacement-DELETED</v>
          </cell>
          <cell r="H1383" t="str">
            <v>No Replacement-DELETED</v>
          </cell>
        </row>
        <row r="1384">
          <cell r="A1384" t="str">
            <v>R0112478</v>
          </cell>
          <cell r="C1384" t="str">
            <v>No Replacement-DELETED</v>
          </cell>
          <cell r="D1384" t="str">
            <v>No Replacement-DELETED</v>
          </cell>
          <cell r="E1384" t="str">
            <v>No Replacement-DELETED</v>
          </cell>
          <cell r="F1384" t="str">
            <v>No Replacement-DELETED</v>
          </cell>
          <cell r="G1384" t="str">
            <v>No Replacement-DELETED</v>
          </cell>
          <cell r="H1384" t="str">
            <v>No Replacement-DELETED</v>
          </cell>
        </row>
        <row r="1385">
          <cell r="A1385" t="str">
            <v>R0113363</v>
          </cell>
          <cell r="C1385" t="str">
            <v>Replaced By R0118730 - MD'd</v>
          </cell>
          <cell r="D1385" t="str">
            <v>Replaced By R0118730 - MD'd</v>
          </cell>
          <cell r="E1385" t="str">
            <v>Replaced By R0118730 - MD'd</v>
          </cell>
          <cell r="F1385" t="str">
            <v>Replaced By R0118730 - MD'd</v>
          </cell>
          <cell r="G1385" t="str">
            <v>Replaced By R0118730 - MD'd</v>
          </cell>
          <cell r="H1385" t="str">
            <v>Replaced By R0118730 - MD'd</v>
          </cell>
        </row>
        <row r="1386">
          <cell r="A1386" t="str">
            <v>R0113365</v>
          </cell>
          <cell r="C1386" t="str">
            <v>No Replacement- MD'd</v>
          </cell>
          <cell r="D1386" t="str">
            <v>No Replacement- MD'd</v>
          </cell>
          <cell r="E1386" t="str">
            <v>No Replacement- MD'd</v>
          </cell>
          <cell r="F1386" t="str">
            <v>No Replacement- MD'd</v>
          </cell>
          <cell r="G1386" t="str">
            <v>No Replacement- MD'd</v>
          </cell>
          <cell r="H1386" t="str">
            <v>No Replacement- MD'd</v>
          </cell>
        </row>
        <row r="1387">
          <cell r="A1387" t="str">
            <v>R0113442</v>
          </cell>
          <cell r="C1387" t="str">
            <v>No Replacement- MD'd</v>
          </cell>
          <cell r="D1387" t="str">
            <v>No Replacement- MD'd</v>
          </cell>
          <cell r="E1387" t="str">
            <v>No Replacement- MD'd</v>
          </cell>
          <cell r="F1387" t="str">
            <v>No Replacement- MD'd</v>
          </cell>
          <cell r="G1387" t="str">
            <v>No Replacement- MD'd</v>
          </cell>
          <cell r="H1387" t="str">
            <v>No Replacement- MD'd</v>
          </cell>
        </row>
        <row r="1388">
          <cell r="A1388" t="str">
            <v>R0114594</v>
          </cell>
          <cell r="C1388" t="str">
            <v>No Replacement-DELETED</v>
          </cell>
          <cell r="D1388" t="str">
            <v>No Replacement-DELETED</v>
          </cell>
          <cell r="E1388" t="str">
            <v>No Replacement-DELETED</v>
          </cell>
          <cell r="F1388" t="str">
            <v>No Replacement-DELETED</v>
          </cell>
          <cell r="G1388" t="str">
            <v>No Replacement-DELETED</v>
          </cell>
          <cell r="H1388" t="str">
            <v>No Replacement-DELETED</v>
          </cell>
        </row>
        <row r="1389">
          <cell r="A1389" t="str">
            <v>R0115467</v>
          </cell>
          <cell r="C1389" t="str">
            <v>No Replacement-DELETED</v>
          </cell>
          <cell r="D1389" t="str">
            <v>No Replacement-DELETED</v>
          </cell>
          <cell r="E1389" t="str">
            <v>No Replacement-DELETED</v>
          </cell>
          <cell r="F1389" t="str">
            <v>No Replacement-DELETED</v>
          </cell>
          <cell r="G1389" t="str">
            <v>No Replacement-DELETED</v>
          </cell>
          <cell r="H1389" t="str">
            <v>No Replacement-DELETED</v>
          </cell>
        </row>
        <row r="1390">
          <cell r="A1390" t="str">
            <v>R0115471</v>
          </cell>
          <cell r="C1390" t="str">
            <v>No Replacement-DELETED</v>
          </cell>
          <cell r="D1390" t="str">
            <v>No Replacement-DELETED</v>
          </cell>
          <cell r="E1390" t="str">
            <v>No Replacement-DELETED</v>
          </cell>
          <cell r="F1390" t="str">
            <v>No Replacement-DELETED</v>
          </cell>
          <cell r="G1390" t="str">
            <v>No Replacement-DELETED</v>
          </cell>
          <cell r="H1390" t="str">
            <v>No Replacement-DELETED</v>
          </cell>
        </row>
        <row r="1391">
          <cell r="A1391" t="str">
            <v>R0115473</v>
          </cell>
          <cell r="C1391" t="str">
            <v>No Replacement-DELETED</v>
          </cell>
          <cell r="D1391" t="str">
            <v>No Replacement-DELETED</v>
          </cell>
          <cell r="E1391" t="str">
            <v>No Replacement-DELETED</v>
          </cell>
          <cell r="F1391" t="str">
            <v>No Replacement-DELETED</v>
          </cell>
          <cell r="G1391" t="str">
            <v>No Replacement-DELETED</v>
          </cell>
          <cell r="H1391" t="str">
            <v>No Replacement-DELETED</v>
          </cell>
        </row>
        <row r="1392">
          <cell r="A1392" t="str">
            <v>R0115690</v>
          </cell>
          <cell r="C1392" t="str">
            <v>No Replacement-DELETED</v>
          </cell>
          <cell r="D1392" t="str">
            <v>No Replacement-DELETED</v>
          </cell>
          <cell r="E1392" t="str">
            <v>No Replacement-DELETED</v>
          </cell>
          <cell r="F1392" t="str">
            <v>No Replacement-DELETED</v>
          </cell>
          <cell r="G1392" t="str">
            <v>No Replacement-DELETED</v>
          </cell>
          <cell r="H1392" t="str">
            <v>No Replacement-DELETED</v>
          </cell>
        </row>
        <row r="1393">
          <cell r="A1393" t="str">
            <v>R0118701</v>
          </cell>
          <cell r="C1393" t="str">
            <v>DELETED</v>
          </cell>
          <cell r="G1393">
            <v>0</v>
          </cell>
          <cell r="H1393">
            <v>0</v>
          </cell>
        </row>
        <row r="1394">
          <cell r="A1394" t="str">
            <v>TK000395</v>
          </cell>
          <cell r="B1394">
            <v>50</v>
          </cell>
          <cell r="C1394" t="str">
            <v>No Replacement-DELETED</v>
          </cell>
          <cell r="D1394" t="str">
            <v>No Replacement-DELETED</v>
          </cell>
          <cell r="E1394" t="str">
            <v>No Replacement-DELETED</v>
          </cell>
          <cell r="F1394" t="str">
            <v>No Replacement-DELETED</v>
          </cell>
          <cell r="G1394" t="str">
            <v>No Replacement-DELETED</v>
          </cell>
          <cell r="H1394" t="str">
            <v>No Replacement-DELETED</v>
          </cell>
        </row>
        <row r="1395">
          <cell r="G1395" t="e">
            <v>#N/A</v>
          </cell>
          <cell r="H1395" t="e">
            <v>#N/A</v>
          </cell>
        </row>
        <row r="1396">
          <cell r="A1396" t="str">
            <v>AL2012B14</v>
          </cell>
          <cell r="B1396" t="str">
            <v>A0711418</v>
          </cell>
          <cell r="C1396" t="str">
            <v>Services Platform</v>
          </cell>
          <cell r="D1396" t="str">
            <v>BayStack 450-24T Switch (24 10/100BaseTX plus 1 MDA slot and 1 Cascade Slot). (Includes European Schuko power cord) Limited Lifetime Warranty: for details see the warranty section of the Services Price Book.</v>
          </cell>
          <cell r="E1396">
            <v>2295</v>
          </cell>
          <cell r="F1396">
            <v>612.58000000000004</v>
          </cell>
          <cell r="G1396" t="e">
            <v>#N/A</v>
          </cell>
          <cell r="H1396" t="e">
            <v>#N/A</v>
          </cell>
        </row>
        <row r="1397">
          <cell r="A1397" t="str">
            <v>AL2018001</v>
          </cell>
          <cell r="B1397" t="str">
            <v>A0765249</v>
          </cell>
          <cell r="C1397" t="str">
            <v>Services Platform</v>
          </cell>
          <cell r="D1397" t="str">
            <v>BAYSTACK 400-STACK CABLE,1 METER</v>
          </cell>
          <cell r="E1397">
            <v>195</v>
          </cell>
          <cell r="F1397">
            <v>34.159999999999997</v>
          </cell>
          <cell r="G1397" t="e">
            <v>#N/A</v>
          </cell>
          <cell r="H1397" t="e">
            <v>#N/A</v>
          </cell>
        </row>
        <row r="1398">
          <cell r="A1398" t="str">
            <v>AL2018002</v>
          </cell>
          <cell r="B1398" t="str">
            <v>A0711454</v>
          </cell>
          <cell r="C1398" t="str">
            <v>Services Platform</v>
          </cell>
          <cell r="D1398" t="str">
            <v>BAYSTACK 400-STACK CABLE,18"</v>
          </cell>
          <cell r="E1398">
            <v>95</v>
          </cell>
          <cell r="F1398">
            <v>39.33</v>
          </cell>
          <cell r="G1398" t="e">
            <v>#N/A</v>
          </cell>
          <cell r="H1398" t="e">
            <v>#N/A</v>
          </cell>
        </row>
        <row r="1399">
          <cell r="A1399" t="str">
            <v>AL2018003</v>
          </cell>
          <cell r="B1399" t="str">
            <v>A0716776</v>
          </cell>
          <cell r="C1399" t="str">
            <v>Services Platform</v>
          </cell>
          <cell r="D1399" t="str">
            <v>BayStack 350/450 Wall Mount Kit - Kit includes 2 wall mount brackets and two expansion brackets for stacking units up to two high</v>
          </cell>
          <cell r="E1399">
            <v>140</v>
          </cell>
          <cell r="F1399">
            <v>29.77</v>
          </cell>
          <cell r="G1399" t="e">
            <v>#N/A</v>
          </cell>
          <cell r="H1399" t="e">
            <v>#N/A</v>
          </cell>
        </row>
        <row r="1400">
          <cell r="A1400" t="str">
            <v>AL2018004</v>
          </cell>
          <cell r="B1400" t="str">
            <v>A0717742</v>
          </cell>
          <cell r="C1400" t="str">
            <v>Services Platform</v>
          </cell>
          <cell r="D1400" t="str">
            <v>BayStack 400-SRC Cascade Return Cable (3 meter) (for BayStack 450 Switches).</v>
          </cell>
          <cell r="E1400">
            <v>245</v>
          </cell>
          <cell r="F1400">
            <v>44.74</v>
          </cell>
          <cell r="G1400" t="e">
            <v>#N/A</v>
          </cell>
          <cell r="H1400" t="e">
            <v>#N/A</v>
          </cell>
        </row>
        <row r="1401">
          <cell r="A1401" t="str">
            <v>AL2033010</v>
          </cell>
          <cell r="B1401" t="str">
            <v>A0765246</v>
          </cell>
          <cell r="C1401" t="str">
            <v>Services Platform</v>
          </cell>
          <cell r="D1401" t="str">
            <v>BayStack 400-ST1 Cascade Module (for BayStack 450, includes cascade cable).</v>
          </cell>
          <cell r="E1401">
            <v>395</v>
          </cell>
          <cell r="F1401">
            <v>118.14</v>
          </cell>
          <cell r="G1401" t="e">
            <v>#N/A</v>
          </cell>
          <cell r="H1401" t="e">
            <v>#N/A</v>
          </cell>
        </row>
        <row r="1402">
          <cell r="A1402" t="str">
            <v>DS1304007</v>
          </cell>
          <cell r="B1402" t="str">
            <v>A0916972</v>
          </cell>
          <cell r="C1402" t="str">
            <v>Services Platform</v>
          </cell>
          <cell r="D1402" t="str">
            <v>OC-3C 4 PORT ATM SMF MDA</v>
          </cell>
          <cell r="E1402">
            <v>8495</v>
          </cell>
          <cell r="F1402">
            <v>1286.4100000000001</v>
          </cell>
          <cell r="G1402" t="e">
            <v>#N/A</v>
          </cell>
          <cell r="H1402" t="e">
            <v>#N/A</v>
          </cell>
        </row>
        <row r="1403">
          <cell r="A1403" t="str">
            <v>DS1304008</v>
          </cell>
          <cell r="B1403" t="str">
            <v>A0852829</v>
          </cell>
          <cell r="C1403" t="str">
            <v>Services Platform</v>
          </cell>
          <cell r="D1403" t="str">
            <v>Passport 8672 ATME 2 Slot MDA Baseboard. Accepts two MDAs, supports up to 8 OC-3 or 2 OC-12 ports</v>
          </cell>
          <cell r="E1403">
            <v>19995</v>
          </cell>
          <cell r="F1403">
            <v>3734.37</v>
          </cell>
          <cell r="G1403" t="e">
            <v>#N/A</v>
          </cell>
          <cell r="H1403" t="e">
            <v>#N/A</v>
          </cell>
        </row>
        <row r="1404">
          <cell r="A1404" t="str">
            <v>DS1400001</v>
          </cell>
          <cell r="B1404" t="str">
            <v>A0846436</v>
          </cell>
          <cell r="C1404" t="str">
            <v>Passport Hardware</v>
          </cell>
          <cell r="D1404" t="str">
            <v>8010CO BREAKER INTERFACE PANEL</v>
          </cell>
          <cell r="E1404">
            <v>2995</v>
          </cell>
          <cell r="F1404">
            <v>1123</v>
          </cell>
          <cell r="G1404" t="e">
            <v>#N/A</v>
          </cell>
          <cell r="H1404" t="e">
            <v>#N/A</v>
          </cell>
        </row>
        <row r="1405">
          <cell r="A1405" t="str">
            <v>DS1402004</v>
          </cell>
          <cell r="B1405" t="str">
            <v>A0846437</v>
          </cell>
          <cell r="C1405" t="str">
            <v>Passport Hardware</v>
          </cell>
          <cell r="D1405" t="str">
            <v>8010CO CENTRAL OFFICE CHASSIS</v>
          </cell>
          <cell r="E1405">
            <v>13995</v>
          </cell>
          <cell r="F1405">
            <v>11066.5</v>
          </cell>
          <cell r="G1405" t="e">
            <v>#N/A</v>
          </cell>
          <cell r="H1405" t="e">
            <v>#N/A</v>
          </cell>
        </row>
        <row r="1406">
          <cell r="A1406" t="str">
            <v>DS1404035</v>
          </cell>
          <cell r="B1406" t="str">
            <v>A0850906</v>
          </cell>
          <cell r="C1406" t="str">
            <v>Services Platform</v>
          </cell>
          <cell r="D1406" t="str">
            <v>PASSPORT 8648TXE ROUTING SWITCH MODULE</v>
          </cell>
          <cell r="E1406">
            <v>15995</v>
          </cell>
          <cell r="F1406">
            <v>2061.23</v>
          </cell>
          <cell r="G1406" t="e">
            <v>#N/A</v>
          </cell>
          <cell r="H1406" t="e">
            <v>#N/A</v>
          </cell>
        </row>
        <row r="1407">
          <cell r="A1407" t="str">
            <v>DS1405007</v>
          </cell>
          <cell r="B1407" t="str">
            <v>A0853768</v>
          </cell>
          <cell r="C1407" t="str">
            <v>Services Platform</v>
          </cell>
          <cell r="D1407" t="str">
            <v>8004DC, 850W DC POWER SUPPLY</v>
          </cell>
          <cell r="E1407">
            <v>4495</v>
          </cell>
          <cell r="F1407">
            <v>1055.6199999999999</v>
          </cell>
          <cell r="G1407" t="e">
            <v>#N/A</v>
          </cell>
          <cell r="H1407" t="e">
            <v>#N/A</v>
          </cell>
        </row>
        <row r="1408">
          <cell r="A1408" t="str">
            <v>DS1410003-3.2</v>
          </cell>
          <cell r="B1408" t="str">
            <v>A0882705</v>
          </cell>
          <cell r="C1408" t="str">
            <v>Services Platform</v>
          </cell>
          <cell r="D1408" t="str">
            <v>PASSPORT 8600 RTNG SWITCH SW LIC V3.2</v>
          </cell>
          <cell r="E1408">
            <v>4995</v>
          </cell>
          <cell r="F1408">
            <v>23.43</v>
          </cell>
          <cell r="G1408" t="e">
            <v>#N/A</v>
          </cell>
          <cell r="H1408" t="e">
            <v>#N/A</v>
          </cell>
        </row>
        <row r="1409">
          <cell r="A1409" t="str">
            <v>P0990945</v>
          </cell>
          <cell r="B1409" t="str">
            <v>PDSN0020</v>
          </cell>
          <cell r="C1409" t="str">
            <v>Shasta Software</v>
          </cell>
          <cell r="D1409" t="str">
            <v>CDMA PACKET DATA SERV NODE REL 2.0 - 1000 SUBS</v>
          </cell>
          <cell r="E1409">
            <v>20000</v>
          </cell>
          <cell r="F1409">
            <v>0</v>
          </cell>
          <cell r="G1409" t="e">
            <v>#N/A</v>
          </cell>
          <cell r="H1409" t="e">
            <v>#N/A</v>
          </cell>
        </row>
        <row r="1410">
          <cell r="A1410" t="str">
            <v>P0994423</v>
          </cell>
          <cell r="B1410" t="str">
            <v>PDSN0021</v>
          </cell>
          <cell r="C1410" t="str">
            <v>Shasta Software</v>
          </cell>
          <cell r="D1410" t="str">
            <v>PDSN Right-To-Use 1000 Sessions</v>
          </cell>
          <cell r="E1410">
            <v>20000</v>
          </cell>
          <cell r="F1410">
            <v>0</v>
          </cell>
          <cell r="G1410" t="e">
            <v>#N/A</v>
          </cell>
          <cell r="H1410" t="e">
            <v>#N/A</v>
          </cell>
        </row>
        <row r="1411">
          <cell r="A1411" t="str">
            <v>P0946219</v>
          </cell>
          <cell r="B1411" t="str">
            <v>PDSN0101</v>
          </cell>
          <cell r="C1411" t="str">
            <v>Shasta Software</v>
          </cell>
          <cell r="D1411" t="str">
            <v>MOBILE IP FOREIGN AGENT 2.0 - 1000 SUBS</v>
          </cell>
          <cell r="E1411">
            <v>2000</v>
          </cell>
          <cell r="F1411">
            <v>0</v>
          </cell>
          <cell r="G1411" t="e">
            <v>#N/A</v>
          </cell>
          <cell r="H1411" t="e">
            <v>#N/A</v>
          </cell>
        </row>
        <row r="1412">
          <cell r="A1412" t="str">
            <v>P0990947</v>
          </cell>
          <cell r="B1412" t="str">
            <v>CHA00020</v>
          </cell>
          <cell r="C1412" t="str">
            <v>Shasta Software</v>
          </cell>
          <cell r="D1412" t="str">
            <v>MOBILE IP HOME AGENT 2.0 - 1000 SUBS</v>
          </cell>
          <cell r="E1412">
            <v>3000</v>
          </cell>
          <cell r="F1412">
            <v>0</v>
          </cell>
          <cell r="G1412" t="e">
            <v>#N/A</v>
          </cell>
          <cell r="H1412" t="e">
            <v>#N/A</v>
          </cell>
        </row>
        <row r="1413">
          <cell r="A1413" t="str">
            <v>P0994421</v>
          </cell>
          <cell r="B1413" t="str">
            <v>CHAS0002</v>
          </cell>
          <cell r="C1413" t="str">
            <v>Shasta Software</v>
          </cell>
          <cell r="D1413" t="str">
            <v>CDMA HA Right-To-Use 1000 Sessions</v>
          </cell>
          <cell r="E1413">
            <v>3000</v>
          </cell>
          <cell r="F1413">
            <v>0</v>
          </cell>
          <cell r="G1413" t="e">
            <v>#N/A</v>
          </cell>
          <cell r="H1413" t="e">
            <v>#N/A</v>
          </cell>
        </row>
        <row r="1414">
          <cell r="A1414" t="str">
            <v>DM1401088</v>
          </cell>
          <cell r="B1414" t="str">
            <v>A0863258</v>
          </cell>
          <cell r="C1414" t="str">
            <v>Contivity Hardware</v>
          </cell>
          <cell r="D1414" t="str">
            <v>VPN-in-a-Box: Contivity 600 with Advanced Routing and Stateful Firewall license keys, Server S/W w/ (128bit) Encryption, No power cord</v>
          </cell>
          <cell r="E1414">
            <v>3400</v>
          </cell>
          <cell r="F1414">
            <v>741.21</v>
          </cell>
          <cell r="G1414" t="e">
            <v>#N/A</v>
          </cell>
          <cell r="H1414" t="e">
            <v>#N/A</v>
          </cell>
        </row>
        <row r="1415">
          <cell r="A1415" t="str">
            <v>DM1011002</v>
          </cell>
          <cell r="B1415" t="str">
            <v>A0717455</v>
          </cell>
          <cell r="C1415" t="str">
            <v>Contivity Hardware</v>
          </cell>
          <cell r="D1415" t="str">
            <v>10/100 Ethernet Card (Field INSTALL), for use in the Contivity 600/1600/1700/2500/2600/2700/4500/4600 only.</v>
          </cell>
          <cell r="E1415">
            <v>300</v>
          </cell>
          <cell r="F1415">
            <v>47.58</v>
          </cell>
          <cell r="G1415" t="e">
            <v>#N/A</v>
          </cell>
          <cell r="H1415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11"/>
  <sheetViews>
    <sheetView tabSelected="1" zoomScale="85" zoomScaleNormal="85" workbookViewId="0">
      <selection activeCell="B2" sqref="B2"/>
    </sheetView>
  </sheetViews>
  <sheetFormatPr baseColWidth="10" defaultRowHeight="15"/>
  <cols>
    <col min="1" max="1" width="13.5703125" bestFit="1" customWidth="1"/>
    <col min="2" max="2" width="15.7109375" bestFit="1" customWidth="1"/>
    <col min="3" max="3" width="11.42578125" customWidth="1"/>
    <col min="4" max="4" width="13.28515625" customWidth="1"/>
    <col min="5" max="5" width="13.85546875" customWidth="1"/>
  </cols>
  <sheetData>
    <row r="1" spans="1:6" ht="15.75" thickBot="1">
      <c r="A1" s="72"/>
      <c r="B1" s="73" t="s">
        <v>41</v>
      </c>
      <c r="C1" s="72"/>
      <c r="D1" s="73" t="s">
        <v>28</v>
      </c>
      <c r="E1" s="73" t="s">
        <v>44</v>
      </c>
      <c r="F1" s="73" t="s">
        <v>236</v>
      </c>
    </row>
    <row r="2" spans="1:6" ht="24" thickBot="1">
      <c r="A2" s="74" t="s">
        <v>253</v>
      </c>
      <c r="B2" s="75">
        <f>D2+E2+F2</f>
        <v>9.1166103889193223E-4</v>
      </c>
      <c r="C2" s="72"/>
      <c r="D2" s="210">
        <f>'C 13'!D21</f>
        <v>4.856728547354663E-4</v>
      </c>
      <c r="E2" s="210">
        <f>'C 13'!E21</f>
        <v>3.4310990789356298E-4</v>
      </c>
      <c r="F2" s="210">
        <f>(D2+E2)*OVERHEAD</f>
        <v>8.2878276262902937E-5</v>
      </c>
    </row>
    <row r="3" spans="1:6" ht="24" thickBot="1">
      <c r="A3" s="74" t="s">
        <v>254</v>
      </c>
      <c r="B3" s="240">
        <v>0.1011</v>
      </c>
      <c r="C3" s="72"/>
      <c r="D3" s="76">
        <f>D2/$B$2</f>
        <v>0.53273402505581646</v>
      </c>
      <c r="E3" s="76">
        <f>E2/$B$2</f>
        <v>0.3763568840350926</v>
      </c>
      <c r="F3" s="76">
        <f>F2/$B$2</f>
        <v>9.0909090909090912E-2</v>
      </c>
    </row>
    <row r="4" spans="1:6">
      <c r="B4" s="72"/>
    </row>
    <row r="5" spans="1:6">
      <c r="B5" s="72"/>
    </row>
    <row r="6" spans="1:6">
      <c r="B6" s="72"/>
    </row>
    <row r="7" spans="1:6">
      <c r="B7" s="72"/>
    </row>
    <row r="8" spans="1:6">
      <c r="B8" s="72"/>
    </row>
    <row r="9" spans="1:6">
      <c r="B9" s="72"/>
    </row>
    <row r="10" spans="1:6">
      <c r="B10" s="72"/>
    </row>
    <row r="11" spans="1:6">
      <c r="B11" s="72"/>
    </row>
  </sheetData>
  <conditionalFormatting sqref="B3">
    <cfRule type="expression" dxfId="2" priority="43">
      <formula>#REF!="No"</formula>
    </cfRule>
  </conditionalFormatting>
  <conditionalFormatting sqref="A3">
    <cfRule type="expression" dxfId="1" priority="44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6"/>
  <dimension ref="A1:G31"/>
  <sheetViews>
    <sheetView workbookViewId="0">
      <selection activeCell="B5" sqref="B5"/>
    </sheetView>
  </sheetViews>
  <sheetFormatPr baseColWidth="10" defaultRowHeight="15"/>
  <cols>
    <col min="1" max="1" width="5.7109375" customWidth="1"/>
    <col min="2" max="2" width="7.140625" customWidth="1"/>
  </cols>
  <sheetData>
    <row r="1" spans="1:7" ht="31.5">
      <c r="A1" s="264" t="s">
        <v>43</v>
      </c>
      <c r="B1" s="264" t="s">
        <v>70</v>
      </c>
      <c r="C1" s="78"/>
      <c r="D1" s="78"/>
      <c r="E1" s="78"/>
      <c r="F1" s="78"/>
    </row>
    <row r="2" spans="1:7">
      <c r="A2" s="283">
        <v>2</v>
      </c>
      <c r="B2" s="284">
        <f>1+WACC</f>
        <v>1.1369</v>
      </c>
      <c r="C2" s="78"/>
      <c r="D2" s="78"/>
      <c r="E2" s="78"/>
      <c r="F2" s="78"/>
    </row>
    <row r="3" spans="1:7">
      <c r="A3" s="283">
        <v>3</v>
      </c>
      <c r="B3" s="284">
        <f>(WACC*(1-1/(9*(1+WACC)^2)))/(1-1/(1+WACC)^2)</f>
        <v>0.55287121479193624</v>
      </c>
      <c r="C3" s="78"/>
      <c r="D3" s="78"/>
      <c r="E3" s="78"/>
      <c r="F3" s="78"/>
      <c r="G3" s="78"/>
    </row>
    <row r="4" spans="1:7">
      <c r="A4" s="283">
        <v>4</v>
      </c>
      <c r="B4" s="284">
        <f>(WACC*(1-1/(8*(1+WACC)^3)))/(1-1/(1+WACC)^3)</f>
        <v>0.39204357714928406</v>
      </c>
      <c r="C4" s="78"/>
      <c r="D4" s="78"/>
      <c r="E4" s="78"/>
      <c r="F4" s="78"/>
    </row>
    <row r="5" spans="1:7">
      <c r="A5" s="283">
        <v>5</v>
      </c>
      <c r="B5" s="284">
        <f>(WACC*(1-27/(250*(1+WACC)^4)))/(1-1/(1+WACC)^4)</f>
        <v>0.31898049625921876</v>
      </c>
      <c r="C5" s="78"/>
      <c r="D5" s="78"/>
      <c r="E5" s="78"/>
      <c r="F5" s="78"/>
    </row>
    <row r="6" spans="1:7">
      <c r="A6" s="283">
        <v>6</v>
      </c>
      <c r="B6" s="284">
        <f>(WACC*(1-8/(81*(1+WACC)^5)))/(1-1/(1+WACC)^5)</f>
        <v>0.27408264725048626</v>
      </c>
    </row>
    <row r="7" spans="1:7">
      <c r="A7" s="283">
        <v>7</v>
      </c>
      <c r="B7" s="284">
        <f>(WACC*(1-1250/(7203*(1+WACC)^5)))/(1-1/(1+WACC)^5)</f>
        <v>0.2627009167140284</v>
      </c>
      <c r="C7" s="78"/>
      <c r="D7" s="78"/>
      <c r="E7" s="78"/>
      <c r="F7" s="78"/>
    </row>
    <row r="8" spans="1:7">
      <c r="A8" s="283">
        <v>8</v>
      </c>
      <c r="B8" s="284">
        <f>(WACC*(1-243/(1024*(1+WACC)^5)))/(1-1/(1+WACC)^5)</f>
        <v>0.25299470579667449</v>
      </c>
      <c r="C8" s="78"/>
      <c r="D8" s="78"/>
      <c r="E8" s="78"/>
      <c r="F8" s="78"/>
    </row>
    <row r="9" spans="1:7">
      <c r="A9" s="283">
        <v>9</v>
      </c>
      <c r="B9" s="284">
        <f>(WACC*(1-16807/(59049*(1+WACC)^5)))/(1-1/(1+WACC)^5)</f>
        <v>0.24579132016376423</v>
      </c>
      <c r="C9" s="78"/>
      <c r="D9" s="78"/>
      <c r="E9" s="78"/>
      <c r="F9" s="78"/>
    </row>
    <row r="10" spans="1:7">
      <c r="A10" s="283">
        <v>10</v>
      </c>
      <c r="B10" s="284">
        <f>(WACC*(1-1024/(3125*(1+WACC)^5)))/(1-1/(1+WACC)^5)</f>
        <v>0.23923810451171507</v>
      </c>
      <c r="C10" s="78"/>
      <c r="D10" s="78"/>
      <c r="E10" s="78"/>
      <c r="F10" s="78"/>
    </row>
    <row r="11" spans="1:7">
      <c r="A11" s="283">
        <v>11</v>
      </c>
      <c r="B11" s="284">
        <f>(WACC*(1-59049/(161051*(1+WACC)^5)))/(1-1/(1+WACC)^5)</f>
        <v>0.2333065628808616</v>
      </c>
      <c r="C11" s="78"/>
      <c r="D11" s="78"/>
      <c r="E11" s="78"/>
      <c r="F11" s="78"/>
    </row>
    <row r="12" spans="1:7">
      <c r="A12" s="283">
        <v>12</v>
      </c>
      <c r="B12" s="284">
        <f>(WACC*(1-3125/(7776*(1+WACC)^5)))/(1-1/(1+WACC)^5)</f>
        <v>0.22794402002882583</v>
      </c>
    </row>
    <row r="13" spans="1:7">
      <c r="A13" s="283">
        <v>13</v>
      </c>
      <c r="B13" s="284">
        <f>(WACC*(1-161051/(371293*(1+WACC)^5)))/(1-1/(1+WACC)^5)</f>
        <v>0.22309142397868384</v>
      </c>
    </row>
    <row r="14" spans="1:7">
      <c r="A14" s="283">
        <v>14</v>
      </c>
      <c r="B14" s="284">
        <f>(WACC*(1-7776/(16807*(1+WACC)^5)))/(1-1/(1+WACC)^5)</f>
        <v>0.2186912753841562</v>
      </c>
    </row>
    <row r="15" spans="1:7">
      <c r="A15" s="283">
        <v>15</v>
      </c>
      <c r="B15" s="284">
        <f>(WACC*(1-371293/(759375*(1+WACC)^5)))/(1-1/(1+WACC)^5)</f>
        <v>0.21469085459033893</v>
      </c>
    </row>
    <row r="16" spans="1:7">
      <c r="A16" s="283">
        <v>16</v>
      </c>
      <c r="B16" s="284">
        <f>(WACC*(1-16807/(32768*(1+WACC)^5)))/(1-1/(1+WACC)^5)</f>
        <v>0.21104322980236562</v>
      </c>
    </row>
    <row r="17" spans="1:2">
      <c r="A17" s="283">
        <v>17</v>
      </c>
      <c r="B17" s="284">
        <f>(WACC*(1-759375/(1419857*(1+WACC)^5)))/(1-1/(1+WACC)^5)</f>
        <v>0.20770724834835477</v>
      </c>
    </row>
    <row r="18" spans="1:2">
      <c r="A18" s="283">
        <v>18</v>
      </c>
      <c r="B18" s="284">
        <f>(WACC*(1-32768/(59049*(1+WACC)^5)))/(1-1/(1+WACC)^5)</f>
        <v>0.20464709495819058</v>
      </c>
    </row>
    <row r="19" spans="1:2">
      <c r="A19" s="283">
        <v>19</v>
      </c>
      <c r="B19" s="284">
        <f>(WACC*(1-1419857/(2476099*(1+WACC)^5)))/(1-1/(1+WACC)^5)</f>
        <v>0.20183169887401928</v>
      </c>
    </row>
    <row r="20" spans="1:2">
      <c r="A20" s="283">
        <v>20</v>
      </c>
      <c r="B20" s="284">
        <f>(WACC*(1-59049/(100000*(1+WACC)^5)))/(1-1/(1+WACC)^5)</f>
        <v>0.19923412240985311</v>
      </c>
    </row>
    <row r="21" spans="1:2">
      <c r="A21" s="283">
        <v>21</v>
      </c>
      <c r="B21" s="284">
        <f>(WACC*(1-2476099/(4084101*(1+WACC)^5)))/(1-1/(1+WACC)^5)</f>
        <v>0.19683098960019005</v>
      </c>
    </row>
    <row r="22" spans="1:2">
      <c r="A22" s="283">
        <v>22</v>
      </c>
      <c r="B22" s="284">
        <f>(WACC*(1-100000/(161051*(1+WACC)^5)))/(1-1/(1+WACC)^5)</f>
        <v>0.19460197712240432</v>
      </c>
    </row>
    <row r="23" spans="1:2">
      <c r="A23" s="283">
        <v>23</v>
      </c>
      <c r="B23" s="284">
        <f>(WACC*(1-4084101/(6436343*(1+WACC)^5)))/(1-1/(1+WACC)^5)</f>
        <v>0.19252937211785498</v>
      </c>
    </row>
    <row r="24" spans="1:2">
      <c r="A24" s="283">
        <v>24</v>
      </c>
      <c r="B24" s="284">
        <f>(WACC*(1-161051/(248832*(1+WACC)^5)))/(1-1/(1+WACC)^5)</f>
        <v>0.190597693521221</v>
      </c>
    </row>
    <row r="25" spans="1:2">
      <c r="A25" s="283">
        <v>25</v>
      </c>
      <c r="B25" s="284">
        <f>(WACC*(1-6436343/(9765625*(1+WACC)^5)))/(1-1/(1+WACC)^5)</f>
        <v>0.18879337028309895</v>
      </c>
    </row>
    <row r="26" spans="1:2">
      <c r="A26" s="283">
        <v>26</v>
      </c>
      <c r="B26" s="284">
        <f>(WACC*(1-248832/(371293*(1+WACC)^5)))/(1-1/(1+WACC)^5)</f>
        <v>0.18710446900169139</v>
      </c>
    </row>
    <row r="27" spans="1:2">
      <c r="A27" s="283">
        <v>27</v>
      </c>
      <c r="B27" s="284">
        <f>(WACC*(1-9765625/(14348907*(1+WACC)^5)))/(1-1/(1+WACC)^5)</f>
        <v>0.18552046371483469</v>
      </c>
    </row>
    <row r="28" spans="1:2">
      <c r="A28" s="283">
        <v>28</v>
      </c>
      <c r="B28" s="284">
        <f>(WACC*(1-371293/(537824*(1+WACC)^5)))/(1-1/(1+WACC)^5)</f>
        <v>0.18403204130563791</v>
      </c>
    </row>
    <row r="29" spans="1:2">
      <c r="A29" s="283">
        <v>29</v>
      </c>
      <c r="B29" s="284">
        <f>(WACC*(1-14348907/(20511149*(1+WACC)^5)))/(1-1/(1+WACC)^5)</f>
        <v>0.18263093682428255</v>
      </c>
    </row>
    <row r="30" spans="1:2">
      <c r="A30" s="283">
        <v>30</v>
      </c>
      <c r="B30" s="284">
        <f>(WACC*(1-537824/(759375*(1+WACC)^5)))/(1-1/(1+WACC)^5)</f>
        <v>0.18130979387176982</v>
      </c>
    </row>
    <row r="31" spans="1:2">
      <c r="A31" s="283">
        <v>31</v>
      </c>
      <c r="B31" s="284">
        <f>(WACC*(1-20511149/(28629151*(1+WACC)^5)))/(1-1/(1+WACC)^5)</f>
        <v>0.18006204596119912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7"/>
  <dimension ref="A2:J459"/>
  <sheetViews>
    <sheetView workbookViewId="0">
      <selection activeCell="B7" sqref="B7"/>
    </sheetView>
  </sheetViews>
  <sheetFormatPr baseColWidth="10" defaultRowHeight="15"/>
  <cols>
    <col min="1" max="1" width="20.42578125" bestFit="1" customWidth="1"/>
    <col min="2" max="2" width="26.5703125" bestFit="1" customWidth="1"/>
    <col min="3" max="3" width="18.28515625" bestFit="1" customWidth="1"/>
    <col min="4" max="4" width="4.42578125" customWidth="1"/>
    <col min="5" max="5" width="17" bestFit="1" customWidth="1"/>
    <col min="6" max="6" width="2.140625" bestFit="1" customWidth="1"/>
    <col min="8" max="8" width="6.42578125" customWidth="1"/>
  </cols>
  <sheetData>
    <row r="2" spans="1:10" ht="15.75">
      <c r="E2" s="264" t="s">
        <v>257</v>
      </c>
    </row>
    <row r="3" spans="1:10" ht="45" customHeight="1">
      <c r="A3" s="264" t="s">
        <v>247</v>
      </c>
      <c r="B3" s="264" t="s">
        <v>262</v>
      </c>
      <c r="C3" s="264" t="s">
        <v>290</v>
      </c>
      <c r="D3" s="253"/>
      <c r="E3" s="72"/>
      <c r="H3" s="72"/>
      <c r="I3" s="72" t="s">
        <v>266</v>
      </c>
      <c r="J3" s="72" t="s">
        <v>267</v>
      </c>
    </row>
    <row r="4" spans="1:10">
      <c r="A4" s="72" t="s">
        <v>258</v>
      </c>
      <c r="B4" s="326">
        <v>10</v>
      </c>
      <c r="C4" s="327">
        <v>0.1</v>
      </c>
      <c r="D4" s="251"/>
      <c r="F4" s="72" t="s">
        <v>263</v>
      </c>
      <c r="G4" s="343">
        <f>(C4-C5)*(C4-C6)*(C5-C6)/(C4*C5*C6*(B4*C4*(C5-C6)+B5*C5*(C6-C4)+B6*C6*(C4-C5)))</f>
        <v>28.064956746091973</v>
      </c>
      <c r="H4" s="72"/>
      <c r="I4" s="255">
        <f>MIN(B4,-G5/G4)</f>
        <v>9.9983412070945157</v>
      </c>
      <c r="J4" s="251">
        <f t="shared" ref="J4:J68" si="0">1/(POWER($G$4*I4+$G$5,1/2)+$G$6)</f>
        <v>0.10220521703161765</v>
      </c>
    </row>
    <row r="5" spans="1:10">
      <c r="A5" s="72" t="s">
        <v>259</v>
      </c>
      <c r="B5" s="326">
        <v>25</v>
      </c>
      <c r="C5" s="327">
        <v>3.3000000000000002E-2</v>
      </c>
      <c r="D5" s="251"/>
      <c r="F5" s="72" t="s">
        <v>264</v>
      </c>
      <c r="G5" s="343">
        <f>(POWER(B4*POWER(C4*(C5-C6),2),2)+POWER(B5*POWER(C5*(C6-C4),2),2)+POWER(B6*POWER(C6*(C4-C5),2),2)-2*(B4*B5*POWER(C4*C5*(C5-C6)*(C4-C6),2)+B5*B6*POWER(C5*C6*(C4-C5)*(C4-C6),2)+B4*B6*POWER(C4*C6*(C4-C5)*(C5-C6),2)))/POWER(2*C4*C5*C6*(B4*C4*(C5-C6)+B5*C5*(C6-C4)+B6*C6*(C4-C5)),2)</f>
        <v>-280.60301350977659</v>
      </c>
      <c r="H5" s="72"/>
      <c r="I5" s="255">
        <f>I4+($I$386-$I$4)/382</f>
        <v>10.757507853149242</v>
      </c>
      <c r="J5" s="251">
        <f t="shared" si="0"/>
        <v>6.9444076135689814E-2</v>
      </c>
    </row>
    <row r="6" spans="1:10">
      <c r="A6" s="72" t="s">
        <v>260</v>
      </c>
      <c r="B6" s="326">
        <v>300</v>
      </c>
      <c r="C6" s="327">
        <v>0.01</v>
      </c>
      <c r="D6" s="251"/>
      <c r="F6" s="72" t="s">
        <v>265</v>
      </c>
      <c r="G6" s="343">
        <f>((B4-B5)*POWER(C4*C5,2)+(B5-B6)*POWER(C5*C6,2)+(B6-B4)*POWER(C6*C4,2))/(2*C4*C5*C6*(B4*C4*(C5-C6)+B5*C5*(C6-C4)+B6*C6*(C4-C5)))</f>
        <v>9.7842363535184838</v>
      </c>
      <c r="I6" s="255">
        <f t="shared" ref="I6:I69" si="1">I5+($I$386-$I$4)/382</f>
        <v>11.516674499203969</v>
      </c>
      <c r="J6" s="251">
        <f t="shared" si="0"/>
        <v>6.1304486230121032E-2</v>
      </c>
    </row>
    <row r="7" spans="1:10" ht="18.75">
      <c r="A7" s="72" t="s">
        <v>261</v>
      </c>
      <c r="B7" s="341">
        <f>'C 7'!D16/1000000</f>
        <v>100</v>
      </c>
      <c r="C7" s="252">
        <f>1/(POWER($G$4*B7+$G$5,1/2)+$G$6)</f>
        <v>1.665487058139738E-2</v>
      </c>
      <c r="D7" s="282"/>
      <c r="E7" s="72"/>
      <c r="F7" s="72"/>
      <c r="I7" s="255">
        <f t="shared" si="1"/>
        <v>12.275841145258696</v>
      </c>
      <c r="J7" s="251">
        <f t="shared" si="0"/>
        <v>5.6245798410593822E-2</v>
      </c>
    </row>
    <row r="8" spans="1:10">
      <c r="A8" s="72"/>
      <c r="B8" s="250"/>
      <c r="C8" s="251"/>
      <c r="D8" s="251"/>
      <c r="E8" s="72"/>
      <c r="F8" s="72"/>
      <c r="I8" s="255">
        <f t="shared" si="1"/>
        <v>13.035007791313422</v>
      </c>
      <c r="J8" s="251">
        <f t="shared" si="0"/>
        <v>5.2587526121276554E-2</v>
      </c>
    </row>
    <row r="9" spans="1:10">
      <c r="B9" s="342"/>
      <c r="C9" s="242"/>
      <c r="D9" s="242"/>
      <c r="I9" s="255">
        <f t="shared" si="1"/>
        <v>13.794174437368149</v>
      </c>
      <c r="J9" s="251">
        <f t="shared" si="0"/>
        <v>4.9737464746122083E-2</v>
      </c>
    </row>
    <row r="10" spans="1:10">
      <c r="B10" s="342"/>
      <c r="C10" s="242"/>
      <c r="D10" s="242"/>
      <c r="I10" s="255">
        <f t="shared" si="1"/>
        <v>14.553341083422875</v>
      </c>
      <c r="J10" s="251">
        <f t="shared" si="0"/>
        <v>4.7414287583627313E-2</v>
      </c>
    </row>
    <row r="11" spans="1:10">
      <c r="B11" s="344"/>
      <c r="I11" s="255">
        <f t="shared" si="1"/>
        <v>15.312507729477602</v>
      </c>
      <c r="J11" s="251">
        <f t="shared" si="0"/>
        <v>4.5461568984918752E-2</v>
      </c>
    </row>
    <row r="12" spans="1:10">
      <c r="B12" s="254"/>
      <c r="I12" s="255">
        <f t="shared" si="1"/>
        <v>16.071674375532329</v>
      </c>
      <c r="J12" s="251">
        <f t="shared" si="0"/>
        <v>4.3783213870803792E-2</v>
      </c>
    </row>
    <row r="13" spans="1:10">
      <c r="I13" s="255">
        <f t="shared" si="1"/>
        <v>16.830841021587055</v>
      </c>
      <c r="J13" s="251">
        <f t="shared" si="0"/>
        <v>4.2315940575005241E-2</v>
      </c>
    </row>
    <row r="14" spans="1:10">
      <c r="I14" s="255">
        <f t="shared" si="1"/>
        <v>17.590007667641782</v>
      </c>
      <c r="J14" s="251">
        <f t="shared" si="0"/>
        <v>4.1015874401776765E-2</v>
      </c>
    </row>
    <row r="15" spans="1:10">
      <c r="I15" s="255">
        <f t="shared" si="1"/>
        <v>18.349174313696508</v>
      </c>
      <c r="J15" s="251">
        <f t="shared" si="0"/>
        <v>3.9851361133714625E-2</v>
      </c>
    </row>
    <row r="16" spans="1:10">
      <c r="I16" s="255">
        <f t="shared" si="1"/>
        <v>19.108340959751235</v>
      </c>
      <c r="J16" s="251">
        <f t="shared" si="0"/>
        <v>3.8798826780423228E-2</v>
      </c>
    </row>
    <row r="17" spans="9:10">
      <c r="I17" s="255">
        <f t="shared" si="1"/>
        <v>19.867507605805962</v>
      </c>
      <c r="J17" s="251">
        <f t="shared" si="0"/>
        <v>3.784025356793555E-2</v>
      </c>
    </row>
    <row r="18" spans="9:10">
      <c r="I18" s="255">
        <f t="shared" si="1"/>
        <v>20.626674251860688</v>
      </c>
      <c r="J18" s="251">
        <f t="shared" si="0"/>
        <v>3.696156937254954E-2</v>
      </c>
    </row>
    <row r="19" spans="9:10">
      <c r="I19" s="255">
        <f t="shared" si="1"/>
        <v>21.385840897915415</v>
      </c>
      <c r="J19" s="251">
        <f t="shared" si="0"/>
        <v>3.6151580555523463E-2</v>
      </c>
    </row>
    <row r="20" spans="9:10">
      <c r="I20" s="255">
        <f t="shared" si="1"/>
        <v>22.145007543970141</v>
      </c>
      <c r="J20" s="251">
        <f t="shared" si="0"/>
        <v>3.5401242100010791E-2</v>
      </c>
    </row>
    <row r="21" spans="9:10">
      <c r="I21" s="255">
        <f t="shared" si="1"/>
        <v>22.904174190024868</v>
      </c>
      <c r="J21" s="251">
        <f t="shared" si="0"/>
        <v>3.4703144765551086E-2</v>
      </c>
    </row>
    <row r="22" spans="9:10">
      <c r="I22" s="255">
        <f t="shared" si="1"/>
        <v>23.663340836079595</v>
      </c>
      <c r="J22" s="251">
        <f t="shared" si="0"/>
        <v>3.4051146222813196E-2</v>
      </c>
    </row>
    <row r="23" spans="9:10">
      <c r="I23" s="255">
        <f t="shared" si="1"/>
        <v>24.422507482134321</v>
      </c>
      <c r="J23" s="251">
        <f t="shared" si="0"/>
        <v>3.3440100286291949E-2</v>
      </c>
    </row>
    <row r="24" spans="9:10">
      <c r="I24" s="255">
        <f t="shared" si="1"/>
        <v>25.181674128189048</v>
      </c>
      <c r="J24" s="251">
        <f t="shared" si="0"/>
        <v>3.2865654557634467E-2</v>
      </c>
    </row>
    <row r="25" spans="9:10">
      <c r="I25" s="255">
        <f t="shared" si="1"/>
        <v>25.940840774243775</v>
      </c>
      <c r="J25" s="251">
        <f t="shared" si="0"/>
        <v>3.2324096766821971E-2</v>
      </c>
    </row>
    <row r="26" spans="9:10">
      <c r="I26" s="255">
        <f t="shared" si="1"/>
        <v>26.700007420298501</v>
      </c>
      <c r="J26" s="251">
        <f t="shared" si="0"/>
        <v>3.1812236418180331E-2</v>
      </c>
    </row>
    <row r="27" spans="9:10">
      <c r="I27" s="255">
        <f t="shared" si="1"/>
        <v>27.459174066353228</v>
      </c>
      <c r="J27" s="251">
        <f t="shared" si="0"/>
        <v>3.132731245405973E-2</v>
      </c>
    </row>
    <row r="28" spans="9:10">
      <c r="I28" s="255">
        <f t="shared" si="1"/>
        <v>28.218340712407954</v>
      </c>
      <c r="J28" s="251">
        <f t="shared" si="0"/>
        <v>3.0866920377014488E-2</v>
      </c>
    </row>
    <row r="29" spans="9:10">
      <c r="I29" s="255">
        <f t="shared" si="1"/>
        <v>28.977507358462681</v>
      </c>
      <c r="J29" s="251">
        <f t="shared" si="0"/>
        <v>3.0428954120705027E-2</v>
      </c>
    </row>
    <row r="30" spans="9:10">
      <c r="I30" s="255">
        <f t="shared" si="1"/>
        <v>29.736674004517408</v>
      </c>
      <c r="J30" s="251">
        <f t="shared" si="0"/>
        <v>3.0011559236540326E-2</v>
      </c>
    </row>
    <row r="31" spans="9:10">
      <c r="I31" s="255">
        <f t="shared" si="1"/>
        <v>30.495840650572134</v>
      </c>
      <c r="J31" s="251">
        <f t="shared" si="0"/>
        <v>2.9613094859266022E-2</v>
      </c>
    </row>
    <row r="32" spans="9:10">
      <c r="I32" s="255">
        <f t="shared" si="1"/>
        <v>31.255007296626861</v>
      </c>
      <c r="J32" s="251">
        <f t="shared" si="0"/>
        <v>2.9232102553309335E-2</v>
      </c>
    </row>
    <row r="33" spans="9:10">
      <c r="I33" s="255">
        <f t="shared" si="1"/>
        <v>32.014173942681587</v>
      </c>
      <c r="J33" s="251">
        <f t="shared" si="0"/>
        <v>2.886728060309076E-2</v>
      </c>
    </row>
    <row r="34" spans="9:10">
      <c r="I34" s="255">
        <f t="shared" si="1"/>
        <v>32.773340588736311</v>
      </c>
      <c r="J34" s="251">
        <f t="shared" si="0"/>
        <v>2.851746264814959E-2</v>
      </c>
    </row>
    <row r="35" spans="9:10">
      <c r="I35" s="255">
        <f t="shared" si="1"/>
        <v>33.532507234791034</v>
      </c>
      <c r="J35" s="251">
        <f t="shared" si="0"/>
        <v>2.8181599813923226E-2</v>
      </c>
    </row>
    <row r="36" spans="9:10">
      <c r="I36" s="255">
        <f t="shared" si="1"/>
        <v>34.291673880845757</v>
      </c>
      <c r="J36" s="251">
        <f t="shared" si="0"/>
        <v>2.785874567614589E-2</v>
      </c>
    </row>
    <row r="37" spans="9:10">
      <c r="I37" s="255">
        <f t="shared" si="1"/>
        <v>35.05084052690048</v>
      </c>
      <c r="J37" s="251">
        <f t="shared" si="0"/>
        <v>2.7548043538323973E-2</v>
      </c>
    </row>
    <row r="38" spans="9:10">
      <c r="I38" s="255">
        <f t="shared" si="1"/>
        <v>35.810007172955203</v>
      </c>
      <c r="J38" s="251">
        <f t="shared" si="0"/>
        <v>2.7248715609743884E-2</v>
      </c>
    </row>
    <row r="39" spans="9:10">
      <c r="I39" s="255">
        <f t="shared" si="1"/>
        <v>36.569173819009926</v>
      </c>
      <c r="J39" s="251">
        <f t="shared" si="0"/>
        <v>2.6960053754630176E-2</v>
      </c>
    </row>
    <row r="40" spans="9:10">
      <c r="I40" s="255">
        <f t="shared" si="1"/>
        <v>37.328340465064649</v>
      </c>
      <c r="J40" s="251">
        <f t="shared" si="0"/>
        <v>2.6681411547638333E-2</v>
      </c>
    </row>
    <row r="41" spans="9:10">
      <c r="I41" s="255">
        <f t="shared" si="1"/>
        <v>38.087507111119372</v>
      </c>
      <c r="J41" s="251">
        <f t="shared" si="0"/>
        <v>2.6412197421383784E-2</v>
      </c>
    </row>
    <row r="42" spans="9:10">
      <c r="I42" s="255">
        <f t="shared" si="1"/>
        <v>38.846673757174095</v>
      </c>
      <c r="J42" s="251">
        <f t="shared" si="0"/>
        <v>2.6151868731522501E-2</v>
      </c>
    </row>
    <row r="43" spans="9:10">
      <c r="I43" s="255">
        <f t="shared" si="1"/>
        <v>39.605840403228818</v>
      </c>
      <c r="J43" s="251">
        <f t="shared" si="0"/>
        <v>2.5899926596490264E-2</v>
      </c>
    </row>
    <row r="44" spans="9:10">
      <c r="I44" s="255">
        <f t="shared" si="1"/>
        <v>40.365007049283541</v>
      </c>
      <c r="J44" s="251">
        <f t="shared" si="0"/>
        <v>2.5655911394239544E-2</v>
      </c>
    </row>
    <row r="45" spans="9:10">
      <c r="I45" s="255">
        <f t="shared" si="1"/>
        <v>41.124173695338264</v>
      </c>
      <c r="J45" s="251">
        <f t="shared" si="0"/>
        <v>2.5419398818586122E-2</v>
      </c>
    </row>
    <row r="46" spans="9:10">
      <c r="I46" s="255">
        <f t="shared" si="1"/>
        <v>41.883340341392987</v>
      </c>
      <c r="J46" s="251">
        <f t="shared" si="0"/>
        <v>2.5189996414163175E-2</v>
      </c>
    </row>
    <row r="47" spans="9:10">
      <c r="I47" s="255">
        <f t="shared" si="1"/>
        <v>42.64250698744771</v>
      </c>
      <c r="J47" s="251">
        <f t="shared" si="0"/>
        <v>2.4967340522294247E-2</v>
      </c>
    </row>
    <row r="48" spans="9:10">
      <c r="I48" s="255">
        <f t="shared" si="1"/>
        <v>43.401673633502433</v>
      </c>
      <c r="J48" s="251">
        <f t="shared" si="0"/>
        <v>2.4751093580972702E-2</v>
      </c>
    </row>
    <row r="49" spans="9:10">
      <c r="I49" s="255">
        <f t="shared" si="1"/>
        <v>44.160840279557156</v>
      </c>
      <c r="J49" s="251">
        <f t="shared" si="0"/>
        <v>2.4540941731062402E-2</v>
      </c>
    </row>
    <row r="50" spans="9:10">
      <c r="I50" s="255">
        <f t="shared" si="1"/>
        <v>44.920006925611879</v>
      </c>
      <c r="J50" s="251">
        <f t="shared" si="0"/>
        <v>2.4336592688197361E-2</v>
      </c>
    </row>
    <row r="51" spans="9:10">
      <c r="I51" s="255">
        <f t="shared" si="1"/>
        <v>45.679173571666603</v>
      </c>
      <c r="J51" s="251">
        <f t="shared" si="0"/>
        <v>2.4137773845957656E-2</v>
      </c>
    </row>
    <row r="52" spans="9:10">
      <c r="I52" s="255">
        <f t="shared" si="1"/>
        <v>46.438340217721326</v>
      </c>
      <c r="J52" s="251">
        <f t="shared" si="0"/>
        <v>2.3944230580973593E-2</v>
      </c>
    </row>
    <row r="53" spans="9:10">
      <c r="I53" s="255">
        <f t="shared" si="1"/>
        <v>47.197506863776049</v>
      </c>
      <c r="J53" s="251">
        <f t="shared" si="0"/>
        <v>2.3755724734849531E-2</v>
      </c>
    </row>
    <row r="54" spans="9:10">
      <c r="I54" s="255">
        <f t="shared" si="1"/>
        <v>47.956673509830772</v>
      </c>
      <c r="J54" s="251">
        <f t="shared" si="0"/>
        <v>2.3572033251353864E-2</v>
      </c>
    </row>
    <row r="55" spans="9:10">
      <c r="I55" s="255">
        <f t="shared" si="1"/>
        <v>48.715840155885495</v>
      </c>
      <c r="J55" s="251">
        <f t="shared" si="0"/>
        <v>2.3392946950314554E-2</v>
      </c>
    </row>
    <row r="56" spans="9:10">
      <c r="I56" s="255">
        <f t="shared" si="1"/>
        <v>49.475006801940218</v>
      </c>
      <c r="J56" s="251">
        <f t="shared" si="0"/>
        <v>2.321826942218767E-2</v>
      </c>
    </row>
    <row r="57" spans="9:10">
      <c r="I57" s="255">
        <f t="shared" si="1"/>
        <v>50.234173447994941</v>
      </c>
      <c r="J57" s="251">
        <f t="shared" si="0"/>
        <v>2.3047816029409685E-2</v>
      </c>
    </row>
    <row r="58" spans="9:10">
      <c r="I58" s="255">
        <f t="shared" si="1"/>
        <v>50.993340094049664</v>
      </c>
      <c r="J58" s="251">
        <f t="shared" si="0"/>
        <v>2.2881413002466773E-2</v>
      </c>
    </row>
    <row r="59" spans="9:10">
      <c r="I59" s="255">
        <f t="shared" si="1"/>
        <v>51.752506740104387</v>
      </c>
      <c r="J59" s="251">
        <f t="shared" si="0"/>
        <v>2.2718896620169692E-2</v>
      </c>
    </row>
    <row r="60" spans="9:10">
      <c r="I60" s="255">
        <f t="shared" si="1"/>
        <v>52.51167338615911</v>
      </c>
      <c r="J60" s="251">
        <f t="shared" si="0"/>
        <v>2.2560112464953316E-2</v>
      </c>
    </row>
    <row r="61" spans="9:10">
      <c r="I61" s="255">
        <f t="shared" si="1"/>
        <v>53.270840032213833</v>
      </c>
      <c r="J61" s="251">
        <f t="shared" si="0"/>
        <v>2.2404914745162395E-2</v>
      </c>
    </row>
    <row r="62" spans="9:10">
      <c r="I62" s="255">
        <f t="shared" si="1"/>
        <v>54.030006678268556</v>
      </c>
      <c r="J62" s="251">
        <f t="shared" si="0"/>
        <v>2.2253165677267844E-2</v>
      </c>
    </row>
    <row r="63" spans="9:10">
      <c r="I63" s="255">
        <f t="shared" si="1"/>
        <v>54.789173324323279</v>
      </c>
      <c r="J63" s="251">
        <f t="shared" si="0"/>
        <v>2.2104734921806576E-2</v>
      </c>
    </row>
    <row r="64" spans="9:10">
      <c r="I64" s="255">
        <f t="shared" si="1"/>
        <v>55.548339970378002</v>
      </c>
      <c r="J64" s="251">
        <f t="shared" si="0"/>
        <v>2.1959499067571733E-2</v>
      </c>
    </row>
    <row r="65" spans="9:10">
      <c r="I65" s="255">
        <f t="shared" si="1"/>
        <v>56.307506616432725</v>
      </c>
      <c r="J65" s="251">
        <f t="shared" si="0"/>
        <v>2.1817341159217251E-2</v>
      </c>
    </row>
    <row r="66" spans="9:10">
      <c r="I66" s="255">
        <f t="shared" si="1"/>
        <v>57.066673262487448</v>
      </c>
      <c r="J66" s="251">
        <f t="shared" si="0"/>
        <v>2.1678150263994174E-2</v>
      </c>
    </row>
    <row r="67" spans="9:10">
      <c r="I67" s="255">
        <f t="shared" si="1"/>
        <v>57.825839908542171</v>
      </c>
      <c r="J67" s="251">
        <f t="shared" si="0"/>
        <v>2.15418210738192E-2</v>
      </c>
    </row>
    <row r="68" spans="9:10">
      <c r="I68" s="255">
        <f t="shared" si="1"/>
        <v>58.585006554596895</v>
      </c>
      <c r="J68" s="251">
        <f t="shared" si="0"/>
        <v>2.1408253539297113E-2</v>
      </c>
    </row>
    <row r="69" spans="9:10">
      <c r="I69" s="255">
        <f t="shared" si="1"/>
        <v>59.344173200651618</v>
      </c>
      <c r="J69" s="251">
        <f t="shared" ref="J69:J132" si="2">1/(POWER($G$4*I69+$G$5,1/2)+$G$6)</f>
        <v>2.1277352532688462E-2</v>
      </c>
    </row>
    <row r="70" spans="9:10">
      <c r="I70" s="255">
        <f t="shared" ref="I70:I133" si="3">I69+($I$386-$I$4)/382</f>
        <v>60.103339846706341</v>
      </c>
      <c r="J70" s="251">
        <f t="shared" si="2"/>
        <v>2.114902753713745E-2</v>
      </c>
    </row>
    <row r="71" spans="9:10">
      <c r="I71" s="255">
        <f t="shared" si="3"/>
        <v>60.862506492761064</v>
      </c>
      <c r="J71" s="251">
        <f t="shared" si="2"/>
        <v>2.1023192359759836E-2</v>
      </c>
    </row>
    <row r="72" spans="9:10">
      <c r="I72" s="255">
        <f t="shared" si="3"/>
        <v>61.621673138815787</v>
      </c>
      <c r="J72" s="251">
        <f t="shared" si="2"/>
        <v>2.0899764866441701E-2</v>
      </c>
    </row>
    <row r="73" spans="9:10">
      <c r="I73" s="255">
        <f t="shared" si="3"/>
        <v>62.38083978487051</v>
      </c>
      <c r="J73" s="251">
        <f t="shared" si="2"/>
        <v>2.0778666736421297E-2</v>
      </c>
    </row>
    <row r="74" spans="9:10">
      <c r="I74" s="255">
        <f t="shared" si="3"/>
        <v>63.140006430925233</v>
      </c>
      <c r="J74" s="251">
        <f t="shared" si="2"/>
        <v>2.0659823234921909E-2</v>
      </c>
    </row>
    <row r="75" spans="9:10">
      <c r="I75" s="255">
        <f t="shared" si="3"/>
        <v>63.899173076979956</v>
      </c>
      <c r="J75" s="251">
        <f t="shared" si="2"/>
        <v>2.0543163002277501E-2</v>
      </c>
    </row>
    <row r="76" spans="9:10">
      <c r="I76" s="255">
        <f t="shared" si="3"/>
        <v>64.658339723034686</v>
      </c>
      <c r="J76" s="251">
        <f t="shared" si="2"/>
        <v>2.042861785814654E-2</v>
      </c>
    </row>
    <row r="77" spans="9:10">
      <c r="I77" s="255">
        <f t="shared" si="3"/>
        <v>65.417506369089409</v>
      </c>
      <c r="J77" s="251">
        <f t="shared" si="2"/>
        <v>2.031612261954651E-2</v>
      </c>
    </row>
    <row r="78" spans="9:10">
      <c r="I78" s="255">
        <f t="shared" si="3"/>
        <v>66.176673015144132</v>
      </c>
      <c r="J78" s="251">
        <f t="shared" si="2"/>
        <v>2.0205614931563497E-2</v>
      </c>
    </row>
    <row r="79" spans="9:10">
      <c r="I79" s="255">
        <f t="shared" si="3"/>
        <v>66.935839661198855</v>
      </c>
      <c r="J79" s="251">
        <f t="shared" si="2"/>
        <v>2.0097035109699901E-2</v>
      </c>
    </row>
    <row r="80" spans="9:10">
      <c r="I80" s="255">
        <f t="shared" si="3"/>
        <v>67.695006307253578</v>
      </c>
      <c r="J80" s="251">
        <f t="shared" si="2"/>
        <v>1.9990325992920544E-2</v>
      </c>
    </row>
    <row r="81" spans="9:10">
      <c r="I81" s="255">
        <f t="shared" si="3"/>
        <v>68.454172953308301</v>
      </c>
      <c r="J81" s="251">
        <f t="shared" si="2"/>
        <v>1.9885432806544298E-2</v>
      </c>
    </row>
    <row r="82" spans="9:10">
      <c r="I82" s="255">
        <f t="shared" si="3"/>
        <v>69.213339599363024</v>
      </c>
      <c r="J82" s="251">
        <f t="shared" si="2"/>
        <v>1.9782303034206219E-2</v>
      </c>
    </row>
    <row r="83" spans="9:10">
      <c r="I83" s="255">
        <f t="shared" si="3"/>
        <v>69.972506245417748</v>
      </c>
      <c r="J83" s="251">
        <f t="shared" si="2"/>
        <v>1.9680886298185232E-2</v>
      </c>
    </row>
    <row r="84" spans="9:10">
      <c r="I84" s="255">
        <f t="shared" si="3"/>
        <v>70.731672891472471</v>
      </c>
      <c r="J84" s="251">
        <f t="shared" si="2"/>
        <v>1.9581134247454834E-2</v>
      </c>
    </row>
    <row r="85" spans="9:10">
      <c r="I85" s="255">
        <f t="shared" si="3"/>
        <v>71.490839537527194</v>
      </c>
      <c r="J85" s="251">
        <f t="shared" si="2"/>
        <v>1.9483000452871331E-2</v>
      </c>
    </row>
    <row r="86" spans="9:10">
      <c r="I86" s="255">
        <f t="shared" si="3"/>
        <v>72.250006183581917</v>
      </c>
      <c r="J86" s="251">
        <f t="shared" si="2"/>
        <v>1.9386440308964453E-2</v>
      </c>
    </row>
    <row r="87" spans="9:10">
      <c r="I87" s="255">
        <f t="shared" si="3"/>
        <v>73.00917282963664</v>
      </c>
      <c r="J87" s="251">
        <f t="shared" si="2"/>
        <v>1.9291410941841607E-2</v>
      </c>
    </row>
    <row r="88" spans="9:10">
      <c r="I88" s="255">
        <f t="shared" si="3"/>
        <v>73.768339475691363</v>
      </c>
      <c r="J88" s="251">
        <f t="shared" si="2"/>
        <v>1.9197871122758274E-2</v>
      </c>
    </row>
    <row r="89" spans="9:10">
      <c r="I89" s="255">
        <f t="shared" si="3"/>
        <v>74.527506121746086</v>
      </c>
      <c r="J89" s="251">
        <f t="shared" si="2"/>
        <v>1.9105781186944698E-2</v>
      </c>
    </row>
    <row r="90" spans="9:10">
      <c r="I90" s="255">
        <f t="shared" si="3"/>
        <v>75.286672767800809</v>
      </c>
      <c r="J90" s="251">
        <f t="shared" si="2"/>
        <v>1.9015102957312919E-2</v>
      </c>
    </row>
    <row r="91" spans="9:10">
      <c r="I91" s="255">
        <f t="shared" si="3"/>
        <v>76.045839413855532</v>
      </c>
      <c r="J91" s="251">
        <f t="shared" si="2"/>
        <v>1.8925799672699143E-2</v>
      </c>
    </row>
    <row r="92" spans="9:10">
      <c r="I92" s="255">
        <f t="shared" si="3"/>
        <v>76.805006059910255</v>
      </c>
      <c r="J92" s="251">
        <f t="shared" si="2"/>
        <v>1.8837835920324335E-2</v>
      </c>
    </row>
    <row r="93" spans="9:10">
      <c r="I93" s="255">
        <f t="shared" si="3"/>
        <v>77.564172705964978</v>
      </c>
      <c r="J93" s="251">
        <f t="shared" si="2"/>
        <v>1.8751177572181379E-2</v>
      </c>
    </row>
    <row r="94" spans="9:10">
      <c r="I94" s="255">
        <f t="shared" si="3"/>
        <v>78.323339352019701</v>
      </c>
      <c r="J94" s="251">
        <f t="shared" si="2"/>
        <v>1.8665791725080261E-2</v>
      </c>
    </row>
    <row r="95" spans="9:10">
      <c r="I95" s="255">
        <f t="shared" si="3"/>
        <v>79.082505998074424</v>
      </c>
      <c r="J95" s="251">
        <f t="shared" si="2"/>
        <v>1.8581646644103823E-2</v>
      </c>
    </row>
    <row r="96" spans="9:10">
      <c r="I96" s="255">
        <f t="shared" si="3"/>
        <v>79.841672644129147</v>
      </c>
      <c r="J96" s="251">
        <f t="shared" si="2"/>
        <v>1.849871170924584E-2</v>
      </c>
    </row>
    <row r="97" spans="9:10">
      <c r="I97" s="255">
        <f t="shared" si="3"/>
        <v>80.60083929018387</v>
      </c>
      <c r="J97" s="251">
        <f t="shared" si="2"/>
        <v>1.8416957365020616E-2</v>
      </c>
    </row>
    <row r="98" spans="9:10">
      <c r="I98" s="255">
        <f t="shared" si="3"/>
        <v>81.360005936238593</v>
      </c>
      <c r="J98" s="251">
        <f t="shared" si="2"/>
        <v>1.8336355072849503E-2</v>
      </c>
    </row>
    <row r="99" spans="9:10">
      <c r="I99" s="255">
        <f t="shared" si="3"/>
        <v>82.119172582293317</v>
      </c>
      <c r="J99" s="251">
        <f t="shared" si="2"/>
        <v>1.8256877266044146E-2</v>
      </c>
    </row>
    <row r="100" spans="9:10">
      <c r="I100" s="255">
        <f t="shared" si="3"/>
        <v>82.87833922834804</v>
      </c>
      <c r="J100" s="251">
        <f t="shared" si="2"/>
        <v>1.8178497307219821E-2</v>
      </c>
    </row>
    <row r="101" spans="9:10">
      <c r="I101" s="255">
        <f t="shared" si="3"/>
        <v>83.637505874402763</v>
      </c>
      <c r="J101" s="251">
        <f t="shared" si="2"/>
        <v>1.8101189447984483E-2</v>
      </c>
    </row>
    <row r="102" spans="9:10">
      <c r="I102" s="255">
        <f t="shared" si="3"/>
        <v>84.396672520457486</v>
      </c>
      <c r="J102" s="251">
        <f t="shared" si="2"/>
        <v>1.802492879076039E-2</v>
      </c>
    </row>
    <row r="103" spans="9:10">
      <c r="I103" s="255">
        <f t="shared" si="3"/>
        <v>85.155839166512209</v>
      </c>
      <c r="J103" s="251">
        <f t="shared" si="2"/>
        <v>1.7949691252605413E-2</v>
      </c>
    </row>
    <row r="104" spans="9:10">
      <c r="I104" s="255">
        <f t="shared" si="3"/>
        <v>85.915005812566932</v>
      </c>
      <c r="J104" s="251">
        <f t="shared" si="2"/>
        <v>1.7875453530910849E-2</v>
      </c>
    </row>
    <row r="105" spans="9:10">
      <c r="I105" s="255">
        <f t="shared" si="3"/>
        <v>86.674172458621655</v>
      </c>
      <c r="J105" s="251">
        <f t="shared" si="2"/>
        <v>1.7802193070861082E-2</v>
      </c>
    </row>
    <row r="106" spans="9:10">
      <c r="I106" s="255">
        <f t="shared" si="3"/>
        <v>87.433339104676378</v>
      </c>
      <c r="J106" s="251">
        <f t="shared" si="2"/>
        <v>1.772988803454853E-2</v>
      </c>
    </row>
    <row r="107" spans="9:10">
      <c r="I107" s="255">
        <f t="shared" si="3"/>
        <v>88.192505750731101</v>
      </c>
      <c r="J107" s="251">
        <f t="shared" si="2"/>
        <v>1.7658517271644757E-2</v>
      </c>
    </row>
    <row r="108" spans="9:10">
      <c r="I108" s="255">
        <f t="shared" si="3"/>
        <v>88.951672396785824</v>
      </c>
      <c r="J108" s="251">
        <f t="shared" si="2"/>
        <v>1.7588060291535465E-2</v>
      </c>
    </row>
    <row r="109" spans="9:10">
      <c r="I109" s="255">
        <f t="shared" si="3"/>
        <v>89.710839042840547</v>
      </c>
      <c r="J109" s="251">
        <f t="shared" si="2"/>
        <v>1.75184972368332E-2</v>
      </c>
    </row>
    <row r="110" spans="9:10">
      <c r="I110" s="255">
        <f t="shared" si="3"/>
        <v>90.47000568889527</v>
      </c>
      <c r="J110" s="251">
        <f t="shared" si="2"/>
        <v>1.7449808858187702E-2</v>
      </c>
    </row>
    <row r="111" spans="9:10">
      <c r="I111" s="255">
        <f t="shared" si="3"/>
        <v>91.229172334949993</v>
      </c>
      <c r="J111" s="251">
        <f t="shared" si="2"/>
        <v>1.738197649031889E-2</v>
      </c>
    </row>
    <row r="112" spans="9:10">
      <c r="I112" s="255">
        <f t="shared" si="3"/>
        <v>91.988338981004716</v>
      </c>
      <c r="J112" s="251">
        <f t="shared" si="2"/>
        <v>1.7314982029202654E-2</v>
      </c>
    </row>
    <row r="113" spans="9:10">
      <c r="I113" s="255">
        <f t="shared" si="3"/>
        <v>92.747505627059439</v>
      </c>
      <c r="J113" s="251">
        <f t="shared" si="2"/>
        <v>1.7248807910344159E-2</v>
      </c>
    </row>
    <row r="114" spans="9:10">
      <c r="I114" s="255">
        <f t="shared" si="3"/>
        <v>93.506672273114162</v>
      </c>
      <c r="J114" s="251">
        <f t="shared" si="2"/>
        <v>1.7183437088077524E-2</v>
      </c>
    </row>
    <row r="115" spans="9:10">
      <c r="I115" s="255">
        <f t="shared" si="3"/>
        <v>94.265838919168885</v>
      </c>
      <c r="J115" s="251">
        <f t="shared" si="2"/>
        <v>1.7118853015834812E-2</v>
      </c>
    </row>
    <row r="116" spans="9:10">
      <c r="I116" s="255">
        <f t="shared" si="3"/>
        <v>95.025005565223609</v>
      </c>
      <c r="J116" s="251">
        <f t="shared" si="2"/>
        <v>1.7055039627330858E-2</v>
      </c>
    </row>
    <row r="117" spans="9:10">
      <c r="I117" s="255">
        <f t="shared" si="3"/>
        <v>95.784172211278332</v>
      </c>
      <c r="J117" s="251">
        <f t="shared" si="2"/>
        <v>1.6991981318613802E-2</v>
      </c>
    </row>
    <row r="118" spans="9:10">
      <c r="I118" s="255">
        <f t="shared" si="3"/>
        <v>96.543338857333055</v>
      </c>
      <c r="J118" s="251">
        <f t="shared" si="2"/>
        <v>1.6929662930934467E-2</v>
      </c>
    </row>
    <row r="119" spans="9:10">
      <c r="I119" s="255">
        <f t="shared" si="3"/>
        <v>97.302505503387778</v>
      </c>
      <c r="J119" s="251">
        <f t="shared" si="2"/>
        <v>1.6868069734390506E-2</v>
      </c>
    </row>
    <row r="120" spans="9:10">
      <c r="I120" s="255">
        <f t="shared" si="3"/>
        <v>98.061672149442501</v>
      </c>
      <c r="J120" s="251">
        <f t="shared" si="2"/>
        <v>1.680718741230406E-2</v>
      </c>
    </row>
    <row r="121" spans="9:10">
      <c r="I121" s="255">
        <f t="shared" si="3"/>
        <v>98.820838795497224</v>
      </c>
      <c r="J121" s="251">
        <f t="shared" si="2"/>
        <v>1.6747002046294146E-2</v>
      </c>
    </row>
    <row r="122" spans="9:10">
      <c r="I122" s="255">
        <f t="shared" si="3"/>
        <v>99.580005441551947</v>
      </c>
      <c r="J122" s="251">
        <f t="shared" si="2"/>
        <v>1.668750010200739E-2</v>
      </c>
    </row>
    <row r="123" spans="9:10">
      <c r="I123" s="255">
        <f t="shared" si="3"/>
        <v>100.33917208760667</v>
      </c>
      <c r="J123" s="251">
        <f t="shared" si="2"/>
        <v>1.6628668415472874E-2</v>
      </c>
    </row>
    <row r="124" spans="9:10">
      <c r="I124" s="255">
        <f t="shared" si="3"/>
        <v>101.09833873366139</v>
      </c>
      <c r="J124" s="251">
        <f t="shared" si="2"/>
        <v>1.6570494180048884E-2</v>
      </c>
    </row>
    <row r="125" spans="9:10">
      <c r="I125" s="255">
        <f t="shared" si="3"/>
        <v>101.85750537971612</v>
      </c>
      <c r="J125" s="251">
        <f t="shared" si="2"/>
        <v>1.6512964933931392E-2</v>
      </c>
    </row>
    <row r="126" spans="9:10">
      <c r="I126" s="255">
        <f t="shared" si="3"/>
        <v>102.61667202577084</v>
      </c>
      <c r="J126" s="251">
        <f t="shared" si="2"/>
        <v>1.6456068548195684E-2</v>
      </c>
    </row>
    <row r="127" spans="9:10">
      <c r="I127" s="255">
        <f t="shared" si="3"/>
        <v>103.37583867182556</v>
      </c>
      <c r="J127" s="251">
        <f t="shared" si="2"/>
        <v>1.6399793215344356E-2</v>
      </c>
    </row>
    <row r="128" spans="9:10">
      <c r="I128" s="255">
        <f t="shared" si="3"/>
        <v>104.13500531788029</v>
      </c>
      <c r="J128" s="251">
        <f t="shared" si="2"/>
        <v>1.6344127438336423E-2</v>
      </c>
    </row>
    <row r="129" spans="9:10">
      <c r="I129" s="255">
        <f t="shared" si="3"/>
        <v>104.89417196393501</v>
      </c>
      <c r="J129" s="251">
        <f t="shared" si="2"/>
        <v>1.6289060020073642E-2</v>
      </c>
    </row>
    <row r="130" spans="9:10">
      <c r="I130" s="255">
        <f t="shared" si="3"/>
        <v>105.65333860998973</v>
      </c>
      <c r="J130" s="251">
        <f t="shared" si="2"/>
        <v>1.6234580053321682E-2</v>
      </c>
    </row>
    <row r="131" spans="9:10">
      <c r="I131" s="255">
        <f t="shared" si="3"/>
        <v>106.41250525604445</v>
      </c>
      <c r="J131" s="251">
        <f t="shared" si="2"/>
        <v>1.6180676911044863E-2</v>
      </c>
    </row>
    <row r="132" spans="9:10">
      <c r="I132" s="255">
        <f t="shared" si="3"/>
        <v>107.17167190209918</v>
      </c>
      <c r="J132" s="251">
        <f t="shared" si="2"/>
        <v>1.6127340237134472E-2</v>
      </c>
    </row>
    <row r="133" spans="9:10">
      <c r="I133" s="255">
        <f t="shared" si="3"/>
        <v>107.9308385481539</v>
      </c>
      <c r="J133" s="251">
        <f t="shared" ref="J133:J196" si="4">1/(POWER($G$4*I133+$G$5,1/2)+$G$6)</f>
        <v>1.6074559937511803E-2</v>
      </c>
    </row>
    <row r="134" spans="9:10">
      <c r="I134" s="255">
        <f t="shared" ref="I134:I197" si="5">I133+($I$386-$I$4)/382</f>
        <v>108.69000519420862</v>
      </c>
      <c r="J134" s="251">
        <f t="shared" si="4"/>
        <v>1.6022326171587994E-2</v>
      </c>
    </row>
    <row r="135" spans="9:10">
      <c r="I135" s="255">
        <f t="shared" si="5"/>
        <v>109.44917184026335</v>
      </c>
      <c r="J135" s="251">
        <f t="shared" si="4"/>
        <v>1.5970629344063864E-2</v>
      </c>
    </row>
    <row r="136" spans="9:10">
      <c r="I136" s="255">
        <f t="shared" si="5"/>
        <v>110.20833848631807</v>
      </c>
      <c r="J136" s="251">
        <f t="shared" si="4"/>
        <v>1.5919460097053716E-2</v>
      </c>
    </row>
    <row r="137" spans="9:10">
      <c r="I137" s="255">
        <f t="shared" si="5"/>
        <v>110.96750513237279</v>
      </c>
      <c r="J137" s="251">
        <f t="shared" si="4"/>
        <v>1.5868809302518071E-2</v>
      </c>
    </row>
    <row r="138" spans="9:10">
      <c r="I138" s="255">
        <f t="shared" si="5"/>
        <v>111.72667177842752</v>
      </c>
      <c r="J138" s="251">
        <f t="shared" si="4"/>
        <v>1.5818668054991016E-2</v>
      </c>
    </row>
    <row r="139" spans="9:10">
      <c r="I139" s="255">
        <f t="shared" si="5"/>
        <v>112.48583842448224</v>
      </c>
      <c r="J139" s="251">
        <f t="shared" si="4"/>
        <v>1.5769027664588656E-2</v>
      </c>
    </row>
    <row r="140" spans="9:10">
      <c r="I140" s="255">
        <f t="shared" si="5"/>
        <v>113.24500507053696</v>
      </c>
      <c r="J140" s="251">
        <f t="shared" si="4"/>
        <v>1.571987965028581E-2</v>
      </c>
    </row>
    <row r="141" spans="9:10">
      <c r="I141" s="255">
        <f t="shared" si="5"/>
        <v>114.00417171659169</v>
      </c>
      <c r="J141" s="251">
        <f t="shared" si="4"/>
        <v>1.5671215733448915E-2</v>
      </c>
    </row>
    <row r="142" spans="9:10">
      <c r="I142" s="255">
        <f t="shared" si="5"/>
        <v>114.76333836264641</v>
      </c>
      <c r="J142" s="251">
        <f t="shared" si="4"/>
        <v>1.5623027831613465E-2</v>
      </c>
    </row>
    <row r="143" spans="9:10">
      <c r="I143" s="255">
        <f t="shared" si="5"/>
        <v>115.52250500870113</v>
      </c>
      <c r="J143" s="251">
        <f t="shared" si="4"/>
        <v>1.5575308052495265E-2</v>
      </c>
    </row>
    <row r="144" spans="9:10">
      <c r="I144" s="255">
        <f t="shared" si="5"/>
        <v>116.28167165475585</v>
      </c>
      <c r="J144" s="251">
        <f t="shared" si="4"/>
        <v>1.552804868822498E-2</v>
      </c>
    </row>
    <row r="145" spans="9:10">
      <c r="I145" s="255">
        <f t="shared" si="5"/>
        <v>117.04083830081058</v>
      </c>
      <c r="J145" s="251">
        <f t="shared" si="4"/>
        <v>1.5481242209796242E-2</v>
      </c>
    </row>
    <row r="146" spans="9:10">
      <c r="I146" s="255">
        <f t="shared" si="5"/>
        <v>117.8000049468653</v>
      </c>
      <c r="J146" s="251">
        <f t="shared" si="4"/>
        <v>1.5434881261717989E-2</v>
      </c>
    </row>
    <row r="147" spans="9:10">
      <c r="I147" s="255">
        <f t="shared" si="5"/>
        <v>118.55917159292002</v>
      </c>
      <c r="J147" s="251">
        <f t="shared" si="4"/>
        <v>1.5388958656862087E-2</v>
      </c>
    </row>
    <row r="148" spans="9:10">
      <c r="I148" s="255">
        <f t="shared" si="5"/>
        <v>119.31833823897475</v>
      </c>
      <c r="J148" s="251">
        <f t="shared" si="4"/>
        <v>1.534346737149796E-2</v>
      </c>
    </row>
    <row r="149" spans="9:10">
      <c r="I149" s="255">
        <f t="shared" si="5"/>
        <v>120.07750488502947</v>
      </c>
      <c r="J149" s="251">
        <f t="shared" si="4"/>
        <v>1.5298400540506091E-2</v>
      </c>
    </row>
    <row r="150" spans="9:10">
      <c r="I150" s="255">
        <f t="shared" si="5"/>
        <v>120.83667153108419</v>
      </c>
      <c r="J150" s="251">
        <f t="shared" si="4"/>
        <v>1.525375145276288E-2</v>
      </c>
    </row>
    <row r="151" spans="9:10">
      <c r="I151" s="255">
        <f t="shared" si="5"/>
        <v>121.59583817713892</v>
      </c>
      <c r="J151" s="251">
        <f t="shared" si="4"/>
        <v>1.5209513546689559E-2</v>
      </c>
    </row>
    <row r="152" spans="9:10">
      <c r="I152" s="255">
        <f t="shared" si="5"/>
        <v>122.35500482319364</v>
      </c>
      <c r="J152" s="251">
        <f t="shared" si="4"/>
        <v>1.5165680405958349E-2</v>
      </c>
    </row>
    <row r="153" spans="9:10">
      <c r="I153" s="255">
        <f t="shared" si="5"/>
        <v>123.11417146924836</v>
      </c>
      <c r="J153" s="251">
        <f t="shared" si="4"/>
        <v>1.5122245755349243E-2</v>
      </c>
    </row>
    <row r="154" spans="9:10">
      <c r="I154" s="255">
        <f t="shared" si="5"/>
        <v>123.87333811530308</v>
      </c>
      <c r="J154" s="251">
        <f t="shared" si="4"/>
        <v>1.507920345675122E-2</v>
      </c>
    </row>
    <row r="155" spans="9:10">
      <c r="I155" s="255">
        <f t="shared" si="5"/>
        <v>124.63250476135781</v>
      </c>
      <c r="J155" s="251">
        <f t="shared" si="4"/>
        <v>1.5036547505301947E-2</v>
      </c>
    </row>
    <row r="156" spans="9:10">
      <c r="I156" s="255">
        <f t="shared" si="5"/>
        <v>125.39167140741253</v>
      </c>
      <c r="J156" s="251">
        <f t="shared" si="4"/>
        <v>1.4994272025660272E-2</v>
      </c>
    </row>
    <row r="157" spans="9:10">
      <c r="I157" s="255">
        <f t="shared" si="5"/>
        <v>126.15083805346725</v>
      </c>
      <c r="J157" s="251">
        <f t="shared" si="4"/>
        <v>1.4952371268406182E-2</v>
      </c>
    </row>
    <row r="158" spans="9:10">
      <c r="I158" s="255">
        <f t="shared" si="5"/>
        <v>126.91000469952198</v>
      </c>
      <c r="J158" s="251">
        <f t="shared" si="4"/>
        <v>1.4910839606563024E-2</v>
      </c>
    </row>
    <row r="159" spans="9:10">
      <c r="I159" s="255">
        <f t="shared" si="5"/>
        <v>127.6691713455767</v>
      </c>
      <c r="J159" s="251">
        <f t="shared" si="4"/>
        <v>1.4869671532237129E-2</v>
      </c>
    </row>
    <row r="160" spans="9:10">
      <c r="I160" s="255">
        <f t="shared" si="5"/>
        <v>128.42833799163142</v>
      </c>
      <c r="J160" s="251">
        <f t="shared" si="4"/>
        <v>1.4828861653370126E-2</v>
      </c>
    </row>
    <row r="161" spans="9:10">
      <c r="I161" s="255">
        <f t="shared" si="5"/>
        <v>129.18750463768615</v>
      </c>
      <c r="J161" s="251">
        <f t="shared" si="4"/>
        <v>1.4788404690599539E-2</v>
      </c>
    </row>
    <row r="162" spans="9:10">
      <c r="I162" s="255">
        <f t="shared" si="5"/>
        <v>129.94667128374087</v>
      </c>
      <c r="J162" s="251">
        <f t="shared" si="4"/>
        <v>1.4748295474223339E-2</v>
      </c>
    </row>
    <row r="163" spans="9:10">
      <c r="I163" s="255">
        <f t="shared" si="5"/>
        <v>130.70583792979559</v>
      </c>
      <c r="J163" s="251">
        <f t="shared" si="4"/>
        <v>1.4708528941264447E-2</v>
      </c>
    </row>
    <row r="164" spans="9:10">
      <c r="I164" s="255">
        <f t="shared" si="5"/>
        <v>131.46500457585032</v>
      </c>
      <c r="J164" s="251">
        <f t="shared" si="4"/>
        <v>1.4669100132631285E-2</v>
      </c>
    </row>
    <row r="165" spans="9:10">
      <c r="I165" s="255">
        <f t="shared" si="5"/>
        <v>132.22417122190504</v>
      </c>
      <c r="J165" s="251">
        <f t="shared" si="4"/>
        <v>1.463000419037064E-2</v>
      </c>
    </row>
    <row r="166" spans="9:10">
      <c r="I166" s="255">
        <f t="shared" si="5"/>
        <v>132.98333786795976</v>
      </c>
      <c r="J166" s="251">
        <f t="shared" si="4"/>
        <v>1.459123635500934E-2</v>
      </c>
    </row>
    <row r="167" spans="9:10">
      <c r="I167" s="255">
        <f t="shared" si="5"/>
        <v>133.74250451401448</v>
      </c>
      <c r="J167" s="251">
        <f t="shared" si="4"/>
        <v>1.4552791962981339E-2</v>
      </c>
    </row>
    <row r="168" spans="9:10">
      <c r="I168" s="255">
        <f t="shared" si="5"/>
        <v>134.50167116006921</v>
      </c>
      <c r="J168" s="251">
        <f t="shared" si="4"/>
        <v>1.4514666444136947E-2</v>
      </c>
    </row>
    <row r="169" spans="9:10">
      <c r="I169" s="255">
        <f t="shared" si="5"/>
        <v>135.26083780612393</v>
      </c>
      <c r="J169" s="251">
        <f t="shared" si="4"/>
        <v>1.4476855319331147E-2</v>
      </c>
    </row>
    <row r="170" spans="9:10">
      <c r="I170" s="255">
        <f t="shared" si="5"/>
        <v>136.02000445217865</v>
      </c>
      <c r="J170" s="251">
        <f t="shared" si="4"/>
        <v>1.4439354198088023E-2</v>
      </c>
    </row>
    <row r="171" spans="9:10">
      <c r="I171" s="255">
        <f t="shared" si="5"/>
        <v>136.77917109823338</v>
      </c>
      <c r="J171" s="251">
        <f t="shared" si="4"/>
        <v>1.4402158776338434E-2</v>
      </c>
    </row>
    <row r="172" spans="9:10">
      <c r="I172" s="255">
        <f t="shared" si="5"/>
        <v>137.5383377442881</v>
      </c>
      <c r="J172" s="251">
        <f t="shared" si="4"/>
        <v>1.4365264834228297E-2</v>
      </c>
    </row>
    <row r="173" spans="9:10">
      <c r="I173" s="255">
        <f t="shared" si="5"/>
        <v>138.29750439034282</v>
      </c>
      <c r="J173" s="251">
        <f t="shared" si="4"/>
        <v>1.4328668233994755E-2</v>
      </c>
    </row>
    <row r="174" spans="9:10">
      <c r="I174" s="255">
        <f t="shared" si="5"/>
        <v>139.05667103639755</v>
      </c>
      <c r="J174" s="251">
        <f t="shared" si="4"/>
        <v>1.4292364917907911E-2</v>
      </c>
    </row>
    <row r="175" spans="9:10">
      <c r="I175" s="255">
        <f t="shared" si="5"/>
        <v>139.81583768245227</v>
      </c>
      <c r="J175" s="251">
        <f t="shared" si="4"/>
        <v>1.4256350906275575E-2</v>
      </c>
    </row>
    <row r="176" spans="9:10">
      <c r="I176" s="255">
        <f t="shared" si="5"/>
        <v>140.57500432850699</v>
      </c>
      <c r="J176" s="251">
        <f t="shared" si="4"/>
        <v>1.4220622295508861E-2</v>
      </c>
    </row>
    <row r="177" spans="9:10">
      <c r="I177" s="255">
        <f t="shared" si="5"/>
        <v>141.33417097456172</v>
      </c>
      <c r="J177" s="251">
        <f t="shared" si="4"/>
        <v>1.4185175256246395E-2</v>
      </c>
    </row>
    <row r="178" spans="9:10">
      <c r="I178" s="255">
        <f t="shared" si="5"/>
        <v>142.09333762061644</v>
      </c>
      <c r="J178" s="251">
        <f t="shared" si="4"/>
        <v>1.415000603153504E-2</v>
      </c>
    </row>
    <row r="179" spans="9:10">
      <c r="I179" s="255">
        <f t="shared" si="5"/>
        <v>142.85250426667116</v>
      </c>
      <c r="J179" s="251">
        <f t="shared" si="4"/>
        <v>1.411511093506515E-2</v>
      </c>
    </row>
    <row r="180" spans="9:10">
      <c r="I180" s="255">
        <f t="shared" si="5"/>
        <v>143.61167091272588</v>
      </c>
      <c r="J180" s="251">
        <f t="shared" si="4"/>
        <v>1.4080486349458394E-2</v>
      </c>
    </row>
    <row r="181" spans="9:10">
      <c r="I181" s="255">
        <f t="shared" si="5"/>
        <v>144.37083755878061</v>
      </c>
      <c r="J181" s="251">
        <f t="shared" si="4"/>
        <v>1.404612872460631E-2</v>
      </c>
    </row>
    <row r="182" spans="9:10">
      <c r="I182" s="255">
        <f t="shared" si="5"/>
        <v>145.13000420483533</v>
      </c>
      <c r="J182" s="251">
        <f t="shared" si="4"/>
        <v>1.4012034576057845E-2</v>
      </c>
    </row>
    <row r="183" spans="9:10">
      <c r="I183" s="255">
        <f t="shared" si="5"/>
        <v>145.88917085089005</v>
      </c>
      <c r="J183" s="251">
        <f t="shared" si="4"/>
        <v>1.3978200483454124E-2</v>
      </c>
    </row>
    <row r="184" spans="9:10">
      <c r="I184" s="255">
        <f t="shared" si="5"/>
        <v>146.64833749694478</v>
      </c>
      <c r="J184" s="251">
        <f t="shared" si="4"/>
        <v>1.3944623089008849E-2</v>
      </c>
    </row>
    <row r="185" spans="9:10">
      <c r="I185" s="255">
        <f t="shared" si="5"/>
        <v>147.4075041429995</v>
      </c>
      <c r="J185" s="251">
        <f t="shared" si="4"/>
        <v>1.391129909603276E-2</v>
      </c>
    </row>
    <row r="186" spans="9:10">
      <c r="I186" s="255">
        <f t="shared" si="5"/>
        <v>148.16667078905422</v>
      </c>
      <c r="J186" s="251">
        <f t="shared" si="4"/>
        <v>1.3878225267500635E-2</v>
      </c>
    </row>
    <row r="187" spans="9:10">
      <c r="I187" s="255">
        <f t="shared" si="5"/>
        <v>148.92583743510895</v>
      </c>
      <c r="J187" s="251">
        <f t="shared" si="4"/>
        <v>1.3845398424659367E-2</v>
      </c>
    </row>
    <row r="188" spans="9:10">
      <c r="I188" s="255">
        <f t="shared" si="5"/>
        <v>149.68500408116367</v>
      </c>
      <c r="J188" s="251">
        <f t="shared" si="4"/>
        <v>1.3812815445675771E-2</v>
      </c>
    </row>
    <row r="189" spans="9:10">
      <c r="I189" s="255">
        <f t="shared" si="5"/>
        <v>150.44417072721839</v>
      </c>
      <c r="J189" s="251">
        <f t="shared" si="4"/>
        <v>1.3780473264322751E-2</v>
      </c>
    </row>
    <row r="190" spans="9:10">
      <c r="I190" s="255">
        <f t="shared" si="5"/>
        <v>151.20333737327311</v>
      </c>
      <c r="J190" s="251">
        <f t="shared" si="4"/>
        <v>1.3748368868702537E-2</v>
      </c>
    </row>
    <row r="191" spans="9:10">
      <c r="I191" s="255">
        <f t="shared" si="5"/>
        <v>151.96250401932784</v>
      </c>
      <c r="J191" s="251">
        <f t="shared" si="4"/>
        <v>1.3716499300005774E-2</v>
      </c>
    </row>
    <row r="192" spans="9:10">
      <c r="I192" s="255">
        <f t="shared" si="5"/>
        <v>152.72167066538256</v>
      </c>
      <c r="J192" s="251">
        <f t="shared" si="4"/>
        <v>1.3684861651305273E-2</v>
      </c>
    </row>
    <row r="193" spans="9:10">
      <c r="I193" s="255">
        <f t="shared" si="5"/>
        <v>153.48083731143728</v>
      </c>
      <c r="J193" s="251">
        <f t="shared" si="4"/>
        <v>1.3653453066383279E-2</v>
      </c>
    </row>
    <row r="194" spans="9:10">
      <c r="I194" s="255">
        <f t="shared" si="5"/>
        <v>154.24000395749201</v>
      </c>
      <c r="J194" s="251">
        <f t="shared" si="4"/>
        <v>1.362227073859114E-2</v>
      </c>
    </row>
    <row r="195" spans="9:10">
      <c r="I195" s="255">
        <f t="shared" si="5"/>
        <v>154.99917060354673</v>
      </c>
      <c r="J195" s="251">
        <f t="shared" si="4"/>
        <v>1.359131190974034E-2</v>
      </c>
    </row>
    <row r="196" spans="9:10">
      <c r="I196" s="255">
        <f t="shared" si="5"/>
        <v>155.75833724960145</v>
      </c>
      <c r="J196" s="251">
        <f t="shared" si="4"/>
        <v>1.3560573869023882E-2</v>
      </c>
    </row>
    <row r="197" spans="9:10">
      <c r="I197" s="255">
        <f t="shared" si="5"/>
        <v>156.51750389565618</v>
      </c>
      <c r="J197" s="251">
        <f t="shared" ref="J197:J260" si="6">1/(POWER($G$4*I197+$G$5,1/2)+$G$6)</f>
        <v>1.3530053951966995E-2</v>
      </c>
    </row>
    <row r="198" spans="9:10">
      <c r="I198" s="255">
        <f t="shared" ref="I198:I261" si="7">I197+($I$386-$I$4)/382</f>
        <v>157.2766705417109</v>
      </c>
      <c r="J198" s="251">
        <f t="shared" si="6"/>
        <v>1.3499749539406318E-2</v>
      </c>
    </row>
    <row r="199" spans="9:10">
      <c r="I199" s="255">
        <f t="shared" si="7"/>
        <v>158.03583718776562</v>
      </c>
      <c r="J199" s="251">
        <f t="shared" si="6"/>
        <v>1.3469658056496511E-2</v>
      </c>
    </row>
    <row r="200" spans="9:10">
      <c r="I200" s="255">
        <f t="shared" si="7"/>
        <v>158.79500383382035</v>
      </c>
      <c r="J200" s="251">
        <f t="shared" si="6"/>
        <v>1.3439776971743563E-2</v>
      </c>
    </row>
    <row r="201" spans="9:10">
      <c r="I201" s="255">
        <f t="shared" si="7"/>
        <v>159.55417047987507</v>
      </c>
      <c r="J201" s="251">
        <f t="shared" si="6"/>
        <v>1.3410103796063864E-2</v>
      </c>
    </row>
    <row r="202" spans="9:10">
      <c r="I202" s="255">
        <f t="shared" si="7"/>
        <v>160.31333712592979</v>
      </c>
      <c r="J202" s="251">
        <f t="shared" si="6"/>
        <v>1.3380636081868232E-2</v>
      </c>
    </row>
    <row r="203" spans="9:10">
      <c r="I203" s="255">
        <f t="shared" si="7"/>
        <v>161.07250377198451</v>
      </c>
      <c r="J203" s="251">
        <f t="shared" si="6"/>
        <v>1.3351371422170168E-2</v>
      </c>
    </row>
    <row r="204" spans="9:10">
      <c r="I204" s="255">
        <f t="shared" si="7"/>
        <v>161.83167041803924</v>
      </c>
      <c r="J204" s="251">
        <f t="shared" si="6"/>
        <v>1.3322307449717526E-2</v>
      </c>
    </row>
    <row r="205" spans="9:10">
      <c r="I205" s="255">
        <f t="shared" si="7"/>
        <v>162.59083706409396</v>
      </c>
      <c r="J205" s="251">
        <f t="shared" si="6"/>
        <v>1.3293441836146907E-2</v>
      </c>
    </row>
    <row r="206" spans="9:10">
      <c r="I206" s="255">
        <f t="shared" si="7"/>
        <v>163.35000371014868</v>
      </c>
      <c r="J206" s="251">
        <f t="shared" si="6"/>
        <v>1.3264772291160036E-2</v>
      </c>
    </row>
    <row r="207" spans="9:10">
      <c r="I207" s="255">
        <f t="shared" si="7"/>
        <v>164.10917035620341</v>
      </c>
      <c r="J207" s="251">
        <f t="shared" si="6"/>
        <v>1.3236296561721516E-2</v>
      </c>
    </row>
    <row r="208" spans="9:10">
      <c r="I208" s="255">
        <f t="shared" si="7"/>
        <v>164.86833700225813</v>
      </c>
      <c r="J208" s="251">
        <f t="shared" si="6"/>
        <v>1.320801243127721E-2</v>
      </c>
    </row>
    <row r="209" spans="9:10">
      <c r="I209" s="255">
        <f t="shared" si="7"/>
        <v>165.62750364831285</v>
      </c>
      <c r="J209" s="251">
        <f t="shared" si="6"/>
        <v>1.3179917718992721E-2</v>
      </c>
    </row>
    <row r="210" spans="9:10">
      <c r="I210" s="255">
        <f t="shared" si="7"/>
        <v>166.38667029436758</v>
      </c>
      <c r="J210" s="251">
        <f t="shared" si="6"/>
        <v>1.3152010279011271E-2</v>
      </c>
    </row>
    <row r="211" spans="9:10">
      <c r="I211" s="255">
        <f t="shared" si="7"/>
        <v>167.1458369404223</v>
      </c>
      <c r="J211" s="251">
        <f t="shared" si="6"/>
        <v>1.3124287999730476E-2</v>
      </c>
    </row>
    <row r="212" spans="9:10">
      <c r="I212" s="255">
        <f t="shared" si="7"/>
        <v>167.90500358647702</v>
      </c>
      <c r="J212" s="251">
        <f t="shared" si="6"/>
        <v>1.3096748803097384E-2</v>
      </c>
    </row>
    <row r="213" spans="9:10">
      <c r="I213" s="255">
        <f t="shared" si="7"/>
        <v>168.66417023253175</v>
      </c>
      <c r="J213" s="251">
        <f t="shared" si="6"/>
        <v>1.3069390643921267E-2</v>
      </c>
    </row>
    <row r="214" spans="9:10">
      <c r="I214" s="255">
        <f t="shared" si="7"/>
        <v>169.42333687858647</v>
      </c>
      <c r="J214" s="251">
        <f t="shared" si="6"/>
        <v>1.3042211509203625E-2</v>
      </c>
    </row>
    <row r="215" spans="9:10">
      <c r="I215" s="255">
        <f t="shared" si="7"/>
        <v>170.18250352464119</v>
      </c>
      <c r="J215" s="251">
        <f t="shared" si="6"/>
        <v>1.3015209417484911E-2</v>
      </c>
    </row>
    <row r="216" spans="9:10">
      <c r="I216" s="255">
        <f t="shared" si="7"/>
        <v>170.94167017069591</v>
      </c>
      <c r="J216" s="251">
        <f t="shared" si="6"/>
        <v>1.2988382418207454E-2</v>
      </c>
    </row>
    <row r="217" spans="9:10">
      <c r="I217" s="255">
        <f t="shared" si="7"/>
        <v>171.70083681675064</v>
      </c>
      <c r="J217" s="251">
        <f t="shared" si="6"/>
        <v>1.2961728591094127E-2</v>
      </c>
    </row>
    <row r="218" spans="9:10">
      <c r="I218" s="255">
        <f t="shared" si="7"/>
        <v>172.46000346280536</v>
      </c>
      <c r="J218" s="251">
        <f t="shared" si="6"/>
        <v>1.29352460455423E-2</v>
      </c>
    </row>
    <row r="219" spans="9:10">
      <c r="I219" s="255">
        <f t="shared" si="7"/>
        <v>173.21917010886008</v>
      </c>
      <c r="J219" s="251">
        <f t="shared" si="6"/>
        <v>1.2908932920032624E-2</v>
      </c>
    </row>
    <row r="220" spans="9:10">
      <c r="I220" s="255">
        <f t="shared" si="7"/>
        <v>173.97833675491481</v>
      </c>
      <c r="J220" s="251">
        <f t="shared" si="6"/>
        <v>1.2882787381552224E-2</v>
      </c>
    </row>
    <row r="221" spans="9:10">
      <c r="I221" s="255">
        <f t="shared" si="7"/>
        <v>174.73750340096953</v>
      </c>
      <c r="J221" s="251">
        <f t="shared" si="6"/>
        <v>1.2856807625031894E-2</v>
      </c>
    </row>
    <row r="222" spans="9:10">
      <c r="I222" s="255">
        <f t="shared" si="7"/>
        <v>175.49667004702425</v>
      </c>
      <c r="J222" s="251">
        <f t="shared" si="6"/>
        <v>1.2830991872796856E-2</v>
      </c>
    </row>
    <row r="223" spans="9:10">
      <c r="I223" s="255">
        <f t="shared" si="7"/>
        <v>176.25583669307898</v>
      </c>
      <c r="J223" s="251">
        <f t="shared" si="6"/>
        <v>1.2805338374030759E-2</v>
      </c>
    </row>
    <row r="224" spans="9:10">
      <c r="I224" s="255">
        <f t="shared" si="7"/>
        <v>177.0150033391337</v>
      </c>
      <c r="J224" s="251">
        <f t="shared" si="6"/>
        <v>1.2779845404252484E-2</v>
      </c>
    </row>
    <row r="225" spans="9:10">
      <c r="I225" s="255">
        <f t="shared" si="7"/>
        <v>177.77416998518842</v>
      </c>
      <c r="J225" s="251">
        <f t="shared" si="6"/>
        <v>1.2754511264805412E-2</v>
      </c>
    </row>
    <row r="226" spans="9:10">
      <c r="I226" s="255">
        <f t="shared" si="7"/>
        <v>178.53333663124315</v>
      </c>
      <c r="J226" s="251">
        <f t="shared" si="6"/>
        <v>1.2729334282358831E-2</v>
      </c>
    </row>
    <row r="227" spans="9:10">
      <c r="I227" s="255">
        <f t="shared" si="7"/>
        <v>179.29250327729787</v>
      </c>
      <c r="J227" s="251">
        <f t="shared" si="6"/>
        <v>1.2704312808421089E-2</v>
      </c>
    </row>
    <row r="228" spans="9:10">
      <c r="I228" s="255">
        <f t="shared" si="7"/>
        <v>180.05166992335259</v>
      </c>
      <c r="J228" s="251">
        <f t="shared" si="6"/>
        <v>1.2679445218864225E-2</v>
      </c>
    </row>
    <row r="229" spans="9:10">
      <c r="I229" s="255">
        <f t="shared" si="7"/>
        <v>180.81083656940731</v>
      </c>
      <c r="J229" s="251">
        <f t="shared" si="6"/>
        <v>1.2654729913459695E-2</v>
      </c>
    </row>
    <row r="230" spans="9:10">
      <c r="I230" s="255">
        <f t="shared" si="7"/>
        <v>181.57000321546204</v>
      </c>
      <c r="J230" s="251">
        <f t="shared" si="6"/>
        <v>1.2630165315424949E-2</v>
      </c>
    </row>
    <row r="231" spans="9:10">
      <c r="I231" s="255">
        <f t="shared" si="7"/>
        <v>182.32916986151676</v>
      </c>
      <c r="J231" s="251">
        <f t="shared" si="6"/>
        <v>1.2605749870980523E-2</v>
      </c>
    </row>
    <row r="232" spans="9:10">
      <c r="I232" s="255">
        <f t="shared" si="7"/>
        <v>183.08833650757148</v>
      </c>
      <c r="J232" s="251">
        <f t="shared" si="6"/>
        <v>1.2581482048917351E-2</v>
      </c>
    </row>
    <row r="233" spans="9:10">
      <c r="I233" s="255">
        <f t="shared" si="7"/>
        <v>183.84750315362621</v>
      </c>
      <c r="J233" s="251">
        <f t="shared" si="6"/>
        <v>1.2557360340174054E-2</v>
      </c>
    </row>
    <row r="234" spans="9:10">
      <c r="I234" s="255">
        <f t="shared" si="7"/>
        <v>184.60666979968093</v>
      </c>
      <c r="J234" s="251">
        <f t="shared" si="6"/>
        <v>1.2533383257423902E-2</v>
      </c>
    </row>
    <row r="235" spans="9:10">
      <c r="I235" s="255">
        <f t="shared" si="7"/>
        <v>185.36583644573565</v>
      </c>
      <c r="J235" s="251">
        <f t="shared" si="6"/>
        <v>1.2509549334671199E-2</v>
      </c>
    </row>
    <row r="236" spans="9:10">
      <c r="I236" s="255">
        <f t="shared" si="7"/>
        <v>186.12500309179038</v>
      </c>
      <c r="J236" s="251">
        <f t="shared" si="6"/>
        <v>1.2485857126856842E-2</v>
      </c>
    </row>
    <row r="237" spans="9:10">
      <c r="I237" s="255">
        <f t="shared" si="7"/>
        <v>186.8841697378451</v>
      </c>
      <c r="J237" s="251">
        <f t="shared" si="6"/>
        <v>1.2462305209472798E-2</v>
      </c>
    </row>
    <row r="238" spans="9:10">
      <c r="I238" s="255">
        <f t="shared" si="7"/>
        <v>187.64333638389982</v>
      </c>
      <c r="J238" s="251">
        <f t="shared" si="6"/>
        <v>1.2438892178185269E-2</v>
      </c>
    </row>
    <row r="239" spans="9:10">
      <c r="I239" s="255">
        <f t="shared" si="7"/>
        <v>188.40250302995454</v>
      </c>
      <c r="J239" s="251">
        <f t="shared" si="6"/>
        <v>1.2415616648466297E-2</v>
      </c>
    </row>
    <row r="240" spans="9:10">
      <c r="I240" s="255">
        <f t="shared" si="7"/>
        <v>189.16166967600927</v>
      </c>
      <c r="J240" s="251">
        <f t="shared" si="6"/>
        <v>1.2392477255233628E-2</v>
      </c>
    </row>
    <row r="241" spans="9:10">
      <c r="I241" s="255">
        <f t="shared" si="7"/>
        <v>189.92083632206399</v>
      </c>
      <c r="J241" s="251">
        <f t="shared" si="6"/>
        <v>1.2369472652498555E-2</v>
      </c>
    </row>
    <row r="242" spans="9:10">
      <c r="I242" s="255">
        <f t="shared" si="7"/>
        <v>190.68000296811871</v>
      </c>
      <c r="J242" s="251">
        <f t="shared" si="6"/>
        <v>1.2346601513021577E-2</v>
      </c>
    </row>
    <row r="243" spans="9:10">
      <c r="I243" s="255">
        <f t="shared" si="7"/>
        <v>191.43916961417344</v>
      </c>
      <c r="J243" s="251">
        <f t="shared" si="6"/>
        <v>1.2323862527975658E-2</v>
      </c>
    </row>
    <row r="244" spans="9:10">
      <c r="I244" s="255">
        <f t="shared" si="7"/>
        <v>192.19833626022816</v>
      </c>
      <c r="J244" s="251">
        <f t="shared" si="6"/>
        <v>1.2301254406616877E-2</v>
      </c>
    </row>
    <row r="245" spans="9:10">
      <c r="I245" s="255">
        <f t="shared" si="7"/>
        <v>192.95750290628288</v>
      </c>
      <c r="J245" s="251">
        <f t="shared" si="6"/>
        <v>1.2278775875962301E-2</v>
      </c>
    </row>
    <row r="246" spans="9:10">
      <c r="I246" s="255">
        <f t="shared" si="7"/>
        <v>193.71666955233761</v>
      </c>
      <c r="J246" s="251">
        <f t="shared" si="6"/>
        <v>1.225642568047485E-2</v>
      </c>
    </row>
    <row r="247" spans="9:10">
      <c r="I247" s="255">
        <f t="shared" si="7"/>
        <v>194.47583619839233</v>
      </c>
      <c r="J247" s="251">
        <f t="shared" si="6"/>
        <v>1.2234202581755024E-2</v>
      </c>
    </row>
    <row r="248" spans="9:10">
      <c r="I248" s="255">
        <f t="shared" si="7"/>
        <v>195.23500284444705</v>
      </c>
      <c r="J248" s="251">
        <f t="shared" si="6"/>
        <v>1.2212105358239297E-2</v>
      </c>
    </row>
    <row r="249" spans="9:10">
      <c r="I249" s="255">
        <f t="shared" si="7"/>
        <v>195.99416949050178</v>
      </c>
      <c r="J249" s="251">
        <f t="shared" si="6"/>
        <v>1.2190132804904993E-2</v>
      </c>
    </row>
    <row r="250" spans="9:10">
      <c r="I250" s="255">
        <f t="shared" si="7"/>
        <v>196.7533361365565</v>
      </c>
      <c r="J250" s="251">
        <f t="shared" si="6"/>
        <v>1.2168283732981486E-2</v>
      </c>
    </row>
    <row r="251" spans="9:10">
      <c r="I251" s="255">
        <f t="shared" si="7"/>
        <v>197.51250278261122</v>
      </c>
      <c r="J251" s="251">
        <f t="shared" si="6"/>
        <v>1.2146556969667594E-2</v>
      </c>
    </row>
    <row r="252" spans="9:10">
      <c r="I252" s="255">
        <f t="shared" si="7"/>
        <v>198.27166942866594</v>
      </c>
      <c r="J252" s="251">
        <f t="shared" si="6"/>
        <v>1.2124951357854956E-2</v>
      </c>
    </row>
    <row r="253" spans="9:10">
      <c r="I253" s="255">
        <f t="shared" si="7"/>
        <v>199.03083607472067</v>
      </c>
      <c r="J253" s="251">
        <f t="shared" si="6"/>
        <v>1.2103465755857289E-2</v>
      </c>
    </row>
    <row r="254" spans="9:10">
      <c r="I254" s="255">
        <f t="shared" si="7"/>
        <v>199.79000272077539</v>
      </c>
      <c r="J254" s="251">
        <f t="shared" si="6"/>
        <v>1.208209903714536E-2</v>
      </c>
    </row>
    <row r="255" spans="9:10">
      <c r="I255" s="255">
        <f t="shared" si="7"/>
        <v>200.54916936683011</v>
      </c>
      <c r="J255" s="251">
        <f t="shared" si="6"/>
        <v>1.2060850090087519E-2</v>
      </c>
    </row>
    <row r="256" spans="9:10">
      <c r="I256" s="255">
        <f t="shared" si="7"/>
        <v>201.30833601288484</v>
      </c>
      <c r="J256" s="251">
        <f t="shared" si="6"/>
        <v>1.2039717817695675E-2</v>
      </c>
    </row>
    <row r="257" spans="9:10">
      <c r="I257" s="255">
        <f t="shared" si="7"/>
        <v>202.06750265893956</v>
      </c>
      <c r="J257" s="251">
        <f t="shared" si="6"/>
        <v>1.2018701137376568E-2</v>
      </c>
    </row>
    <row r="258" spans="9:10">
      <c r="I258" s="255">
        <f t="shared" si="7"/>
        <v>202.82666930499428</v>
      </c>
      <c r="J258" s="251">
        <f t="shared" si="6"/>
        <v>1.1997798980688219E-2</v>
      </c>
    </row>
    <row r="259" spans="9:10">
      <c r="I259" s="255">
        <f t="shared" si="7"/>
        <v>203.58583595104901</v>
      </c>
      <c r="J259" s="251">
        <f t="shared" si="6"/>
        <v>1.1977010293101399E-2</v>
      </c>
    </row>
    <row r="260" spans="9:10">
      <c r="I260" s="255">
        <f t="shared" si="7"/>
        <v>204.34500259710373</v>
      </c>
      <c r="J260" s="251">
        <f t="shared" si="6"/>
        <v>1.1956334033766043E-2</v>
      </c>
    </row>
    <row r="261" spans="9:10">
      <c r="I261" s="255">
        <f t="shared" si="7"/>
        <v>205.10416924315845</v>
      </c>
      <c r="J261" s="251">
        <f t="shared" ref="J261:J324" si="8">1/(POWER($G$4*I261+$G$5,1/2)+$G$6)</f>
        <v>1.1935769175282449E-2</v>
      </c>
    </row>
    <row r="262" spans="9:10">
      <c r="I262" s="255">
        <f t="shared" ref="I262:I325" si="9">I261+($I$386-$I$4)/382</f>
        <v>205.86333588921318</v>
      </c>
      <c r="J262" s="251">
        <f t="shared" si="8"/>
        <v>1.1915314703477158E-2</v>
      </c>
    </row>
    <row r="263" spans="9:10">
      <c r="I263" s="255">
        <f t="shared" si="9"/>
        <v>206.6225025352679</v>
      </c>
      <c r="J263" s="251">
        <f t="shared" si="8"/>
        <v>1.1894969617183414E-2</v>
      </c>
    </row>
    <row r="264" spans="9:10">
      <c r="I264" s="255">
        <f t="shared" si="9"/>
        <v>207.38166918132262</v>
      </c>
      <c r="J264" s="251">
        <f t="shared" si="8"/>
        <v>1.1874732928026059E-2</v>
      </c>
    </row>
    <row r="265" spans="9:10">
      <c r="I265" s="255">
        <f t="shared" si="9"/>
        <v>208.14083582737734</v>
      </c>
      <c r="J265" s="251">
        <f t="shared" si="8"/>
        <v>1.1854603660210818E-2</v>
      </c>
    </row>
    <row r="266" spans="9:10">
      <c r="I266" s="255">
        <f t="shared" si="9"/>
        <v>208.90000247343207</v>
      </c>
      <c r="J266" s="251">
        <f t="shared" si="8"/>
        <v>1.1834580850317798E-2</v>
      </c>
    </row>
    <row r="267" spans="9:10">
      <c r="I267" s="255">
        <f t="shared" si="9"/>
        <v>209.65916911948679</v>
      </c>
      <c r="J267" s="251">
        <f t="shared" si="8"/>
        <v>1.1814663547099136E-2</v>
      </c>
    </row>
    <row r="268" spans="9:10">
      <c r="I268" s="255">
        <f t="shared" si="9"/>
        <v>210.41833576554151</v>
      </c>
      <c r="J268" s="251">
        <f t="shared" si="8"/>
        <v>1.1794850811280731E-2</v>
      </c>
    </row>
    <row r="269" spans="9:10">
      <c r="I269" s="255">
        <f t="shared" si="9"/>
        <v>211.17750241159624</v>
      </c>
      <c r="J269" s="251">
        <f t="shared" si="8"/>
        <v>1.1775141715367874E-2</v>
      </c>
    </row>
    <row r="270" spans="9:10">
      <c r="I270" s="255">
        <f t="shared" si="9"/>
        <v>211.93666905765096</v>
      </c>
      <c r="J270" s="251">
        <f t="shared" si="8"/>
        <v>1.1755535343454786E-2</v>
      </c>
    </row>
    <row r="271" spans="9:10">
      <c r="I271" s="255">
        <f t="shared" si="9"/>
        <v>212.69583570370568</v>
      </c>
      <c r="J271" s="251">
        <f t="shared" si="8"/>
        <v>1.1736030791037896E-2</v>
      </c>
    </row>
    <row r="272" spans="9:10">
      <c r="I272" s="255">
        <f t="shared" si="9"/>
        <v>213.45500234976041</v>
      </c>
      <c r="J272" s="251">
        <f t="shared" si="8"/>
        <v>1.1716627164832813E-2</v>
      </c>
    </row>
    <row r="273" spans="9:10">
      <c r="I273" s="255">
        <f t="shared" si="9"/>
        <v>214.21416899581513</v>
      </c>
      <c r="J273" s="251">
        <f t="shared" si="8"/>
        <v>1.1697323582594876E-2</v>
      </c>
    </row>
    <row r="274" spans="9:10">
      <c r="I274" s="255">
        <f t="shared" si="9"/>
        <v>214.97333564186985</v>
      </c>
      <c r="J274" s="251">
        <f t="shared" si="8"/>
        <v>1.1678119172943254E-2</v>
      </c>
    </row>
    <row r="275" spans="9:10">
      <c r="I275" s="255">
        <f t="shared" si="9"/>
        <v>215.73250228792458</v>
      </c>
      <c r="J275" s="251">
        <f t="shared" si="8"/>
        <v>1.1659013075188416E-2</v>
      </c>
    </row>
    <row r="276" spans="9:10">
      <c r="I276" s="255">
        <f t="shared" si="9"/>
        <v>216.4916689339793</v>
      </c>
      <c r="J276" s="251">
        <f t="shared" si="8"/>
        <v>1.1640004439163016E-2</v>
      </c>
    </row>
    <row r="277" spans="9:10">
      <c r="I277" s="255">
        <f t="shared" si="9"/>
        <v>217.25083558003402</v>
      </c>
      <c r="J277" s="251">
        <f t="shared" si="8"/>
        <v>1.1621092425056007E-2</v>
      </c>
    </row>
    <row r="278" spans="9:10">
      <c r="I278" s="255">
        <f t="shared" si="9"/>
        <v>218.01000222608874</v>
      </c>
      <c r="J278" s="251">
        <f t="shared" si="8"/>
        <v>1.1602276203249972E-2</v>
      </c>
    </row>
    <row r="279" spans="9:10">
      <c r="I279" s="255">
        <f t="shared" si="9"/>
        <v>218.76916887214347</v>
      </c>
      <c r="J279" s="251">
        <f t="shared" si="8"/>
        <v>1.1583554954161588E-2</v>
      </c>
    </row>
    <row r="280" spans="9:10">
      <c r="I280" s="255">
        <f t="shared" si="9"/>
        <v>219.52833551819819</v>
      </c>
      <c r="J280" s="251">
        <f t="shared" si="8"/>
        <v>1.1564927868085124E-2</v>
      </c>
    </row>
    <row r="281" spans="9:10">
      <c r="I281" s="255">
        <f t="shared" si="9"/>
        <v>220.28750216425291</v>
      </c>
      <c r="J281" s="251">
        <f t="shared" si="8"/>
        <v>1.1546394145038948E-2</v>
      </c>
    </row>
    <row r="282" spans="9:10">
      <c r="I282" s="255">
        <f t="shared" si="9"/>
        <v>221.04666881030764</v>
      </c>
      <c r="J282" s="251">
        <f t="shared" si="8"/>
        <v>1.1527952994614947E-2</v>
      </c>
    </row>
    <row r="283" spans="9:10">
      <c r="I283" s="255">
        <f t="shared" si="9"/>
        <v>221.80583545636236</v>
      </c>
      <c r="J283" s="251">
        <f t="shared" si="8"/>
        <v>1.1509603635830781E-2</v>
      </c>
    </row>
    <row r="284" spans="9:10">
      <c r="I284" s="255">
        <f t="shared" si="9"/>
        <v>222.56500210241708</v>
      </c>
      <c r="J284" s="251">
        <f t="shared" si="8"/>
        <v>1.1491345296984956E-2</v>
      </c>
    </row>
    <row r="285" spans="9:10">
      <c r="I285" s="255">
        <f t="shared" si="9"/>
        <v>223.32416874847181</v>
      </c>
      <c r="J285" s="251">
        <f t="shared" si="8"/>
        <v>1.1473177215514607E-2</v>
      </c>
    </row>
    <row r="286" spans="9:10">
      <c r="I286" s="255">
        <f t="shared" si="9"/>
        <v>224.08333539452653</v>
      </c>
      <c r="J286" s="251">
        <f t="shared" si="8"/>
        <v>1.1455098637855947E-2</v>
      </c>
    </row>
    <row r="287" spans="9:10">
      <c r="I287" s="255">
        <f t="shared" si="9"/>
        <v>224.84250204058125</v>
      </c>
      <c r="J287" s="251">
        <f t="shared" si="8"/>
        <v>1.1437108819307333E-2</v>
      </c>
    </row>
    <row r="288" spans="9:10">
      <c r="I288" s="255">
        <f t="shared" si="9"/>
        <v>225.60166868663597</v>
      </c>
      <c r="J288" s="251">
        <f t="shared" si="8"/>
        <v>1.1419207023894873E-2</v>
      </c>
    </row>
    <row r="289" spans="9:10">
      <c r="I289" s="255">
        <f t="shared" si="9"/>
        <v>226.3608353326907</v>
      </c>
      <c r="J289" s="251">
        <f t="shared" si="8"/>
        <v>1.1401392524240526E-2</v>
      </c>
    </row>
    <row r="290" spans="9:10">
      <c r="I290" s="255">
        <f t="shared" si="9"/>
        <v>227.12000197874542</v>
      </c>
      <c r="J290" s="251">
        <f t="shared" si="8"/>
        <v>1.1383664601432652E-2</v>
      </c>
    </row>
    <row r="291" spans="9:10">
      <c r="I291" s="255">
        <f t="shared" si="9"/>
        <v>227.87916862480014</v>
      </c>
      <c r="J291" s="251">
        <f t="shared" si="8"/>
        <v>1.1366022544898942E-2</v>
      </c>
    </row>
    <row r="292" spans="9:10">
      <c r="I292" s="255">
        <f t="shared" si="9"/>
        <v>228.63833527085487</v>
      </c>
      <c r="J292" s="251">
        <f t="shared" si="8"/>
        <v>1.134846565228167E-2</v>
      </c>
    </row>
    <row r="293" spans="9:10">
      <c r="I293" s="255">
        <f t="shared" si="9"/>
        <v>229.39750191690959</v>
      </c>
      <c r="J293" s="251">
        <f t="shared" si="8"/>
        <v>1.1330993229315248E-2</v>
      </c>
    </row>
    <row r="294" spans="9:10">
      <c r="I294" s="255">
        <f t="shared" si="9"/>
        <v>230.15666856296431</v>
      </c>
      <c r="J294" s="251">
        <f t="shared" si="8"/>
        <v>1.1313604589705999E-2</v>
      </c>
    </row>
    <row r="295" spans="9:10">
      <c r="I295" s="255">
        <f t="shared" si="9"/>
        <v>230.91583520901904</v>
      </c>
      <c r="J295" s="251">
        <f t="shared" si="8"/>
        <v>1.1296299055014133E-2</v>
      </c>
    </row>
    <row r="296" spans="9:10">
      <c r="I296" s="255">
        <f t="shared" si="9"/>
        <v>231.67500185507376</v>
      </c>
      <c r="J296" s="251">
        <f t="shared" si="8"/>
        <v>1.127907595453783E-2</v>
      </c>
    </row>
    <row r="297" spans="9:10">
      <c r="I297" s="255">
        <f t="shared" si="9"/>
        <v>232.43416850112848</v>
      </c>
      <c r="J297" s="251">
        <f t="shared" si="8"/>
        <v>1.1261934625199465E-2</v>
      </c>
    </row>
    <row r="298" spans="9:10">
      <c r="I298" s="255">
        <f t="shared" si="9"/>
        <v>233.19333514718321</v>
      </c>
      <c r="J298" s="251">
        <f t="shared" si="8"/>
        <v>1.1244874411433821E-2</v>
      </c>
    </row>
    <row r="299" spans="9:10">
      <c r="I299" s="255">
        <f t="shared" si="9"/>
        <v>233.95250179323793</v>
      </c>
      <c r="J299" s="251">
        <f t="shared" si="8"/>
        <v>1.1227894665078364E-2</v>
      </c>
    </row>
    <row r="300" spans="9:10">
      <c r="I300" s="255">
        <f t="shared" si="9"/>
        <v>234.71166843929265</v>
      </c>
      <c r="J300" s="251">
        <f t="shared" si="8"/>
        <v>1.1210994745265433E-2</v>
      </c>
    </row>
    <row r="301" spans="9:10">
      <c r="I301" s="255">
        <f t="shared" si="9"/>
        <v>235.47083508534737</v>
      </c>
      <c r="J301" s="251">
        <f t="shared" si="8"/>
        <v>1.1194174018316396E-2</v>
      </c>
    </row>
    <row r="302" spans="9:10">
      <c r="I302" s="255">
        <f t="shared" si="9"/>
        <v>236.2300017314021</v>
      </c>
      <c r="J302" s="251">
        <f t="shared" si="8"/>
        <v>1.1177431857637634E-2</v>
      </c>
    </row>
    <row r="303" spans="9:10">
      <c r="I303" s="255">
        <f t="shared" si="9"/>
        <v>236.98916837745682</v>
      </c>
      <c r="J303" s="251">
        <f t="shared" si="8"/>
        <v>1.1160767643618416E-2</v>
      </c>
    </row>
    <row r="304" spans="9:10">
      <c r="I304" s="255">
        <f t="shared" si="9"/>
        <v>237.74833502351154</v>
      </c>
      <c r="J304" s="251">
        <f t="shared" si="8"/>
        <v>1.1144180763530541E-2</v>
      </c>
    </row>
    <row r="305" spans="9:10">
      <c r="I305" s="255">
        <f t="shared" si="9"/>
        <v>238.50750166956627</v>
      </c>
      <c r="J305" s="251">
        <f t="shared" si="8"/>
        <v>1.1127670611429758E-2</v>
      </c>
    </row>
    <row r="306" spans="9:10">
      <c r="I306" s="255">
        <f t="shared" si="9"/>
        <v>239.26666831562099</v>
      </c>
      <c r="J306" s="251">
        <f t="shared" si="8"/>
        <v>1.1111236588058926E-2</v>
      </c>
    </row>
    <row r="307" spans="9:10">
      <c r="I307" s="255">
        <f t="shared" si="9"/>
        <v>240.02583496167571</v>
      </c>
      <c r="J307" s="251">
        <f t="shared" si="8"/>
        <v>1.1094878100752834E-2</v>
      </c>
    </row>
    <row r="308" spans="9:10">
      <c r="I308" s="255">
        <f t="shared" si="9"/>
        <v>240.78500160773044</v>
      </c>
      <c r="J308" s="251">
        <f t="shared" si="8"/>
        <v>1.1078594563344712E-2</v>
      </c>
    </row>
    <row r="309" spans="9:10">
      <c r="I309" s="255">
        <f t="shared" si="9"/>
        <v>241.54416825378516</v>
      </c>
      <c r="J309" s="251">
        <f t="shared" si="8"/>
        <v>1.1062385396074341E-2</v>
      </c>
    </row>
    <row r="310" spans="9:10">
      <c r="I310" s="255">
        <f t="shared" si="9"/>
        <v>242.30333489983988</v>
      </c>
      <c r="J310" s="251">
        <f t="shared" si="8"/>
        <v>1.1046250025497771E-2</v>
      </c>
    </row>
    <row r="311" spans="9:10">
      <c r="I311" s="255">
        <f t="shared" si="9"/>
        <v>243.06250154589461</v>
      </c>
      <c r="J311" s="251">
        <f t="shared" si="8"/>
        <v>1.1030187884398582E-2</v>
      </c>
    </row>
    <row r="312" spans="9:10">
      <c r="I312" s="255">
        <f t="shared" si="9"/>
        <v>243.82166819194933</v>
      </c>
      <c r="J312" s="251">
        <f t="shared" si="8"/>
        <v>1.1014198411700673E-2</v>
      </c>
    </row>
    <row r="313" spans="9:10">
      <c r="I313" s="255">
        <f t="shared" si="9"/>
        <v>244.58083483800405</v>
      </c>
      <c r="J313" s="251">
        <f t="shared" si="8"/>
        <v>1.0998281052382557E-2</v>
      </c>
    </row>
    <row r="314" spans="9:10">
      <c r="I314" s="255">
        <f t="shared" si="9"/>
        <v>245.34000148405877</v>
      </c>
      <c r="J314" s="251">
        <f t="shared" si="8"/>
        <v>1.0982435257393107E-2</v>
      </c>
    </row>
    <row r="315" spans="9:10">
      <c r="I315" s="255">
        <f t="shared" si="9"/>
        <v>246.0991681301135</v>
      </c>
      <c r="J315" s="251">
        <f t="shared" si="8"/>
        <v>1.0966660483568738E-2</v>
      </c>
    </row>
    <row r="316" spans="9:10">
      <c r="I316" s="255">
        <f t="shared" si="9"/>
        <v>246.85833477616822</v>
      </c>
      <c r="J316" s="251">
        <f t="shared" si="8"/>
        <v>1.0950956193552002E-2</v>
      </c>
    </row>
    <row r="317" spans="9:10">
      <c r="I317" s="255">
        <f t="shared" si="9"/>
        <v>247.61750142222294</v>
      </c>
      <c r="J317" s="251">
        <f t="shared" si="8"/>
        <v>1.0935321855711557E-2</v>
      </c>
    </row>
    <row r="318" spans="9:10">
      <c r="I318" s="255">
        <f t="shared" si="9"/>
        <v>248.37666806827767</v>
      </c>
      <c r="J318" s="251">
        <f t="shared" si="8"/>
        <v>1.0919756944063486E-2</v>
      </c>
    </row>
    <row r="319" spans="9:10">
      <c r="I319" s="255">
        <f t="shared" si="9"/>
        <v>249.13583471433239</v>
      </c>
      <c r="J319" s="251">
        <f t="shared" si="8"/>
        <v>1.0904260938193935E-2</v>
      </c>
    </row>
    <row r="320" spans="9:10">
      <c r="I320" s="255">
        <f t="shared" si="9"/>
        <v>249.89500136038711</v>
      </c>
      <c r="J320" s="251">
        <f t="shared" si="8"/>
        <v>1.0888833323183054E-2</v>
      </c>
    </row>
    <row r="321" spans="9:10">
      <c r="I321" s="255">
        <f t="shared" si="9"/>
        <v>250.65416800644184</v>
      </c>
      <c r="J321" s="251">
        <f t="shared" si="8"/>
        <v>1.0873473589530202E-2</v>
      </c>
    </row>
    <row r="322" spans="9:10">
      <c r="I322" s="255">
        <f t="shared" si="9"/>
        <v>251.41333465249656</v>
      </c>
      <c r="J322" s="251">
        <f t="shared" si="8"/>
        <v>1.0858181233080418E-2</v>
      </c>
    </row>
    <row r="323" spans="9:10">
      <c r="I323" s="255">
        <f t="shared" si="9"/>
        <v>252.17250129855128</v>
      </c>
      <c r="J323" s="251">
        <f t="shared" si="8"/>
        <v>1.0842955754952073E-2</v>
      </c>
    </row>
    <row r="324" spans="9:10">
      <c r="I324" s="255">
        <f t="shared" si="9"/>
        <v>252.931667944606</v>
      </c>
      <c r="J324" s="251">
        <f t="shared" si="8"/>
        <v>1.0827796661465772E-2</v>
      </c>
    </row>
    <row r="325" spans="9:10">
      <c r="I325" s="255">
        <f t="shared" si="9"/>
        <v>253.69083459066073</v>
      </c>
      <c r="J325" s="251">
        <f t="shared" ref="J325:J386" si="10">1/(POWER($G$4*I325+$G$5,1/2)+$G$6)</f>
        <v>1.0812703464074374E-2</v>
      </c>
    </row>
    <row r="326" spans="9:10">
      <c r="I326" s="255">
        <f t="shared" ref="I326:I385" si="11">I325+($I$386-$I$4)/382</f>
        <v>254.45000123671545</v>
      </c>
      <c r="J326" s="251">
        <f t="shared" si="10"/>
        <v>1.0797675679294219E-2</v>
      </c>
    </row>
    <row r="327" spans="9:10">
      <c r="I327" s="255">
        <f t="shared" si="11"/>
        <v>255.20916788277017</v>
      </c>
      <c r="J327" s="251">
        <f t="shared" si="10"/>
        <v>1.0782712828637436E-2</v>
      </c>
    </row>
    <row r="328" spans="9:10">
      <c r="I328" s="255">
        <f t="shared" si="11"/>
        <v>255.9683345288249</v>
      </c>
      <c r="J328" s="251">
        <f t="shared" si="10"/>
        <v>1.0767814438545388E-2</v>
      </c>
    </row>
    <row r="329" spans="9:10">
      <c r="I329" s="255">
        <f t="shared" si="11"/>
        <v>256.72750117487965</v>
      </c>
      <c r="J329" s="251">
        <f t="shared" si="10"/>
        <v>1.0752980040323188E-2</v>
      </c>
    </row>
    <row r="330" spans="9:10">
      <c r="I330" s="255">
        <f t="shared" si="11"/>
        <v>257.48666782093437</v>
      </c>
      <c r="J330" s="251">
        <f t="shared" si="10"/>
        <v>1.0738209170075289E-2</v>
      </c>
    </row>
    <row r="331" spans="9:10">
      <c r="I331" s="255">
        <f t="shared" si="11"/>
        <v>258.24583446698909</v>
      </c>
      <c r="J331" s="251">
        <f t="shared" si="10"/>
        <v>1.072350136864211E-2</v>
      </c>
    </row>
    <row r="332" spans="9:10">
      <c r="I332" s="255">
        <f t="shared" si="11"/>
        <v>259.00500111304382</v>
      </c>
      <c r="J332" s="251">
        <f t="shared" si="10"/>
        <v>1.0708856181537687E-2</v>
      </c>
    </row>
    <row r="333" spans="9:10">
      <c r="I333" s="255">
        <f t="shared" si="11"/>
        <v>259.76416775909854</v>
      </c>
      <c r="J333" s="251">
        <f t="shared" si="10"/>
        <v>1.0694273158888334E-2</v>
      </c>
    </row>
    <row r="334" spans="9:10">
      <c r="I334" s="255">
        <f t="shared" si="11"/>
        <v>260.52333440515326</v>
      </c>
      <c r="J334" s="251">
        <f t="shared" si="10"/>
        <v>1.0679751855372281E-2</v>
      </c>
    </row>
    <row r="335" spans="9:10">
      <c r="I335" s="255">
        <f t="shared" si="11"/>
        <v>261.28250105120799</v>
      </c>
      <c r="J335" s="251">
        <f t="shared" si="10"/>
        <v>1.0665291830160298E-2</v>
      </c>
    </row>
    <row r="336" spans="9:10">
      <c r="I336" s="255">
        <f t="shared" si="11"/>
        <v>262.04166769726271</v>
      </c>
      <c r="J336" s="251">
        <f t="shared" si="10"/>
        <v>1.0650892646857231E-2</v>
      </c>
    </row>
    <row r="337" spans="9:10">
      <c r="I337" s="255">
        <f t="shared" si="11"/>
        <v>262.80083434331743</v>
      </c>
      <c r="J337" s="251">
        <f t="shared" si="10"/>
        <v>1.0636553873444504E-2</v>
      </c>
    </row>
    <row r="338" spans="9:10">
      <c r="I338" s="255">
        <f t="shared" si="11"/>
        <v>263.56000098937216</v>
      </c>
      <c r="J338" s="251">
        <f t="shared" si="10"/>
        <v>1.0622275082223525E-2</v>
      </c>
    </row>
    <row r="339" spans="9:10">
      <c r="I339" s="255">
        <f t="shared" si="11"/>
        <v>264.31916763542688</v>
      </c>
      <c r="J339" s="251">
        <f t="shared" si="10"/>
        <v>1.0608055849759965E-2</v>
      </c>
    </row>
    <row r="340" spans="9:10">
      <c r="I340" s="255">
        <f t="shared" si="11"/>
        <v>265.0783342814816</v>
      </c>
      <c r="J340" s="251">
        <f t="shared" si="10"/>
        <v>1.0593895756828956E-2</v>
      </c>
    </row>
    <row r="341" spans="9:10">
      <c r="I341" s="255">
        <f t="shared" si="11"/>
        <v>265.83750092753633</v>
      </c>
      <c r="J341" s="251">
        <f t="shared" si="10"/>
        <v>1.0579794388361109E-2</v>
      </c>
    </row>
    <row r="342" spans="9:10">
      <c r="I342" s="255">
        <f t="shared" si="11"/>
        <v>266.59666757359105</v>
      </c>
      <c r="J342" s="251">
        <f t="shared" si="10"/>
        <v>1.0565751333389417E-2</v>
      </c>
    </row>
    <row r="343" spans="9:10">
      <c r="I343" s="255">
        <f t="shared" si="11"/>
        <v>267.35583421964577</v>
      </c>
      <c r="J343" s="251">
        <f t="shared" si="10"/>
        <v>1.0551766184996954E-2</v>
      </c>
    </row>
    <row r="344" spans="9:10">
      <c r="I344" s="255">
        <f t="shared" si="11"/>
        <v>268.11500086570049</v>
      </c>
      <c r="J344" s="251">
        <f t="shared" si="10"/>
        <v>1.0537838540265425E-2</v>
      </c>
    </row>
    <row r="345" spans="9:10">
      <c r="I345" s="255">
        <f t="shared" si="11"/>
        <v>268.87416751175522</v>
      </c>
      <c r="J345" s="251">
        <f t="shared" si="10"/>
        <v>1.0523968000224483E-2</v>
      </c>
    </row>
    <row r="346" spans="9:10">
      <c r="I346" s="255">
        <f t="shared" si="11"/>
        <v>269.63333415780994</v>
      </c>
      <c r="J346" s="251">
        <f t="shared" si="10"/>
        <v>1.0510154169801856E-2</v>
      </c>
    </row>
    <row r="347" spans="9:10">
      <c r="I347" s="255">
        <f t="shared" si="11"/>
        <v>270.39250080386466</v>
      </c>
      <c r="J347" s="251">
        <f t="shared" si="10"/>
        <v>1.0496396657774229E-2</v>
      </c>
    </row>
    <row r="348" spans="9:10">
      <c r="I348" s="255">
        <f t="shared" si="11"/>
        <v>271.15166744991939</v>
      </c>
      <c r="J348" s="251">
        <f t="shared" si="10"/>
        <v>1.0482695076718899E-2</v>
      </c>
    </row>
    <row r="349" spans="9:10">
      <c r="I349" s="255">
        <f t="shared" si="11"/>
        <v>271.91083409597411</v>
      </c>
      <c r="J349" s="251">
        <f t="shared" si="10"/>
        <v>1.0469049042966158E-2</v>
      </c>
    </row>
    <row r="350" spans="9:10">
      <c r="I350" s="255">
        <f t="shared" si="11"/>
        <v>272.67000074202883</v>
      </c>
      <c r="J350" s="251">
        <f t="shared" si="10"/>
        <v>1.0455458176552414E-2</v>
      </c>
    </row>
    <row r="351" spans="9:10">
      <c r="I351" s="255">
        <f t="shared" si="11"/>
        <v>273.42916738808356</v>
      </c>
      <c r="J351" s="251">
        <f t="shared" si="10"/>
        <v>1.0441922101174032E-2</v>
      </c>
    </row>
    <row r="352" spans="9:10">
      <c r="I352" s="255">
        <f t="shared" si="11"/>
        <v>274.18833403413828</v>
      </c>
      <c r="J352" s="251">
        <f t="shared" si="10"/>
        <v>1.042844044414187E-2</v>
      </c>
    </row>
    <row r="353" spans="9:10">
      <c r="I353" s="255">
        <f t="shared" si="11"/>
        <v>274.947500680193</v>
      </c>
      <c r="J353" s="251">
        <f t="shared" si="10"/>
        <v>1.041501283633651E-2</v>
      </c>
    </row>
    <row r="354" spans="9:10">
      <c r="I354" s="255">
        <f t="shared" si="11"/>
        <v>275.70666732624773</v>
      </c>
      <c r="J354" s="251">
        <f t="shared" si="10"/>
        <v>1.040163891216417E-2</v>
      </c>
    </row>
    <row r="355" spans="9:10">
      <c r="I355" s="255">
        <f t="shared" si="11"/>
        <v>276.46583397230245</v>
      </c>
      <c r="J355" s="251">
        <f t="shared" si="10"/>
        <v>1.0388318309513284E-2</v>
      </c>
    </row>
    <row r="356" spans="9:10">
      <c r="I356" s="255">
        <f t="shared" si="11"/>
        <v>277.22500061835717</v>
      </c>
      <c r="J356" s="251">
        <f t="shared" si="10"/>
        <v>1.0375050669711722E-2</v>
      </c>
    </row>
    <row r="357" spans="9:10">
      <c r="I357" s="255">
        <f t="shared" si="11"/>
        <v>277.98416726441189</v>
      </c>
      <c r="J357" s="251">
        <f t="shared" si="10"/>
        <v>1.0361835637484674E-2</v>
      </c>
    </row>
    <row r="358" spans="9:10">
      <c r="I358" s="255">
        <f t="shared" si="11"/>
        <v>278.74333391046662</v>
      </c>
      <c r="J358" s="251">
        <f t="shared" si="10"/>
        <v>1.0348672860913155E-2</v>
      </c>
    </row>
    <row r="359" spans="9:10">
      <c r="I359" s="255">
        <f t="shared" si="11"/>
        <v>279.50250055652134</v>
      </c>
      <c r="J359" s="251">
        <f t="shared" si="10"/>
        <v>1.0335561991393129E-2</v>
      </c>
    </row>
    <row r="360" spans="9:10">
      <c r="I360" s="255">
        <f t="shared" si="11"/>
        <v>280.26166720257606</v>
      </c>
      <c r="J360" s="251">
        <f t="shared" si="10"/>
        <v>1.0322502683595233E-2</v>
      </c>
    </row>
    <row r="361" spans="9:10">
      <c r="I361" s="255">
        <f t="shared" si="11"/>
        <v>281.02083384863079</v>
      </c>
      <c r="J361" s="251">
        <f t="shared" si="10"/>
        <v>1.0309494595425135E-2</v>
      </c>
    </row>
    <row r="362" spans="9:10">
      <c r="I362" s="255">
        <f t="shared" si="11"/>
        <v>281.78000049468551</v>
      </c>
      <c r="J362" s="251">
        <f t="shared" si="10"/>
        <v>1.0296537387984432E-2</v>
      </c>
    </row>
    <row r="363" spans="9:10">
      <c r="I363" s="255">
        <f t="shared" si="11"/>
        <v>282.53916714074023</v>
      </c>
      <c r="J363" s="251">
        <f t="shared" si="10"/>
        <v>1.0283630725532162E-2</v>
      </c>
    </row>
    <row r="364" spans="9:10">
      <c r="I364" s="255">
        <f t="shared" si="11"/>
        <v>283.29833378679496</v>
      </c>
      <c r="J364" s="251">
        <f t="shared" si="10"/>
        <v>1.0270774275446867E-2</v>
      </c>
    </row>
    <row r="365" spans="9:10">
      <c r="I365" s="255">
        <f t="shared" si="11"/>
        <v>284.05750043284968</v>
      </c>
      <c r="J365" s="251">
        <f t="shared" si="10"/>
        <v>1.0257967708189219E-2</v>
      </c>
    </row>
    <row r="366" spans="9:10">
      <c r="I366" s="255">
        <f t="shared" si="11"/>
        <v>284.8166670789044</v>
      </c>
      <c r="J366" s="251">
        <f t="shared" si="10"/>
        <v>1.0245210697265193E-2</v>
      </c>
    </row>
    <row r="367" spans="9:10">
      <c r="I367" s="255">
        <f t="shared" si="11"/>
        <v>285.57583372495912</v>
      </c>
      <c r="J367" s="251">
        <f t="shared" si="10"/>
        <v>1.0232502919189779E-2</v>
      </c>
    </row>
    <row r="368" spans="9:10">
      <c r="I368" s="255">
        <f t="shared" si="11"/>
        <v>286.33500037101385</v>
      </c>
      <c r="J368" s="251">
        <f t="shared" si="10"/>
        <v>1.0219844053451221E-2</v>
      </c>
    </row>
    <row r="369" spans="9:10">
      <c r="I369" s="255">
        <f t="shared" si="11"/>
        <v>287.09416701706857</v>
      </c>
      <c r="J369" s="251">
        <f t="shared" si="10"/>
        <v>1.0207233782475782E-2</v>
      </c>
    </row>
    <row r="370" spans="9:10">
      <c r="I370" s="255">
        <f t="shared" si="11"/>
        <v>287.85333366312329</v>
      </c>
      <c r="J370" s="251">
        <f t="shared" si="10"/>
        <v>1.0194671791593005E-2</v>
      </c>
    </row>
    <row r="371" spans="9:10">
      <c r="I371" s="255">
        <f t="shared" si="11"/>
        <v>288.61250030917802</v>
      </c>
      <c r="J371" s="251">
        <f t="shared" si="10"/>
        <v>1.0182157769001504E-2</v>
      </c>
    </row>
    <row r="372" spans="9:10">
      <c r="I372" s="255">
        <f t="shared" si="11"/>
        <v>289.37166695523274</v>
      </c>
      <c r="J372" s="251">
        <f t="shared" si="10"/>
        <v>1.0169691405735216E-2</v>
      </c>
    </row>
    <row r="373" spans="9:10">
      <c r="I373" s="255">
        <f t="shared" si="11"/>
        <v>290.13083360128746</v>
      </c>
      <c r="J373" s="251">
        <f t="shared" si="10"/>
        <v>1.0157272395630171E-2</v>
      </c>
    </row>
    <row r="374" spans="9:10">
      <c r="I374" s="255">
        <f t="shared" si="11"/>
        <v>290.89000024734219</v>
      </c>
      <c r="J374" s="251">
        <f t="shared" si="10"/>
        <v>1.0144900435291704E-2</v>
      </c>
    </row>
    <row r="375" spans="9:10">
      <c r="I375" s="255">
        <f t="shared" si="11"/>
        <v>291.64916689339691</v>
      </c>
      <c r="J375" s="251">
        <f t="shared" si="10"/>
        <v>1.0132575224062171E-2</v>
      </c>
    </row>
    <row r="376" spans="9:10">
      <c r="I376" s="255">
        <f t="shared" si="11"/>
        <v>292.40833353945163</v>
      </c>
      <c r="J376" s="251">
        <f t="shared" si="10"/>
        <v>1.0120296463989105E-2</v>
      </c>
    </row>
    <row r="377" spans="9:10">
      <c r="I377" s="255">
        <f t="shared" si="11"/>
        <v>293.16750018550636</v>
      </c>
      <c r="J377" s="251">
        <f t="shared" si="10"/>
        <v>1.010806385979382E-2</v>
      </c>
    </row>
    <row r="378" spans="9:10">
      <c r="I378" s="255">
        <f t="shared" si="11"/>
        <v>293.92666683156108</v>
      </c>
      <c r="J378" s="251">
        <f t="shared" si="10"/>
        <v>1.0095877118840491E-2</v>
      </c>
    </row>
    <row r="379" spans="9:10">
      <c r="I379" s="255">
        <f t="shared" si="11"/>
        <v>294.6858334776158</v>
      </c>
      <c r="J379" s="251">
        <f t="shared" si="10"/>
        <v>1.0083735951105635E-2</v>
      </c>
    </row>
    <row r="380" spans="9:10">
      <c r="I380" s="255">
        <f t="shared" si="11"/>
        <v>295.44500012367052</v>
      </c>
      <c r="J380" s="251">
        <f t="shared" si="10"/>
        <v>1.0071640069148043E-2</v>
      </c>
    </row>
    <row r="381" spans="9:10">
      <c r="I381" s="255">
        <f t="shared" si="11"/>
        <v>296.20416676972525</v>
      </c>
      <c r="J381" s="251">
        <f t="shared" si="10"/>
        <v>1.0059589188079143E-2</v>
      </c>
    </row>
    <row r="382" spans="9:10">
      <c r="I382" s="255">
        <f t="shared" si="11"/>
        <v>296.96333341577997</v>
      </c>
      <c r="J382" s="251">
        <f t="shared" si="10"/>
        <v>1.0047583025533756E-2</v>
      </c>
    </row>
    <row r="383" spans="9:10">
      <c r="I383" s="255">
        <f t="shared" si="11"/>
        <v>297.72250006183469</v>
      </c>
      <c r="J383" s="251">
        <f t="shared" si="10"/>
        <v>1.0035621301641285E-2</v>
      </c>
    </row>
    <row r="384" spans="9:10">
      <c r="I384" s="255">
        <f t="shared" si="11"/>
        <v>298.48166670788942</v>
      </c>
      <c r="J384" s="251">
        <f t="shared" si="10"/>
        <v>1.0023703738997289E-2</v>
      </c>
    </row>
    <row r="385" spans="7:10">
      <c r="I385" s="255">
        <f t="shared" si="11"/>
        <v>299.24083335394414</v>
      </c>
      <c r="J385" s="251">
        <f t="shared" si="10"/>
        <v>1.0011830062635466E-2</v>
      </c>
    </row>
    <row r="386" spans="7:10">
      <c r="I386" s="256">
        <f>B6</f>
        <v>300</v>
      </c>
      <c r="J386" s="251">
        <f t="shared" si="10"/>
        <v>0.01</v>
      </c>
    </row>
    <row r="391" spans="7:10">
      <c r="G391" s="256"/>
    </row>
    <row r="392" spans="7:10">
      <c r="G392" s="256"/>
    </row>
    <row r="393" spans="7:10">
      <c r="G393" s="256"/>
    </row>
    <row r="394" spans="7:10">
      <c r="G394" s="256"/>
    </row>
    <row r="395" spans="7:10">
      <c r="G395" s="256"/>
    </row>
    <row r="396" spans="7:10">
      <c r="G396" s="256"/>
    </row>
    <row r="397" spans="7:10">
      <c r="G397" s="256"/>
    </row>
    <row r="398" spans="7:10">
      <c r="G398" s="256"/>
    </row>
    <row r="399" spans="7:10">
      <c r="G399" s="256"/>
    </row>
    <row r="400" spans="7:10">
      <c r="G400" s="256"/>
    </row>
    <row r="401" spans="7:7">
      <c r="G401" s="256"/>
    </row>
    <row r="402" spans="7:7">
      <c r="G402" s="256"/>
    </row>
    <row r="403" spans="7:7">
      <c r="G403" s="256"/>
    </row>
    <row r="404" spans="7:7">
      <c r="G404" s="256"/>
    </row>
    <row r="405" spans="7:7">
      <c r="G405" s="256"/>
    </row>
    <row r="406" spans="7:7">
      <c r="G406" s="256"/>
    </row>
    <row r="407" spans="7:7">
      <c r="G407" s="256"/>
    </row>
    <row r="408" spans="7:7">
      <c r="G408" s="256"/>
    </row>
    <row r="409" spans="7:7">
      <c r="G409" s="256"/>
    </row>
    <row r="410" spans="7:7">
      <c r="G410" s="256"/>
    </row>
    <row r="411" spans="7:7">
      <c r="G411" s="256"/>
    </row>
    <row r="412" spans="7:7">
      <c r="G412" s="256"/>
    </row>
    <row r="413" spans="7:7">
      <c r="G413" s="256"/>
    </row>
    <row r="414" spans="7:7">
      <c r="G414" s="256"/>
    </row>
    <row r="415" spans="7:7">
      <c r="G415" s="256"/>
    </row>
    <row r="416" spans="7:7">
      <c r="G416" s="256"/>
    </row>
    <row r="417" spans="7:7">
      <c r="G417" s="256"/>
    </row>
    <row r="418" spans="7:7">
      <c r="G418" s="256"/>
    </row>
    <row r="419" spans="7:7">
      <c r="G419" s="256"/>
    </row>
    <row r="420" spans="7:7">
      <c r="G420" s="256"/>
    </row>
    <row r="421" spans="7:7">
      <c r="G421" s="256"/>
    </row>
    <row r="422" spans="7:7">
      <c r="G422" s="256"/>
    </row>
    <row r="423" spans="7:7">
      <c r="G423" s="256"/>
    </row>
    <row r="424" spans="7:7">
      <c r="G424" s="256"/>
    </row>
    <row r="425" spans="7:7">
      <c r="G425" s="256"/>
    </row>
    <row r="426" spans="7:7">
      <c r="G426" s="256"/>
    </row>
    <row r="427" spans="7:7">
      <c r="G427" s="256"/>
    </row>
    <row r="428" spans="7:7">
      <c r="G428" s="256"/>
    </row>
    <row r="429" spans="7:7">
      <c r="G429" s="256"/>
    </row>
    <row r="430" spans="7:7">
      <c r="G430" s="256"/>
    </row>
    <row r="431" spans="7:7">
      <c r="G431" s="256"/>
    </row>
    <row r="432" spans="7:7">
      <c r="G432" s="256"/>
    </row>
    <row r="433" spans="7:7">
      <c r="G433" s="256"/>
    </row>
    <row r="434" spans="7:7">
      <c r="G434" s="256"/>
    </row>
    <row r="435" spans="7:7">
      <c r="G435" s="256"/>
    </row>
    <row r="436" spans="7:7">
      <c r="G436" s="256"/>
    </row>
    <row r="437" spans="7:7">
      <c r="G437" s="256"/>
    </row>
    <row r="438" spans="7:7">
      <c r="G438" s="256"/>
    </row>
    <row r="439" spans="7:7">
      <c r="G439" s="256"/>
    </row>
    <row r="440" spans="7:7">
      <c r="G440" s="256"/>
    </row>
    <row r="441" spans="7:7">
      <c r="G441" s="256"/>
    </row>
    <row r="442" spans="7:7">
      <c r="G442" s="256"/>
    </row>
    <row r="443" spans="7:7">
      <c r="G443" s="256"/>
    </row>
    <row r="444" spans="7:7">
      <c r="G444" s="256"/>
    </row>
    <row r="445" spans="7:7">
      <c r="G445" s="256"/>
    </row>
    <row r="446" spans="7:7">
      <c r="G446" s="256"/>
    </row>
    <row r="447" spans="7:7">
      <c r="G447" s="256"/>
    </row>
    <row r="448" spans="7:7">
      <c r="G448" s="256"/>
    </row>
    <row r="449" spans="7:7">
      <c r="G449" s="256"/>
    </row>
    <row r="450" spans="7:7">
      <c r="G450" s="256"/>
    </row>
    <row r="451" spans="7:7">
      <c r="G451" s="256"/>
    </row>
    <row r="452" spans="7:7">
      <c r="G452" s="256"/>
    </row>
    <row r="453" spans="7:7">
      <c r="G453" s="256"/>
    </row>
    <row r="454" spans="7:7">
      <c r="G454" s="256"/>
    </row>
    <row r="455" spans="7:7">
      <c r="G455" s="256"/>
    </row>
    <row r="456" spans="7:7">
      <c r="G456" s="256"/>
    </row>
    <row r="457" spans="7:7">
      <c r="G457" s="256"/>
    </row>
    <row r="458" spans="7:7">
      <c r="G458" s="256"/>
    </row>
    <row r="459" spans="7:7">
      <c r="G459" s="256"/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48130" r:id="rId4"/>
  </oleObjects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8"/>
  <dimension ref="B2:Q60"/>
  <sheetViews>
    <sheetView topLeftCell="A37" zoomScaleNormal="100" workbookViewId="0">
      <selection activeCell="C53" sqref="C53"/>
    </sheetView>
  </sheetViews>
  <sheetFormatPr baseColWidth="10" defaultRowHeight="15"/>
  <cols>
    <col min="2" max="2" width="23.85546875" customWidth="1"/>
    <col min="3" max="3" width="17.5703125" customWidth="1"/>
    <col min="4" max="4" width="13.85546875" bestFit="1" customWidth="1"/>
    <col min="5" max="5" width="11.5703125" bestFit="1" customWidth="1"/>
    <col min="6" max="6" width="12.85546875" bestFit="1" customWidth="1"/>
    <col min="7" max="7" width="13.28515625" bestFit="1" customWidth="1"/>
    <col min="8" max="8" width="14.42578125" bestFit="1" customWidth="1"/>
    <col min="9" max="9" width="13.28515625" bestFit="1" customWidth="1"/>
    <col min="10" max="10" width="12.85546875" bestFit="1" customWidth="1"/>
    <col min="11" max="11" width="13.28515625" bestFit="1" customWidth="1"/>
    <col min="14" max="14" width="11.5703125" bestFit="1" customWidth="1"/>
    <col min="15" max="15" width="14.42578125" bestFit="1" customWidth="1"/>
  </cols>
  <sheetData>
    <row r="2" spans="2:11" ht="30">
      <c r="B2" s="236" t="s">
        <v>252</v>
      </c>
      <c r="C2" s="237">
        <v>0.1</v>
      </c>
    </row>
    <row r="4" spans="2:11" ht="30">
      <c r="B4" s="188" t="s">
        <v>218</v>
      </c>
      <c r="C4" s="299">
        <f>DEMANDA!F67</f>
        <v>0.83333333333333337</v>
      </c>
      <c r="D4" s="189" t="s">
        <v>209</v>
      </c>
      <c r="E4" s="189" t="s">
        <v>217</v>
      </c>
      <c r="F4" s="189" t="s">
        <v>208</v>
      </c>
      <c r="G4" s="189" t="s">
        <v>217</v>
      </c>
      <c r="H4" s="189" t="s">
        <v>207</v>
      </c>
      <c r="I4" s="189" t="s">
        <v>217</v>
      </c>
    </row>
    <row r="5" spans="2:11" ht="30">
      <c r="B5" s="188" t="s">
        <v>250</v>
      </c>
      <c r="C5" s="328">
        <v>0.5</v>
      </c>
      <c r="D5" s="346">
        <v>2</v>
      </c>
      <c r="E5" s="189" t="s">
        <v>211</v>
      </c>
      <c r="F5" s="346">
        <v>0</v>
      </c>
      <c r="G5" s="347" t="s">
        <v>216</v>
      </c>
      <c r="H5" s="346">
        <v>0</v>
      </c>
      <c r="I5" s="189" t="s">
        <v>211</v>
      </c>
      <c r="K5" s="78"/>
    </row>
    <row r="6" spans="2:11" ht="30">
      <c r="B6" s="188" t="s">
        <v>215</v>
      </c>
      <c r="C6" s="328">
        <v>0.5</v>
      </c>
      <c r="D6" s="330">
        <v>2</v>
      </c>
      <c r="E6" s="189" t="s">
        <v>211</v>
      </c>
      <c r="F6" s="346">
        <v>0</v>
      </c>
      <c r="G6" s="347" t="s">
        <v>211</v>
      </c>
      <c r="H6" s="346">
        <v>0</v>
      </c>
      <c r="I6" s="189" t="s">
        <v>211</v>
      </c>
    </row>
    <row r="7" spans="2:11" ht="30">
      <c r="B7" s="188" t="s">
        <v>214</v>
      </c>
      <c r="C7" s="328">
        <v>0.5</v>
      </c>
      <c r="D7" s="330">
        <v>2</v>
      </c>
      <c r="E7" s="189" t="s">
        <v>211</v>
      </c>
      <c r="F7" s="346">
        <v>0</v>
      </c>
      <c r="G7" s="347" t="s">
        <v>211</v>
      </c>
      <c r="H7" s="346">
        <v>0</v>
      </c>
      <c r="I7" s="189" t="s">
        <v>211</v>
      </c>
    </row>
    <row r="8" spans="2:11" ht="30">
      <c r="B8" s="188" t="s">
        <v>213</v>
      </c>
      <c r="C8" s="329">
        <v>1000</v>
      </c>
      <c r="D8" s="330">
        <v>2</v>
      </c>
      <c r="E8" s="189" t="s">
        <v>211</v>
      </c>
      <c r="F8" s="346">
        <v>0</v>
      </c>
      <c r="G8" s="347" t="s">
        <v>211</v>
      </c>
      <c r="H8" s="346">
        <v>0</v>
      </c>
      <c r="I8" s="189" t="s">
        <v>211</v>
      </c>
    </row>
    <row r="9" spans="2:11" ht="30">
      <c r="B9" s="188" t="s">
        <v>212</v>
      </c>
      <c r="C9" s="328">
        <v>0.5</v>
      </c>
      <c r="D9" s="330">
        <v>2</v>
      </c>
      <c r="E9" s="189" t="s">
        <v>211</v>
      </c>
      <c r="F9" s="346">
        <v>0</v>
      </c>
      <c r="G9" s="347" t="s">
        <v>211</v>
      </c>
      <c r="H9" s="346">
        <v>0</v>
      </c>
      <c r="I9" s="189" t="s">
        <v>211</v>
      </c>
    </row>
    <row r="11" spans="2:11" ht="30">
      <c r="B11" s="188" t="s">
        <v>210</v>
      </c>
      <c r="C11" s="328">
        <v>0.6</v>
      </c>
    </row>
    <row r="15" spans="2:11">
      <c r="B15" s="141" t="s">
        <v>140</v>
      </c>
      <c r="D15" s="238">
        <f>+D19/C19</f>
        <v>9.5177338615897902E-2</v>
      </c>
    </row>
    <row r="16" spans="2:11">
      <c r="B16" s="187" t="s">
        <v>47</v>
      </c>
    </row>
    <row r="17" spans="2:17" ht="30">
      <c r="B17" s="181" t="s">
        <v>166</v>
      </c>
      <c r="C17" s="181" t="s">
        <v>204</v>
      </c>
      <c r="D17" s="181" t="s">
        <v>203</v>
      </c>
      <c r="E17" s="180" t="s">
        <v>202</v>
      </c>
      <c r="F17" s="180" t="s">
        <v>201</v>
      </c>
      <c r="G17" s="180" t="s">
        <v>200</v>
      </c>
      <c r="H17" s="186" t="s">
        <v>209</v>
      </c>
      <c r="I17" s="186" t="s">
        <v>208</v>
      </c>
      <c r="J17" s="186" t="s">
        <v>207</v>
      </c>
      <c r="K17" s="186" t="s">
        <v>206</v>
      </c>
    </row>
    <row r="18" spans="2:17">
      <c r="B18" s="177" t="s">
        <v>199</v>
      </c>
      <c r="C18" s="176">
        <f>DEMANDA!C23</f>
        <v>7303220</v>
      </c>
      <c r="H18" s="185"/>
      <c r="I18" s="185"/>
      <c r="J18" s="185"/>
      <c r="K18" s="179"/>
    </row>
    <row r="19" spans="2:17">
      <c r="B19" s="177" t="s">
        <v>198</v>
      </c>
      <c r="C19" s="176">
        <f>DEMANDA!O58</f>
        <v>8538400133.1746788</v>
      </c>
      <c r="D19" s="176">
        <f>DEMANDA!C71</f>
        <v>812662200.71319413</v>
      </c>
      <c r="E19" s="157">
        <f>DEMANDA!E67</f>
        <v>31</v>
      </c>
      <c r="F19" s="157">
        <f>+D19/E19</f>
        <v>26214909.700425617</v>
      </c>
      <c r="G19" s="178">
        <f>+F19*$C$2</f>
        <v>2621490.9700425621</v>
      </c>
    </row>
    <row r="20" spans="2:17" ht="18.75">
      <c r="B20" s="177" t="s">
        <v>197</v>
      </c>
      <c r="C20" s="176"/>
      <c r="D20" s="176"/>
      <c r="E20" s="157"/>
      <c r="F20" s="157"/>
      <c r="G20" s="178">
        <f>+G19/$C$4</f>
        <v>3145789.1640510745</v>
      </c>
      <c r="H20" s="175">
        <f>ROUNDUP(+G20*D5,0)</f>
        <v>6291579</v>
      </c>
      <c r="I20" s="127">
        <f>ROUNDUP($F$5*G20,0)</f>
        <v>0</v>
      </c>
      <c r="J20" s="175">
        <f>ROUNDUP(+G20*H5,0)</f>
        <v>0</v>
      </c>
      <c r="K20" s="127">
        <f>SUM(H20:J20)</f>
        <v>6291579</v>
      </c>
      <c r="L20" s="195">
        <f>K20/$K$25</f>
        <v>0.11711658147999733</v>
      </c>
      <c r="M20" s="231">
        <f>L20/SUM(L20:L22)</f>
        <v>0.1192695845298135</v>
      </c>
      <c r="P20" s="59"/>
      <c r="Q20" s="229"/>
    </row>
    <row r="21" spans="2:17">
      <c r="B21" s="177" t="s">
        <v>62</v>
      </c>
      <c r="C21" s="176">
        <f>DEMANDA!O98</f>
        <v>7631885861</v>
      </c>
      <c r="D21" s="176">
        <f>DEMANDA!C106</f>
        <v>1300175353</v>
      </c>
      <c r="E21" s="157">
        <f>DEMANDA!D105</f>
        <v>28</v>
      </c>
      <c r="F21" s="157">
        <f>+D21/E21</f>
        <v>46434834.035714284</v>
      </c>
      <c r="G21" s="178">
        <f>+F21*$C$6</f>
        <v>23217417.017857142</v>
      </c>
      <c r="H21" s="175">
        <f>ROUNDUP(+G21*D6,0)</f>
        <v>46434835</v>
      </c>
      <c r="I21" s="175">
        <f>+G21*F6</f>
        <v>0</v>
      </c>
      <c r="J21" s="175">
        <f>ROUNDUP(+G21*H6,0)</f>
        <v>0</v>
      </c>
      <c r="K21" s="175">
        <f>SUM(H21:J21)</f>
        <v>46434835</v>
      </c>
      <c r="L21" s="195">
        <f>K21/$K$25</f>
        <v>0.86437588032952173</v>
      </c>
      <c r="M21" s="230"/>
      <c r="P21" s="59"/>
      <c r="Q21" s="229"/>
    </row>
    <row r="22" spans="2:17">
      <c r="B22" s="177" t="s">
        <v>63</v>
      </c>
      <c r="C22" s="176">
        <f>DEMANDA!O125</f>
        <v>5653256</v>
      </c>
      <c r="D22" s="176">
        <f>DEMANDA!C133</f>
        <v>734826</v>
      </c>
      <c r="E22" s="157">
        <f>DEMANDA!D132</f>
        <v>30</v>
      </c>
      <c r="F22" s="157">
        <f>+D22/E22</f>
        <v>24494.2</v>
      </c>
      <c r="G22" s="178">
        <f>+F22*$C$7</f>
        <v>12247.1</v>
      </c>
      <c r="H22" s="175">
        <f>ROUNDUP(+G22*D7,0)</f>
        <v>24495</v>
      </c>
      <c r="I22" s="175">
        <f>+G22*F7</f>
        <v>0</v>
      </c>
      <c r="J22" s="175">
        <f>ROUNDUP(+G22*H7,0)</f>
        <v>0</v>
      </c>
      <c r="K22" s="175">
        <f>SUM(H22:J22)</f>
        <v>24495</v>
      </c>
      <c r="L22" s="195">
        <f>K22/$K$25</f>
        <v>4.5596990252407774E-4</v>
      </c>
      <c r="P22" s="59"/>
      <c r="Q22" s="229"/>
    </row>
    <row r="23" spans="2:17">
      <c r="B23" s="177" t="s">
        <v>196</v>
      </c>
      <c r="C23" s="176"/>
      <c r="D23" s="176"/>
      <c r="E23" s="157"/>
      <c r="F23" s="157"/>
      <c r="G23" s="178">
        <f>+C8</f>
        <v>1000</v>
      </c>
      <c r="H23" s="175">
        <f>ROUNDUP(+G23*D8,0)</f>
        <v>2000</v>
      </c>
      <c r="I23" s="175">
        <f>+G23*F8</f>
        <v>0</v>
      </c>
      <c r="J23" s="175">
        <f>ROUNDUP(+G23*H8,0)</f>
        <v>0</v>
      </c>
      <c r="K23" s="175">
        <f>SUM(H23:J23)</f>
        <v>2000</v>
      </c>
      <c r="L23" s="195">
        <f>K23/$K$25</f>
        <v>3.7229630742933474E-5</v>
      </c>
      <c r="M23" s="230"/>
      <c r="P23" s="59"/>
      <c r="Q23" s="229"/>
    </row>
    <row r="24" spans="2:17">
      <c r="B24" s="177" t="s">
        <v>195</v>
      </c>
      <c r="C24" s="331">
        <v>300000000</v>
      </c>
      <c r="D24" s="331">
        <v>30000000</v>
      </c>
      <c r="E24" s="325">
        <v>31</v>
      </c>
      <c r="F24" s="157">
        <f>+D24/E24</f>
        <v>967741.93548387091</v>
      </c>
      <c r="G24" s="178">
        <f>+F24*$C$9</f>
        <v>483870.96774193546</v>
      </c>
      <c r="H24" s="175">
        <f>ROUNDUP(+G24*D9,0)</f>
        <v>967742</v>
      </c>
      <c r="I24" s="175">
        <f>+G24*F9</f>
        <v>0</v>
      </c>
      <c r="J24" s="175">
        <f>ROUNDUP(+G24*H9,0)</f>
        <v>0</v>
      </c>
      <c r="K24" s="175">
        <f>SUM(H24:J24)</f>
        <v>967742</v>
      </c>
      <c r="L24" s="195">
        <f>K24/$K$25</f>
        <v>1.8014338657213965E-2</v>
      </c>
      <c r="M24" s="230"/>
    </row>
    <row r="25" spans="2:17" ht="15.75">
      <c r="G25" s="78">
        <f>SUM(G20:G24)</f>
        <v>26860324.249650154</v>
      </c>
      <c r="H25" s="78">
        <f t="shared" ref="H25:J25" si="0">SUM(H20:H24)</f>
        <v>53720651</v>
      </c>
      <c r="I25" s="78">
        <f t="shared" si="0"/>
        <v>0</v>
      </c>
      <c r="J25" s="78">
        <f t="shared" si="0"/>
        <v>0</v>
      </c>
      <c r="K25" s="235">
        <f>SUM(K20:K24)</f>
        <v>53720651</v>
      </c>
    </row>
    <row r="26" spans="2:17">
      <c r="I26" s="239">
        <f>J26*$C$4</f>
        <v>19358054.166666668</v>
      </c>
      <c r="J26" s="239">
        <f>K26/D5</f>
        <v>23229665</v>
      </c>
      <c r="K26" s="59">
        <f>SUM(K21:K22)</f>
        <v>46459330</v>
      </c>
    </row>
    <row r="27" spans="2:17">
      <c r="B27" s="141" t="s">
        <v>140</v>
      </c>
      <c r="C27" s="183" t="s">
        <v>152</v>
      </c>
      <c r="D27" s="183" t="s">
        <v>205</v>
      </c>
      <c r="O27" s="289"/>
    </row>
    <row r="28" spans="2:17">
      <c r="B28" s="143" t="s">
        <v>187</v>
      </c>
      <c r="C28" s="182">
        <f>DEMANDA!D75</f>
        <v>0.12271642245867087</v>
      </c>
      <c r="D28" s="182">
        <f>DEMANDA!D137</f>
        <v>0.12781406897986988</v>
      </c>
      <c r="I28">
        <f>+G19/(G19+I26)</f>
        <v>0.11926957331179107</v>
      </c>
    </row>
    <row r="29" spans="2:17" ht="25.5">
      <c r="B29" s="181" t="s">
        <v>166</v>
      </c>
      <c r="C29" s="181" t="s">
        <v>204</v>
      </c>
      <c r="D29" s="181" t="s">
        <v>203</v>
      </c>
      <c r="E29" s="180" t="s">
        <v>202</v>
      </c>
      <c r="F29" s="180" t="s">
        <v>201</v>
      </c>
      <c r="G29" s="180" t="s">
        <v>200</v>
      </c>
    </row>
    <row r="30" spans="2:17">
      <c r="B30" s="177" t="s">
        <v>199</v>
      </c>
      <c r="C30" s="176">
        <f>DEMANDA!C183</f>
        <v>941841</v>
      </c>
      <c r="K30" s="179"/>
    </row>
    <row r="31" spans="2:17">
      <c r="B31" s="177" t="s">
        <v>198</v>
      </c>
      <c r="C31" s="176">
        <f>+C$19*$C28</f>
        <v>1047801917.8638355</v>
      </c>
      <c r="D31" s="176">
        <f>+D$19*$C28</f>
        <v>99726997.938913509</v>
      </c>
      <c r="E31" s="157">
        <f>+E$19</f>
        <v>31</v>
      </c>
      <c r="F31" s="157">
        <f>+D31/E31</f>
        <v>3216999.9335133391</v>
      </c>
      <c r="G31" s="178">
        <f>+F31*$C$5</f>
        <v>1608499.9667566696</v>
      </c>
    </row>
    <row r="32" spans="2:17">
      <c r="B32" s="177" t="s">
        <v>197</v>
      </c>
      <c r="C32" s="176"/>
      <c r="D32" s="176"/>
      <c r="E32" s="157"/>
      <c r="F32" s="157"/>
      <c r="G32" s="178">
        <f>+G31/$C$4</f>
        <v>1930199.9601080033</v>
      </c>
      <c r="H32" s="175">
        <f>ROUNDUP(+G32*D5,0)</f>
        <v>3860400</v>
      </c>
      <c r="I32" s="127">
        <f>ROUNDUP($F$5*G32,0)</f>
        <v>0</v>
      </c>
      <c r="J32" s="175">
        <f>ROUNDUP(+G32*H5,0)</f>
        <v>0</v>
      </c>
      <c r="K32" s="175">
        <f>SUM(H32:J32)</f>
        <v>3860400</v>
      </c>
    </row>
    <row r="33" spans="2:11">
      <c r="B33" s="177" t="s">
        <v>62</v>
      </c>
      <c r="C33" s="176">
        <f>+C$21*$D28</f>
        <v>975462385.88434768</v>
      </c>
      <c r="D33" s="176">
        <f>+D$21*$D28</f>
        <v>166180702.25426868</v>
      </c>
      <c r="E33" s="157">
        <f>+E$21</f>
        <v>28</v>
      </c>
      <c r="F33" s="157">
        <f>+D33/E33</f>
        <v>5935025.0805095956</v>
      </c>
      <c r="G33" s="178">
        <f>+F33*$C$6</f>
        <v>2967512.5402547978</v>
      </c>
      <c r="H33" s="175">
        <f>ROUNDUP(+G33*D6,0)</f>
        <v>5935026</v>
      </c>
      <c r="I33" s="175">
        <f>+G33*F6</f>
        <v>0</v>
      </c>
      <c r="J33" s="175">
        <f>ROUNDUP(+G33*H6,0)</f>
        <v>0</v>
      </c>
      <c r="K33" s="175">
        <f>SUM(H33:J33)</f>
        <v>5935026</v>
      </c>
    </row>
    <row r="34" spans="2:11">
      <c r="B34" s="177" t="s">
        <v>63</v>
      </c>
      <c r="C34" s="176">
        <f>+C$22*$D28</f>
        <v>722565.65234486328</v>
      </c>
      <c r="D34" s="176">
        <f>+D$22*$D28</f>
        <v>93921.101052201862</v>
      </c>
      <c r="E34" s="157">
        <f>+E$22</f>
        <v>30</v>
      </c>
      <c r="F34" s="157">
        <f>+D34/E34</f>
        <v>3130.7033684067287</v>
      </c>
      <c r="G34" s="178">
        <f>+F34*$C$7</f>
        <v>1565.3516842033644</v>
      </c>
      <c r="H34" s="175">
        <f>ROUNDUP(+G34*D7,0)</f>
        <v>3131</v>
      </c>
      <c r="I34" s="175">
        <f>+G34*F7</f>
        <v>0</v>
      </c>
      <c r="J34" s="175">
        <f>ROUNDUP(+G34*H7,0)</f>
        <v>0</v>
      </c>
      <c r="K34" s="175">
        <f>SUM(H34:J34)</f>
        <v>3131</v>
      </c>
    </row>
    <row r="35" spans="2:11">
      <c r="B35" s="177" t="s">
        <v>196</v>
      </c>
      <c r="C35" s="176"/>
      <c r="D35" s="176"/>
      <c r="E35" s="157"/>
      <c r="F35" s="157"/>
      <c r="G35" s="157">
        <f>ROUNDUP(G$23*C30/C$18,0)</f>
        <v>129</v>
      </c>
      <c r="H35" s="175">
        <f>ROUNDUP(+G35*D8,0)</f>
        <v>258</v>
      </c>
      <c r="I35" s="175">
        <f>+G35*F8</f>
        <v>0</v>
      </c>
      <c r="J35" s="175">
        <f>ROUNDUP(+G35*H8,0)</f>
        <v>0</v>
      </c>
      <c r="K35" s="175">
        <f>SUM(H35:J35)</f>
        <v>258</v>
      </c>
    </row>
    <row r="36" spans="2:11">
      <c r="B36" s="177" t="s">
        <v>195</v>
      </c>
      <c r="C36" s="176"/>
      <c r="D36" s="176"/>
      <c r="E36" s="157"/>
      <c r="F36" s="157"/>
      <c r="G36" s="157">
        <f>ROUNDUP(G$24*C30/C$18,0)</f>
        <v>62402</v>
      </c>
      <c r="H36" s="175">
        <f>ROUNDUP(+G36*D9,0)</f>
        <v>124804</v>
      </c>
      <c r="I36" s="175">
        <f>+G36*F9</f>
        <v>0</v>
      </c>
      <c r="J36" s="175">
        <f>ROUNDUP(+G36*H9,0)</f>
        <v>0</v>
      </c>
      <c r="K36" s="175">
        <f>SUM(H36:J36)</f>
        <v>124804</v>
      </c>
    </row>
    <row r="37" spans="2:11" ht="15.75">
      <c r="G37" s="78">
        <f>SUM(G32:G36)</f>
        <v>4961808.8520470047</v>
      </c>
      <c r="H37" s="78">
        <f t="shared" ref="H37" si="1">SUM(H32:H36)</f>
        <v>9923619</v>
      </c>
      <c r="I37" s="78">
        <f t="shared" ref="I37" si="2">SUM(I32:I36)</f>
        <v>0</v>
      </c>
      <c r="J37" s="78">
        <f t="shared" ref="J37" si="3">SUM(J32:J36)</f>
        <v>0</v>
      </c>
      <c r="K37" s="235">
        <f>SUM(K32:K36)</f>
        <v>9923619</v>
      </c>
    </row>
    <row r="38" spans="2:11">
      <c r="B38" s="141" t="s">
        <v>140</v>
      </c>
      <c r="C38" s="183" t="s">
        <v>152</v>
      </c>
      <c r="D38" s="183" t="s">
        <v>205</v>
      </c>
    </row>
    <row r="39" spans="2:11">
      <c r="B39" s="143" t="s">
        <v>141</v>
      </c>
      <c r="C39" s="182">
        <f>DEMANDA!D76</f>
        <v>0.71631747049224126</v>
      </c>
      <c r="D39" s="182">
        <f>DEMANDA!D138</f>
        <v>0.71410551406151868</v>
      </c>
      <c r="H39" s="184"/>
    </row>
    <row r="40" spans="2:11" ht="25.5">
      <c r="B40" s="181" t="s">
        <v>166</v>
      </c>
      <c r="C40" s="181" t="s">
        <v>204</v>
      </c>
      <c r="D40" s="181" t="s">
        <v>203</v>
      </c>
      <c r="E40" s="180" t="s">
        <v>202</v>
      </c>
      <c r="F40" s="180" t="s">
        <v>201</v>
      </c>
      <c r="G40" s="180" t="s">
        <v>200</v>
      </c>
      <c r="H40" s="184"/>
      <c r="I40" s="184"/>
      <c r="J40" s="184"/>
    </row>
    <row r="41" spans="2:11">
      <c r="B41" s="177" t="s">
        <v>199</v>
      </c>
      <c r="C41" s="176">
        <f>DEMANDA!C184</f>
        <v>5166109</v>
      </c>
      <c r="H41" s="184"/>
      <c r="I41" s="184"/>
      <c r="J41" s="184"/>
    </row>
    <row r="42" spans="2:11">
      <c r="B42" s="177" t="s">
        <v>198</v>
      </c>
      <c r="C42" s="176">
        <f>+C$19*$C39</f>
        <v>6116205185.4463015</v>
      </c>
      <c r="D42" s="176">
        <f>+D$19*$C39</f>
        <v>582124131.97953331</v>
      </c>
      <c r="E42" s="157">
        <f>+E$19</f>
        <v>31</v>
      </c>
      <c r="F42" s="157">
        <f>+D42/E42</f>
        <v>18778197.805791397</v>
      </c>
      <c r="G42" s="178">
        <f>+F42*$C$5</f>
        <v>9389098.9028956983</v>
      </c>
      <c r="H42" s="184"/>
      <c r="I42" s="184"/>
      <c r="J42" s="184"/>
    </row>
    <row r="43" spans="2:11">
      <c r="B43" s="177" t="s">
        <v>197</v>
      </c>
      <c r="C43" s="176"/>
      <c r="D43" s="176"/>
      <c r="E43" s="157"/>
      <c r="F43" s="157"/>
      <c r="G43" s="178">
        <f>+G42/$C$4</f>
        <v>11266918.683474837</v>
      </c>
      <c r="H43" s="175">
        <f>ROUNDUP(+G43*D5,0)</f>
        <v>22533838</v>
      </c>
      <c r="I43" s="127">
        <f>ROUNDUP($F$5*G43,0)</f>
        <v>0</v>
      </c>
      <c r="J43" s="175">
        <f>ROUNDUP(+G43*H5,0)</f>
        <v>0</v>
      </c>
      <c r="K43" s="175">
        <f>SUM(H43:J43)</f>
        <v>22533838</v>
      </c>
    </row>
    <row r="44" spans="2:11">
      <c r="B44" s="177" t="s">
        <v>62</v>
      </c>
      <c r="C44" s="176">
        <f>+C$21*$D39</f>
        <v>5449971776.0282412</v>
      </c>
      <c r="D44" s="176">
        <f>+D$21*$D39</f>
        <v>928462388.82418156</v>
      </c>
      <c r="E44" s="157">
        <f>+E$21</f>
        <v>28</v>
      </c>
      <c r="F44" s="157">
        <f>+D44/E44</f>
        <v>33159371.029435057</v>
      </c>
      <c r="G44" s="178">
        <f>+F44*$C$6</f>
        <v>16579685.514717529</v>
      </c>
      <c r="H44" s="175">
        <f>ROUNDUP(+G44*D6,0)</f>
        <v>33159372</v>
      </c>
      <c r="I44" s="175">
        <f>+G44*F6</f>
        <v>0</v>
      </c>
      <c r="J44" s="175">
        <f>ROUNDUP(+G44*H6,0)</f>
        <v>0</v>
      </c>
      <c r="K44" s="175">
        <f>SUM(H44:J44)</f>
        <v>33159372</v>
      </c>
    </row>
    <row r="45" spans="2:11">
      <c r="B45" s="177" t="s">
        <v>63</v>
      </c>
      <c r="C45" s="176">
        <f>+C$22*$D39</f>
        <v>4037021.282001365</v>
      </c>
      <c r="D45" s="176">
        <f>+D$22*$D39</f>
        <v>524743.29847576946</v>
      </c>
      <c r="E45" s="157">
        <f>+E$22</f>
        <v>30</v>
      </c>
      <c r="F45" s="157">
        <f>+D45/E45</f>
        <v>17491.443282525648</v>
      </c>
      <c r="G45" s="178">
        <f>+F45*$C$7</f>
        <v>8745.7216412628241</v>
      </c>
      <c r="H45" s="175">
        <f>ROUNDUP(+G45*D7,0)</f>
        <v>17492</v>
      </c>
      <c r="I45" s="175">
        <f>+G45*F7</f>
        <v>0</v>
      </c>
      <c r="J45" s="175">
        <f>ROUNDUP(+G45*H7,0)</f>
        <v>0</v>
      </c>
      <c r="K45" s="175">
        <f>SUM(H45:J45)</f>
        <v>17492</v>
      </c>
    </row>
    <row r="46" spans="2:11">
      <c r="B46" s="177" t="s">
        <v>196</v>
      </c>
      <c r="C46" s="176"/>
      <c r="D46" s="176"/>
      <c r="E46" s="157"/>
      <c r="F46" s="157"/>
      <c r="G46" s="157">
        <f>ROUNDUP(G$23*C41/C$18,0)</f>
        <v>708</v>
      </c>
      <c r="H46" s="175">
        <f>ROUNDUP(+G46*D8,0)</f>
        <v>1416</v>
      </c>
      <c r="I46" s="175">
        <f>+G46*F8</f>
        <v>0</v>
      </c>
      <c r="J46" s="175">
        <f>ROUNDUP(+G46*H8,0)</f>
        <v>0</v>
      </c>
      <c r="K46" s="175">
        <f>SUM(H46:J46)</f>
        <v>1416</v>
      </c>
    </row>
    <row r="47" spans="2:11">
      <c r="B47" s="177" t="s">
        <v>195</v>
      </c>
      <c r="C47" s="176"/>
      <c r="D47" s="176"/>
      <c r="E47" s="157"/>
      <c r="F47" s="157"/>
      <c r="G47" s="157">
        <f>ROUNDUP(G$24*C41/C$18,0)</f>
        <v>342278</v>
      </c>
      <c r="H47" s="175">
        <f>ROUNDUP(+G47*D9,0)</f>
        <v>684556</v>
      </c>
      <c r="I47" s="175">
        <f>+G47*F9</f>
        <v>0</v>
      </c>
      <c r="J47" s="175">
        <f>ROUNDUP(+G47*H9,0)</f>
        <v>0</v>
      </c>
      <c r="K47" s="175">
        <f>SUM(H47:J47)</f>
        <v>684556</v>
      </c>
    </row>
    <row r="48" spans="2:11" ht="15.75">
      <c r="G48" s="78">
        <f>SUM(G43:G47)</f>
        <v>28198335.919833627</v>
      </c>
      <c r="H48" s="78">
        <f t="shared" ref="H48" si="4">SUM(H43:H47)</f>
        <v>56396674</v>
      </c>
      <c r="I48" s="78">
        <f t="shared" ref="I48" si="5">SUM(I43:I47)</f>
        <v>0</v>
      </c>
      <c r="J48" s="78">
        <f t="shared" ref="J48" si="6">SUM(J43:J47)</f>
        <v>0</v>
      </c>
      <c r="K48" s="235">
        <f>SUM(K43:K47)</f>
        <v>56396674</v>
      </c>
    </row>
    <row r="49" spans="2:11">
      <c r="K49" s="59"/>
    </row>
    <row r="50" spans="2:11">
      <c r="B50" s="141" t="s">
        <v>140</v>
      </c>
      <c r="C50" s="183" t="s">
        <v>152</v>
      </c>
      <c r="D50" s="183" t="s">
        <v>205</v>
      </c>
    </row>
    <row r="51" spans="2:11">
      <c r="B51" s="143" t="s">
        <v>189</v>
      </c>
      <c r="C51" s="182">
        <f>DEMANDA!D77</f>
        <v>0.16086831390673539</v>
      </c>
      <c r="D51" s="182">
        <f>DEMANDA!D139</f>
        <v>0.15808041695861144</v>
      </c>
    </row>
    <row r="52" spans="2:11" ht="25.5">
      <c r="B52" s="181" t="s">
        <v>166</v>
      </c>
      <c r="C52" s="181" t="s">
        <v>204</v>
      </c>
      <c r="D52" s="181" t="s">
        <v>203</v>
      </c>
      <c r="E52" s="180" t="s">
        <v>202</v>
      </c>
      <c r="F52" s="180" t="s">
        <v>201</v>
      </c>
      <c r="G52" s="180" t="s">
        <v>200</v>
      </c>
    </row>
    <row r="53" spans="2:11">
      <c r="B53" s="177" t="s">
        <v>199</v>
      </c>
      <c r="C53" s="176">
        <f>DEMANDA!C185</f>
        <v>1195270</v>
      </c>
      <c r="K53" s="179"/>
    </row>
    <row r="54" spans="2:11">
      <c r="B54" s="177" t="s">
        <v>198</v>
      </c>
      <c r="C54" s="176">
        <f>+C$19*$C51</f>
        <v>1373558032.8848555</v>
      </c>
      <c r="D54" s="176">
        <f>+D$19*$C51</f>
        <v>130731598.00446852</v>
      </c>
      <c r="E54" s="157">
        <f>+E$19</f>
        <v>31</v>
      </c>
      <c r="F54" s="157">
        <f>+D54/E54</f>
        <v>4217148.3227247912</v>
      </c>
      <c r="G54" s="178">
        <f>+F54*$C$5</f>
        <v>2108574.1613623956</v>
      </c>
    </row>
    <row r="55" spans="2:11">
      <c r="B55" s="177" t="s">
        <v>197</v>
      </c>
      <c r="C55" s="176"/>
      <c r="D55" s="176"/>
      <c r="E55" s="157"/>
      <c r="F55" s="157"/>
      <c r="G55" s="178">
        <f>+G54/$C$4</f>
        <v>2530288.9936348745</v>
      </c>
      <c r="H55" s="175">
        <f>ROUNDUP(+G55*D5,0)</f>
        <v>5060578</v>
      </c>
      <c r="I55" s="175">
        <f>ROUNDUP($F$5*$C$4*G55,0)</f>
        <v>0</v>
      </c>
      <c r="J55" s="175">
        <f>ROUNDUP(+G55*H5,0)</f>
        <v>0</v>
      </c>
      <c r="K55" s="175">
        <f>SUM(H55:J55)</f>
        <v>5060578</v>
      </c>
    </row>
    <row r="56" spans="2:11">
      <c r="B56" s="177" t="s">
        <v>62</v>
      </c>
      <c r="C56" s="176">
        <f>+C$21*$D51</f>
        <v>1206451699.0874112</v>
      </c>
      <c r="D56" s="176">
        <f>+D$21*$D51</f>
        <v>205532261.92154983</v>
      </c>
      <c r="E56" s="157">
        <f>+E$21</f>
        <v>28</v>
      </c>
      <c r="F56" s="157">
        <f>+D56/E56</f>
        <v>7340437.9257696364</v>
      </c>
      <c r="G56" s="178">
        <f>+F56*$C$6</f>
        <v>3670218.9628848182</v>
      </c>
      <c r="H56" s="175">
        <f>ROUNDUP(+G56*D6,0)</f>
        <v>7340438</v>
      </c>
      <c r="I56" s="175">
        <f>+G56*F6</f>
        <v>0</v>
      </c>
      <c r="J56" s="175">
        <f>ROUNDUP(+G56*H6,0)</f>
        <v>0</v>
      </c>
      <c r="K56" s="175">
        <f>SUM(H56:J56)</f>
        <v>7340438</v>
      </c>
    </row>
    <row r="57" spans="2:11">
      <c r="B57" s="177" t="s">
        <v>63</v>
      </c>
      <c r="C57" s="176">
        <f>+C$22*$D51</f>
        <v>893669.06565377186</v>
      </c>
      <c r="D57" s="176">
        <f>+D$22*$D51</f>
        <v>116161.60047202861</v>
      </c>
      <c r="E57" s="157">
        <f>+E$22</f>
        <v>30</v>
      </c>
      <c r="F57" s="157">
        <f>+D57/E57</f>
        <v>3872.0533490676203</v>
      </c>
      <c r="G57" s="178">
        <f>+F57*$C$7</f>
        <v>1936.0266745338101</v>
      </c>
      <c r="H57" s="175">
        <f>ROUNDUP(+G57*D7,0)</f>
        <v>3873</v>
      </c>
      <c r="I57" s="175">
        <f>+G57*F7</f>
        <v>0</v>
      </c>
      <c r="J57" s="175">
        <f>ROUNDUP(+G57*H7,0)</f>
        <v>0</v>
      </c>
      <c r="K57" s="175">
        <f>SUM(H57:J57)</f>
        <v>3873</v>
      </c>
    </row>
    <row r="58" spans="2:11">
      <c r="B58" s="177" t="s">
        <v>196</v>
      </c>
      <c r="C58" s="176"/>
      <c r="D58" s="176"/>
      <c r="E58" s="157"/>
      <c r="F58" s="157"/>
      <c r="G58" s="157">
        <f>ROUNDUP(G$23*C53/C$18,0)</f>
        <v>164</v>
      </c>
      <c r="H58" s="175">
        <f>ROUNDUP(+G58*D8,0)</f>
        <v>328</v>
      </c>
      <c r="I58" s="175">
        <f>+G58*F8</f>
        <v>0</v>
      </c>
      <c r="J58" s="175">
        <f>ROUNDUP(+G58*H8,0)</f>
        <v>0</v>
      </c>
      <c r="K58" s="175">
        <f>SUM(H58:J58)</f>
        <v>328</v>
      </c>
    </row>
    <row r="59" spans="2:11">
      <c r="B59" s="177" t="s">
        <v>195</v>
      </c>
      <c r="C59" s="176"/>
      <c r="D59" s="176"/>
      <c r="E59" s="157"/>
      <c r="F59" s="157"/>
      <c r="G59" s="157">
        <f>ROUNDUP(G$24*C53/C$18,0)</f>
        <v>79192</v>
      </c>
      <c r="H59" s="175">
        <f>ROUNDUP(+G59*D9,0)</f>
        <v>158384</v>
      </c>
      <c r="I59" s="175">
        <f>+G59*F9</f>
        <v>0</v>
      </c>
      <c r="J59" s="175">
        <f>ROUNDUP(+G59*H9,0)</f>
        <v>0</v>
      </c>
      <c r="K59" s="175">
        <f>SUM(H59:J59)</f>
        <v>158384</v>
      </c>
    </row>
    <row r="60" spans="2:11" ht="15.75">
      <c r="G60" s="78">
        <f>SUM(G55:G59)</f>
        <v>6281799.9831942273</v>
      </c>
      <c r="H60" s="78">
        <f t="shared" ref="H60" si="7">SUM(H55:H59)</f>
        <v>12563601</v>
      </c>
      <c r="I60" s="78">
        <f t="shared" ref="I60" si="8">SUM(I55:I59)</f>
        <v>0</v>
      </c>
      <c r="J60" s="78">
        <f t="shared" ref="J60" si="9">SUM(J55:J59)</f>
        <v>0</v>
      </c>
      <c r="K60" s="235">
        <f>SUM(K55:K59)</f>
        <v>12563601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9"/>
  <dimension ref="A2:CA186"/>
  <sheetViews>
    <sheetView topLeftCell="B152" zoomScaleNormal="100" workbookViewId="0">
      <selection activeCell="C169" sqref="C169"/>
    </sheetView>
  </sheetViews>
  <sheetFormatPr baseColWidth="10" defaultRowHeight="15"/>
  <cols>
    <col min="1" max="1" width="14.42578125" bestFit="1" customWidth="1"/>
    <col min="2" max="2" width="20.42578125" customWidth="1"/>
    <col min="3" max="3" width="24.28515625" customWidth="1"/>
    <col min="4" max="4" width="15.5703125" customWidth="1"/>
    <col min="5" max="6" width="18.42578125" customWidth="1"/>
    <col min="7" max="7" width="13.85546875" customWidth="1"/>
    <col min="8" max="8" width="15.28515625" customWidth="1"/>
    <col min="9" max="13" width="13.85546875" customWidth="1"/>
    <col min="14" max="14" width="19.7109375" customWidth="1"/>
    <col min="15" max="15" width="15.5703125" bestFit="1" customWidth="1"/>
    <col min="16" max="16" width="23" bestFit="1" customWidth="1"/>
    <col min="17" max="18" width="18.140625" customWidth="1"/>
    <col min="19" max="19" width="24.140625" customWidth="1"/>
    <col min="20" max="20" width="14.42578125" bestFit="1" customWidth="1"/>
  </cols>
  <sheetData>
    <row r="2" spans="1:79" ht="18.75">
      <c r="A2" s="130" t="s">
        <v>130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</row>
    <row r="4" spans="1:79">
      <c r="B4" s="129" t="s">
        <v>131</v>
      </c>
    </row>
    <row r="5" spans="1:79">
      <c r="B5" s="129"/>
      <c r="C5" s="131">
        <v>1</v>
      </c>
      <c r="D5" s="131">
        <f>+C5+1</f>
        <v>2</v>
      </c>
      <c r="E5" s="131">
        <f t="shared" ref="E5:N5" si="0">+D5+1</f>
        <v>3</v>
      </c>
      <c r="F5" s="131">
        <f t="shared" si="0"/>
        <v>4</v>
      </c>
      <c r="G5" s="131">
        <f t="shared" si="0"/>
        <v>5</v>
      </c>
      <c r="H5" s="131">
        <f t="shared" si="0"/>
        <v>6</v>
      </c>
      <c r="I5" s="131">
        <f t="shared" si="0"/>
        <v>7</v>
      </c>
      <c r="J5" s="131">
        <f t="shared" si="0"/>
        <v>8</v>
      </c>
      <c r="K5" s="131">
        <f t="shared" si="0"/>
        <v>9</v>
      </c>
      <c r="L5" s="131">
        <f t="shared" si="0"/>
        <v>10</v>
      </c>
      <c r="M5" s="131">
        <f t="shared" si="0"/>
        <v>11</v>
      </c>
      <c r="N5" s="131">
        <f t="shared" si="0"/>
        <v>12</v>
      </c>
    </row>
    <row r="6" spans="1:79">
      <c r="B6" s="132" t="s">
        <v>132</v>
      </c>
      <c r="C6" s="133">
        <v>39814</v>
      </c>
      <c r="D6" s="133">
        <v>39845</v>
      </c>
      <c r="E6" s="133">
        <v>39873</v>
      </c>
      <c r="F6" s="133">
        <v>39904</v>
      </c>
      <c r="G6" s="133">
        <v>39934</v>
      </c>
      <c r="H6" s="133">
        <v>39965</v>
      </c>
      <c r="I6" s="133">
        <v>39995</v>
      </c>
      <c r="J6" s="133">
        <v>40026</v>
      </c>
      <c r="K6" s="133">
        <v>40057</v>
      </c>
      <c r="L6" s="133">
        <v>40087</v>
      </c>
      <c r="M6" s="133">
        <v>40118</v>
      </c>
      <c r="N6" s="133">
        <v>40148</v>
      </c>
    </row>
    <row r="7" spans="1:79">
      <c r="A7" s="59"/>
      <c r="B7" s="134" t="s">
        <v>71</v>
      </c>
      <c r="C7" s="135">
        <f>Líneas!C5+Líneas!C13+Líneas!C21</f>
        <v>6818500</v>
      </c>
      <c r="D7" s="135">
        <f>Líneas!D5+Líneas!D13+Líneas!D21</f>
        <v>6926800</v>
      </c>
      <c r="E7" s="135">
        <f>Líneas!E5+Líneas!E13+Líneas!E21</f>
        <v>6875400</v>
      </c>
      <c r="F7" s="135">
        <f>Líneas!F5+Líneas!F13+Líneas!F21</f>
        <v>6895900</v>
      </c>
      <c r="G7" s="135">
        <f>Líneas!G5+Líneas!G13+Líneas!G21</f>
        <v>6946500</v>
      </c>
      <c r="H7" s="135">
        <f>Líneas!H5+Líneas!H13+Líneas!H21</f>
        <v>6851300</v>
      </c>
      <c r="I7" s="135">
        <f>Líneas!I5+Líneas!I13+Líneas!I21</f>
        <v>7002600</v>
      </c>
      <c r="J7" s="135">
        <f>Líneas!J5+Líneas!J13+Líneas!J21</f>
        <v>6892700</v>
      </c>
      <c r="K7" s="135">
        <f>Líneas!K5+Líneas!K13+Líneas!K21</f>
        <v>6802500</v>
      </c>
      <c r="L7" s="135">
        <f>Líneas!L5+Líneas!L13+Líneas!L21</f>
        <v>6945500</v>
      </c>
      <c r="M7" s="135">
        <f>Líneas!M5+Líneas!M13+Líneas!M21</f>
        <v>6907600</v>
      </c>
      <c r="N7" s="135">
        <f>Líneas!N5+Líneas!N13+Líneas!N21</f>
        <v>6936300</v>
      </c>
    </row>
    <row r="8" spans="1:79">
      <c r="A8" s="59"/>
      <c r="B8" s="134" t="s">
        <v>90</v>
      </c>
      <c r="C8" s="135">
        <f>Líneas!C6+Líneas!C14+Líneas!C22</f>
        <v>84921</v>
      </c>
      <c r="D8" s="135">
        <f>Líneas!D6+Líneas!D14+Líneas!D22</f>
        <v>87118</v>
      </c>
      <c r="E8" s="135">
        <f>Líneas!E6+Líneas!E14+Líneas!E22</f>
        <v>88396</v>
      </c>
      <c r="F8" s="135">
        <f>Líneas!F6+Líneas!F14+Líneas!F22</f>
        <v>86976</v>
      </c>
      <c r="G8" s="135">
        <f>Líneas!G6+Líneas!G14+Líneas!G22</f>
        <v>87760</v>
      </c>
      <c r="H8" s="135">
        <f>Líneas!H6+Líneas!H14+Líneas!H22</f>
        <v>85958</v>
      </c>
      <c r="I8" s="135">
        <f>Líneas!I6+Líneas!I14+Líneas!I22</f>
        <v>85620</v>
      </c>
      <c r="J8" s="135">
        <f>Líneas!J6+Líneas!J14+Líneas!J22</f>
        <v>88309</v>
      </c>
      <c r="K8" s="135">
        <f>Líneas!K6+Líneas!K14+Líneas!K22</f>
        <v>86813</v>
      </c>
      <c r="L8" s="135">
        <f>Líneas!L6+Líneas!L14+Líneas!L22</f>
        <v>87164</v>
      </c>
      <c r="M8" s="135">
        <f>Líneas!M6+Líneas!M14+Líneas!M22</f>
        <v>88586</v>
      </c>
      <c r="N8" s="135">
        <f>Líneas!N6+Líneas!N14+Líneas!N22</f>
        <v>86360</v>
      </c>
    </row>
    <row r="9" spans="1:79">
      <c r="A9" s="59"/>
      <c r="B9" s="134" t="s">
        <v>133</v>
      </c>
      <c r="C9" s="135">
        <v>0</v>
      </c>
      <c r="D9" s="135">
        <v>0</v>
      </c>
      <c r="E9" s="135">
        <v>0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</row>
    <row r="10" spans="1:79">
      <c r="A10" s="59"/>
      <c r="B10" s="134" t="s">
        <v>134</v>
      </c>
      <c r="C10" s="135">
        <f>Líneas!C8+Líneas!C16+Líneas!C24</f>
        <v>213000</v>
      </c>
      <c r="D10" s="135">
        <f>Líneas!D8+Líneas!D16+Líneas!D24</f>
        <v>216000</v>
      </c>
      <c r="E10" s="135">
        <f>Líneas!E8+Líneas!E16+Líneas!E24</f>
        <v>223000</v>
      </c>
      <c r="F10" s="135">
        <f>Líneas!F8+Líneas!F16+Líneas!F24</f>
        <v>213000</v>
      </c>
      <c r="G10" s="135">
        <f>Líneas!G8+Líneas!G16+Líneas!G24</f>
        <v>212000</v>
      </c>
      <c r="H10" s="135">
        <f>Líneas!H8+Líneas!H16+Líneas!H24</f>
        <v>224000</v>
      </c>
      <c r="I10" s="135">
        <f>Líneas!I8+Líneas!I16+Líneas!I24</f>
        <v>215000</v>
      </c>
      <c r="J10" s="135">
        <f>Líneas!J8+Líneas!J16+Líneas!J24</f>
        <v>215000</v>
      </c>
      <c r="K10" s="135">
        <f>Líneas!K8+Líneas!K16+Líneas!K24</f>
        <v>217000</v>
      </c>
      <c r="L10" s="135">
        <f>Líneas!L8+Líneas!L16+Líneas!L24</f>
        <v>217000</v>
      </c>
      <c r="M10" s="135">
        <f>Líneas!M8+Líneas!M16+Líneas!M24</f>
        <v>218000</v>
      </c>
      <c r="N10" s="135">
        <f>Líneas!N8+Líneas!N16+Líneas!N24</f>
        <v>216000</v>
      </c>
    </row>
    <row r="11" spans="1:79">
      <c r="A11" s="59"/>
      <c r="B11" s="136" t="s">
        <v>23</v>
      </c>
      <c r="C11" s="137">
        <f>SUM(C7:C10)</f>
        <v>7116421</v>
      </c>
      <c r="D11" s="137">
        <f t="shared" ref="D11:N11" si="1">SUM(D7:D10)</f>
        <v>7229918</v>
      </c>
      <c r="E11" s="137">
        <f t="shared" si="1"/>
        <v>7186796</v>
      </c>
      <c r="F11" s="137">
        <f t="shared" si="1"/>
        <v>7195876</v>
      </c>
      <c r="G11" s="137">
        <f t="shared" si="1"/>
        <v>7246260</v>
      </c>
      <c r="H11" s="137">
        <f t="shared" si="1"/>
        <v>7161258</v>
      </c>
      <c r="I11" s="137">
        <f t="shared" si="1"/>
        <v>7303220</v>
      </c>
      <c r="J11" s="137">
        <f t="shared" si="1"/>
        <v>7196009</v>
      </c>
      <c r="K11" s="137">
        <f t="shared" si="1"/>
        <v>7106313</v>
      </c>
      <c r="L11" s="137">
        <f t="shared" si="1"/>
        <v>7249664</v>
      </c>
      <c r="M11" s="137">
        <f t="shared" si="1"/>
        <v>7214186</v>
      </c>
      <c r="N11" s="137">
        <f t="shared" si="1"/>
        <v>7238660</v>
      </c>
      <c r="O11" s="59"/>
    </row>
    <row r="12" spans="1:79"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79">
      <c r="B13" s="138" t="s">
        <v>135</v>
      </c>
      <c r="C13" s="139">
        <f>MAX(C11:N11)</f>
        <v>7303220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79">
      <c r="B14" s="138" t="s">
        <v>136</v>
      </c>
      <c r="C14" s="139">
        <f>IF(C11=$C$13,1,0)</f>
        <v>0</v>
      </c>
      <c r="D14" s="139">
        <f t="shared" ref="D14:N14" si="2">IF(D11=$C$13,1,0)</f>
        <v>0</v>
      </c>
      <c r="E14" s="139">
        <f t="shared" si="2"/>
        <v>0</v>
      </c>
      <c r="F14" s="139">
        <f t="shared" si="2"/>
        <v>0</v>
      </c>
      <c r="G14" s="139">
        <f t="shared" si="2"/>
        <v>0</v>
      </c>
      <c r="H14" s="139">
        <f t="shared" si="2"/>
        <v>0</v>
      </c>
      <c r="I14" s="139">
        <f t="shared" si="2"/>
        <v>1</v>
      </c>
      <c r="J14" s="139">
        <f t="shared" si="2"/>
        <v>0</v>
      </c>
      <c r="K14" s="139">
        <f t="shared" si="2"/>
        <v>0</v>
      </c>
      <c r="L14" s="139">
        <f t="shared" si="2"/>
        <v>0</v>
      </c>
      <c r="M14" s="139">
        <f t="shared" si="2"/>
        <v>0</v>
      </c>
      <c r="N14" s="139">
        <f t="shared" si="2"/>
        <v>0</v>
      </c>
    </row>
    <row r="15" spans="1:79">
      <c r="B15" s="138" t="s">
        <v>137</v>
      </c>
      <c r="C15" s="140">
        <f>INDEX(C6:N6,0,SUMPRODUCT(C14:N14,C5:N5))</f>
        <v>39995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7" spans="1:79">
      <c r="B17" s="129" t="s">
        <v>138</v>
      </c>
    </row>
    <row r="18" spans="1:79">
      <c r="B18" s="141" t="s">
        <v>132</v>
      </c>
      <c r="C18" s="142">
        <f>+C15</f>
        <v>39995</v>
      </c>
    </row>
    <row r="19" spans="1:79">
      <c r="B19" s="143" t="s">
        <v>71</v>
      </c>
      <c r="C19" s="144">
        <f>HLOOKUP(C$18,$C$6:$N$10,2,FALSE)</f>
        <v>7002600</v>
      </c>
    </row>
    <row r="20" spans="1:79">
      <c r="B20" s="143" t="s">
        <v>90</v>
      </c>
      <c r="C20" s="144">
        <f>HLOOKUP(C$18,$C$6:$N$10,3,FALSE)</f>
        <v>85620</v>
      </c>
    </row>
    <row r="21" spans="1:79">
      <c r="B21" s="143" t="s">
        <v>133</v>
      </c>
      <c r="C21" s="144">
        <f>HLOOKUP(C$18,$C$6:$N$10,4,FALSE)</f>
        <v>0</v>
      </c>
    </row>
    <row r="22" spans="1:79">
      <c r="B22" s="143" t="s">
        <v>134</v>
      </c>
      <c r="C22" s="144">
        <f>HLOOKUP(C$18,$C$6:$N$10,5,FALSE)</f>
        <v>215000</v>
      </c>
    </row>
    <row r="23" spans="1:79">
      <c r="B23" s="145" t="s">
        <v>23</v>
      </c>
      <c r="C23" s="137">
        <f>SUM(C19:C22)</f>
        <v>7303220</v>
      </c>
    </row>
    <row r="26" spans="1:79" ht="18.75">
      <c r="A26" s="130" t="s">
        <v>142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</row>
    <row r="30" spans="1:79" ht="30">
      <c r="B30" s="126" t="s">
        <v>143</v>
      </c>
      <c r="C30" s="126">
        <v>2009</v>
      </c>
      <c r="D30" s="126" t="s">
        <v>129</v>
      </c>
      <c r="E30" s="126" t="s">
        <v>144</v>
      </c>
      <c r="F30" s="126" t="s">
        <v>145</v>
      </c>
      <c r="H30" s="308" t="s">
        <v>301</v>
      </c>
      <c r="I30" s="226">
        <v>50</v>
      </c>
      <c r="J30" s="226" t="s">
        <v>248</v>
      </c>
    </row>
    <row r="31" spans="1:79">
      <c r="B31" s="102" t="s">
        <v>71</v>
      </c>
      <c r="C31" s="105">
        <f>SUM(Tráfico!B31:M31,Tráfico!B40:M40,Tráfico!B48:M48)</f>
        <v>8305980617.731389</v>
      </c>
      <c r="D31" s="146">
        <f>+C31/$C$35</f>
        <v>0.68942058303996434</v>
      </c>
      <c r="E31" s="102"/>
      <c r="F31" s="147">
        <f>+C31</f>
        <v>8305980617.731389</v>
      </c>
      <c r="H31" s="308"/>
      <c r="I31" s="227">
        <f>+I30/60</f>
        <v>0.83333333333333337</v>
      </c>
      <c r="J31" s="226" t="s">
        <v>249</v>
      </c>
    </row>
    <row r="32" spans="1:79">
      <c r="B32" s="102" t="s">
        <v>90</v>
      </c>
      <c r="C32" s="105">
        <f>SUM(Tráfico!B27:M27,Tráfico!B36:M36,Tráfico!B44:M44)</f>
        <v>207649515.44328472</v>
      </c>
      <c r="D32" s="146">
        <f t="shared" ref="D32:D33" si="3">+C32/$C$35</f>
        <v>1.723551457599911E-2</v>
      </c>
      <c r="E32" s="102"/>
      <c r="F32" s="147">
        <f>+C32</f>
        <v>207649515.44328472</v>
      </c>
    </row>
    <row r="33" spans="2:14">
      <c r="B33" s="102" t="s">
        <v>133</v>
      </c>
      <c r="C33" s="105">
        <f>SUM(Tráfico!B28:M28,Tráfico!B37:M37,Tráfico!B45:M45)</f>
        <v>3509369866.8253231</v>
      </c>
      <c r="D33" s="146">
        <f t="shared" si="3"/>
        <v>0.29128792023962313</v>
      </c>
      <c r="E33" s="105">
        <f>+C33</f>
        <v>3509369866.8253231</v>
      </c>
      <c r="F33" s="102"/>
    </row>
    <row r="34" spans="2:14">
      <c r="B34" s="102" t="s">
        <v>113</v>
      </c>
      <c r="C34" s="105">
        <f>SUM(DEMANDA!C47:N47)</f>
        <v>24770000</v>
      </c>
      <c r="D34" s="146">
        <f>+C34/$C$35</f>
        <v>2.0559821444134482E-3</v>
      </c>
      <c r="E34" s="105"/>
      <c r="F34" s="105">
        <f>C34</f>
        <v>24770000</v>
      </c>
    </row>
    <row r="35" spans="2:14">
      <c r="B35" s="102" t="s">
        <v>23</v>
      </c>
      <c r="C35" s="105">
        <f>SUM(C31:C34)</f>
        <v>12047769999.999996</v>
      </c>
      <c r="D35" s="102"/>
      <c r="E35" s="105">
        <f t="shared" ref="E35:F35" si="4">SUM(E31:E33)</f>
        <v>3509369866.8253231</v>
      </c>
      <c r="F35" s="105">
        <f t="shared" si="4"/>
        <v>8513630133.174674</v>
      </c>
    </row>
    <row r="36" spans="2:14">
      <c r="E36" s="148">
        <f>+E35/$C$35</f>
        <v>0.29128792023962313</v>
      </c>
      <c r="F36" s="148">
        <f>+F35/$C$35</f>
        <v>0.70665609761596349</v>
      </c>
    </row>
    <row r="37" spans="2:14">
      <c r="E37" s="293"/>
      <c r="F37" s="293"/>
    </row>
    <row r="38" spans="2:14">
      <c r="E38" s="293"/>
      <c r="F38" s="293"/>
    </row>
    <row r="39" spans="2:14">
      <c r="E39" s="293"/>
      <c r="F39" s="293"/>
    </row>
    <row r="40" spans="2:14">
      <c r="B40" s="129" t="s">
        <v>167</v>
      </c>
    </row>
    <row r="41" spans="2:14">
      <c r="B41" s="129" t="s">
        <v>131</v>
      </c>
    </row>
    <row r="42" spans="2:14">
      <c r="B42" s="132" t="s">
        <v>128</v>
      </c>
      <c r="C42" s="133">
        <v>39814</v>
      </c>
      <c r="D42" s="133">
        <v>39845</v>
      </c>
      <c r="E42" s="133">
        <v>39873</v>
      </c>
      <c r="F42" s="133">
        <v>39904</v>
      </c>
      <c r="G42" s="133">
        <v>39934</v>
      </c>
      <c r="H42" s="133">
        <v>39965</v>
      </c>
      <c r="I42" s="133">
        <v>39995</v>
      </c>
      <c r="J42" s="133">
        <v>40026</v>
      </c>
      <c r="K42" s="133">
        <v>40057</v>
      </c>
      <c r="L42" s="133">
        <v>40087</v>
      </c>
      <c r="M42" s="133">
        <v>40118</v>
      </c>
      <c r="N42" s="133">
        <v>40148</v>
      </c>
    </row>
    <row r="43" spans="2:14">
      <c r="B43" s="163" t="s">
        <v>168</v>
      </c>
      <c r="C43" s="135">
        <f>Tráfico!B11</f>
        <v>1700000</v>
      </c>
      <c r="D43" s="135">
        <f>Tráfico!C11</f>
        <v>1700000</v>
      </c>
      <c r="E43" s="135">
        <f>Tráfico!D11</f>
        <v>1600000</v>
      </c>
      <c r="F43" s="135">
        <f>Tráfico!E11</f>
        <v>2000000</v>
      </c>
      <c r="G43" s="135">
        <f>Tráfico!F11</f>
        <v>1600000</v>
      </c>
      <c r="H43" s="135">
        <f>Tráfico!G11</f>
        <v>2000000</v>
      </c>
      <c r="I43" s="135">
        <f>Tráfico!H11</f>
        <v>1600000</v>
      </c>
      <c r="J43" s="135">
        <f>Tráfico!I11</f>
        <v>2000000</v>
      </c>
      <c r="K43" s="135">
        <f>Tráfico!J11</f>
        <v>1700000</v>
      </c>
      <c r="L43" s="135">
        <f>Tráfico!K11</f>
        <v>2200000</v>
      </c>
      <c r="M43" s="135">
        <f>Tráfico!L11</f>
        <v>2300000</v>
      </c>
      <c r="N43" s="135">
        <f>Tráfico!M11</f>
        <v>1700000</v>
      </c>
    </row>
    <row r="44" spans="2:14">
      <c r="B44" s="163" t="s">
        <v>169</v>
      </c>
      <c r="C44" s="135">
        <f>Tráfico!B10</f>
        <v>0</v>
      </c>
      <c r="D44" s="135">
        <f>Tráfico!C10</f>
        <v>0</v>
      </c>
      <c r="E44" s="135">
        <f>Tráfico!D10</f>
        <v>0</v>
      </c>
      <c r="F44" s="135">
        <f>Tráfico!E10</f>
        <v>0</v>
      </c>
      <c r="G44" s="135">
        <f>Tráfico!F10</f>
        <v>0</v>
      </c>
      <c r="H44" s="135">
        <f>Tráfico!G10</f>
        <v>0</v>
      </c>
      <c r="I44" s="135">
        <f>Tráfico!H10</f>
        <v>0</v>
      </c>
      <c r="J44" s="135">
        <f>Tráfico!I10</f>
        <v>0</v>
      </c>
      <c r="K44" s="135">
        <f>Tráfico!J10</f>
        <v>0</v>
      </c>
      <c r="L44" s="135">
        <f>Tráfico!K10</f>
        <v>0</v>
      </c>
      <c r="M44" s="135">
        <f>Tráfico!L10</f>
        <v>0</v>
      </c>
      <c r="N44" s="135">
        <f>Tráfico!M10</f>
        <v>0</v>
      </c>
    </row>
    <row r="45" spans="2:14" ht="25.5">
      <c r="B45" s="163" t="s">
        <v>170</v>
      </c>
      <c r="C45" s="135">
        <f>Tráfico!B14</f>
        <v>240000</v>
      </c>
      <c r="D45" s="135">
        <f>Tráfico!C14</f>
        <v>230000</v>
      </c>
      <c r="E45" s="135">
        <f>Tráfico!D14</f>
        <v>190000</v>
      </c>
      <c r="F45" s="135">
        <f>Tráfico!E14</f>
        <v>250000</v>
      </c>
      <c r="G45" s="135">
        <f>Tráfico!F14</f>
        <v>190000</v>
      </c>
      <c r="H45" s="135">
        <f>Tráfico!G14</f>
        <v>220000</v>
      </c>
      <c r="I45" s="135">
        <f>Tráfico!H14</f>
        <v>200000</v>
      </c>
      <c r="J45" s="135">
        <f>Tráfico!I14</f>
        <v>240000</v>
      </c>
      <c r="K45" s="135">
        <f>Tráfico!J14</f>
        <v>190000</v>
      </c>
      <c r="L45" s="135">
        <f>Tráfico!K14</f>
        <v>260000</v>
      </c>
      <c r="M45" s="135">
        <f>Tráfico!L14</f>
        <v>210000</v>
      </c>
      <c r="N45" s="135">
        <f>Tráfico!M14</f>
        <v>250000</v>
      </c>
    </row>
    <row r="46" spans="2:14">
      <c r="B46" s="163" t="s">
        <v>171</v>
      </c>
      <c r="C46" s="135">
        <f>Tráfico!B13</f>
        <v>0</v>
      </c>
      <c r="D46" s="135">
        <f>Tráfico!C13</f>
        <v>0</v>
      </c>
      <c r="E46" s="135">
        <f>Tráfico!D13</f>
        <v>0</v>
      </c>
      <c r="F46" s="135">
        <f>Tráfico!E13</f>
        <v>0</v>
      </c>
      <c r="G46" s="135">
        <f>Tráfico!F13</f>
        <v>0</v>
      </c>
      <c r="H46" s="135">
        <f>Tráfico!G13</f>
        <v>0</v>
      </c>
      <c r="I46" s="135">
        <f>Tráfico!H13</f>
        <v>0</v>
      </c>
      <c r="J46" s="135">
        <f>Tráfico!I13</f>
        <v>0</v>
      </c>
      <c r="K46" s="135">
        <f>Tráfico!J13</f>
        <v>0</v>
      </c>
      <c r="L46" s="135">
        <f>Tráfico!K13</f>
        <v>0</v>
      </c>
      <c r="M46" s="135">
        <f>Tráfico!L13</f>
        <v>0</v>
      </c>
      <c r="N46" s="135">
        <f>Tráfico!M13</f>
        <v>0</v>
      </c>
    </row>
    <row r="47" spans="2:14">
      <c r="B47" s="164" t="s">
        <v>23</v>
      </c>
      <c r="C47" s="137">
        <f t="shared" ref="C47:N47" si="5">SUM(C43:C46)</f>
        <v>1940000</v>
      </c>
      <c r="D47" s="137">
        <f t="shared" si="5"/>
        <v>1930000</v>
      </c>
      <c r="E47" s="137">
        <f t="shared" si="5"/>
        <v>1790000</v>
      </c>
      <c r="F47" s="137">
        <f t="shared" si="5"/>
        <v>2250000</v>
      </c>
      <c r="G47" s="137">
        <f t="shared" si="5"/>
        <v>1790000</v>
      </c>
      <c r="H47" s="137">
        <f t="shared" si="5"/>
        <v>2220000</v>
      </c>
      <c r="I47" s="137">
        <f t="shared" si="5"/>
        <v>1800000</v>
      </c>
      <c r="J47" s="137">
        <f t="shared" si="5"/>
        <v>2240000</v>
      </c>
      <c r="K47" s="137">
        <f t="shared" si="5"/>
        <v>1890000</v>
      </c>
      <c r="L47" s="137">
        <f t="shared" si="5"/>
        <v>2460000</v>
      </c>
      <c r="M47" s="137">
        <f t="shared" si="5"/>
        <v>2510000</v>
      </c>
      <c r="N47" s="137">
        <f t="shared" si="5"/>
        <v>1950000</v>
      </c>
    </row>
    <row r="49" spans="1:16">
      <c r="E49" s="293"/>
      <c r="F49" s="293"/>
    </row>
    <row r="50" spans="1:16">
      <c r="B50" s="129" t="s">
        <v>146</v>
      </c>
    </row>
    <row r="51" spans="1:16">
      <c r="B51" s="129"/>
      <c r="C51" s="131">
        <v>1</v>
      </c>
      <c r="D51" s="131">
        <f>+C51+1</f>
        <v>2</v>
      </c>
      <c r="E51" s="131">
        <f t="shared" ref="E51:N51" si="6">+D51+1</f>
        <v>3</v>
      </c>
      <c r="F51" s="131">
        <f t="shared" si="6"/>
        <v>4</v>
      </c>
      <c r="G51" s="131">
        <f t="shared" si="6"/>
        <v>5</v>
      </c>
      <c r="H51" s="131">
        <f t="shared" si="6"/>
        <v>6</v>
      </c>
      <c r="I51" s="131">
        <f t="shared" si="6"/>
        <v>7</v>
      </c>
      <c r="J51" s="131">
        <f t="shared" si="6"/>
        <v>8</v>
      </c>
      <c r="K51" s="131">
        <f t="shared" si="6"/>
        <v>9</v>
      </c>
      <c r="L51" s="131">
        <f t="shared" si="6"/>
        <v>10</v>
      </c>
      <c r="M51" s="131">
        <f t="shared" si="6"/>
        <v>11</v>
      </c>
      <c r="N51" s="131">
        <f t="shared" si="6"/>
        <v>12</v>
      </c>
    </row>
    <row r="52" spans="1:16" ht="30">
      <c r="B52" s="132" t="s">
        <v>132</v>
      </c>
      <c r="C52" s="133">
        <v>39814</v>
      </c>
      <c r="D52" s="133">
        <v>39845</v>
      </c>
      <c r="E52" s="133">
        <v>39873</v>
      </c>
      <c r="F52" s="133">
        <v>39904</v>
      </c>
      <c r="G52" s="133">
        <v>39934</v>
      </c>
      <c r="H52" s="133">
        <v>39965</v>
      </c>
      <c r="I52" s="133">
        <v>39995</v>
      </c>
      <c r="J52" s="133">
        <v>40026</v>
      </c>
      <c r="K52" s="133">
        <v>40057</v>
      </c>
      <c r="L52" s="133">
        <v>40087</v>
      </c>
      <c r="M52" s="133">
        <v>40118</v>
      </c>
      <c r="N52" s="133">
        <v>40148</v>
      </c>
      <c r="O52" s="149" t="s">
        <v>147</v>
      </c>
    </row>
    <row r="53" spans="1:16">
      <c r="A53" s="59"/>
      <c r="B53" s="173" t="s">
        <v>71</v>
      </c>
      <c r="C53" s="135">
        <f>Tráfico!B31+Tráfico!B40+Tráfico!B48</f>
        <v>696453900.70921981</v>
      </c>
      <c r="D53" s="135">
        <f>Tráfico!C31+Tráfico!C40+Tráfico!C48</f>
        <v>764144996.05988979</v>
      </c>
      <c r="E53" s="135">
        <f>Tráfico!D31+Tráfico!D40+Tráfico!D48</f>
        <v>615996847.91174161</v>
      </c>
      <c r="F53" s="135">
        <f>Tráfico!E31+Tráfico!E40+Tráfico!E48</f>
        <v>732998974.12515676</v>
      </c>
      <c r="G53" s="135">
        <f>Tráfico!F31+Tráfico!F40+Tráfico!F48</f>
        <v>667776131.31198001</v>
      </c>
      <c r="H53" s="135">
        <f>Tráfico!G31+Tráfico!G40+Tráfico!G48</f>
        <v>675549982.90208602</v>
      </c>
      <c r="I53" s="135">
        <f>Tráfico!H31+Tráfico!H40+Tráfico!H48</f>
        <v>791085073.8665309</v>
      </c>
      <c r="J53" s="135">
        <f>Tráfico!I31+Tráfico!I40+Tráfico!I48</f>
        <v>643199184.92103934</v>
      </c>
      <c r="K53" s="135">
        <f>Tráfico!J31+Tráfico!J40+Tráfico!J48</f>
        <v>643861436.5766685</v>
      </c>
      <c r="L53" s="135">
        <f>Tráfico!K31+Tráfico!K40+Tráfico!K48</f>
        <v>712335584.78492713</v>
      </c>
      <c r="M53" s="135">
        <f>Tráfico!L31+Tráfico!L40+Tráfico!L48</f>
        <v>719208437.01860404</v>
      </c>
      <c r="N53" s="135">
        <f>Tráfico!M31+Tráfico!M40+Tráfico!M48</f>
        <v>643370067.54354787</v>
      </c>
      <c r="O53" s="150">
        <f t="shared" ref="O53:O57" si="7">SUM(C53:N53)</f>
        <v>8305980617.7313938</v>
      </c>
    </row>
    <row r="54" spans="1:16">
      <c r="A54" s="59"/>
      <c r="B54" s="173" t="s">
        <v>90</v>
      </c>
      <c r="C54" s="135">
        <f>Tráfico!B27+Tráfico!B36+Tráfico!B44</f>
        <v>17411347.517730493</v>
      </c>
      <c r="D54" s="135">
        <f>Tráfico!C27+Tráfico!C36+Tráfico!C44</f>
        <v>19103624.901497245</v>
      </c>
      <c r="E54" s="135">
        <f>Tráfico!D27+Tráfico!D36+Tráfico!D44</f>
        <v>15399921.197793538</v>
      </c>
      <c r="F54" s="135">
        <f>Tráfico!E27+Tráfico!E36+Tráfico!E44</f>
        <v>18324974.353128918</v>
      </c>
      <c r="G54" s="135">
        <f>Tráfico!F27+Tráfico!F36+Tráfico!F44</f>
        <v>16694403.282799497</v>
      </c>
      <c r="H54" s="135">
        <f>Tráfico!G27+Tráfico!G36+Tráfico!G44</f>
        <v>16888749.572552148</v>
      </c>
      <c r="I54" s="135">
        <f>Tráfico!H27+Tráfico!H36+Tráfico!H44</f>
        <v>19777126.84666327</v>
      </c>
      <c r="J54" s="135">
        <f>Tráfico!I27+Tráfico!I36+Tráfico!I44</f>
        <v>16079979.62302598</v>
      </c>
      <c r="K54" s="135">
        <f>Tráfico!J27+Tráfico!J36+Tráfico!J44</f>
        <v>16096535.914416708</v>
      </c>
      <c r="L54" s="135">
        <f>Tráfico!K27+Tráfico!K36+Tráfico!K44</f>
        <v>17808389.619623177</v>
      </c>
      <c r="M54" s="135">
        <f>Tráfico!L27+Tráfico!L36+Tráfico!L44</f>
        <v>17980210.925465103</v>
      </c>
      <c r="N54" s="135">
        <f>Tráfico!M27+Tráfico!M36+Tráfico!M44</f>
        <v>16084251.688588696</v>
      </c>
      <c r="O54" s="150">
        <f t="shared" si="7"/>
        <v>207649515.44328478</v>
      </c>
    </row>
    <row r="55" spans="1:16">
      <c r="A55" s="59"/>
      <c r="B55" s="174" t="s">
        <v>190</v>
      </c>
      <c r="C55" s="135">
        <f>Tráfico!B60</f>
        <v>6000000</v>
      </c>
      <c r="D55" s="135">
        <f>Tráfico!C60</f>
        <v>6000000</v>
      </c>
      <c r="E55" s="135">
        <f>Tráfico!D60</f>
        <v>7000000</v>
      </c>
      <c r="F55" s="135">
        <f>Tráfico!E60</f>
        <v>7000000</v>
      </c>
      <c r="G55" s="135">
        <f>Tráfico!F60</f>
        <v>7000000</v>
      </c>
      <c r="H55" s="135">
        <f>Tráfico!G60</f>
        <v>6000000</v>
      </c>
      <c r="I55" s="135">
        <f>Tráfico!H60</f>
        <v>6000000</v>
      </c>
      <c r="J55" s="135">
        <f>Tráfico!I60</f>
        <v>6000000</v>
      </c>
      <c r="K55" s="135">
        <f>Tráfico!J60</f>
        <v>7000000</v>
      </c>
      <c r="L55" s="135">
        <f>Tráfico!K60</f>
        <v>6000000</v>
      </c>
      <c r="M55" s="135">
        <f>Tráfico!L60</f>
        <v>7000000</v>
      </c>
      <c r="N55" s="135">
        <f>Tráfico!M60</f>
        <v>6000000</v>
      </c>
      <c r="O55" s="150"/>
    </row>
    <row r="56" spans="1:16">
      <c r="A56" s="59"/>
      <c r="B56" s="174" t="s">
        <v>191</v>
      </c>
      <c r="C56" s="135">
        <f>Tráfico!B52-Tráfico!B60</f>
        <v>11411347.517730493</v>
      </c>
      <c r="D56" s="135">
        <f>Tráfico!C52-Tráfico!C60</f>
        <v>13103624.901497245</v>
      </c>
      <c r="E56" s="135">
        <f>Tráfico!D52-Tráfico!D60</f>
        <v>8399921.1977935378</v>
      </c>
      <c r="F56" s="135">
        <f>Tráfico!E52-Tráfico!E60</f>
        <v>11324974.353128918</v>
      </c>
      <c r="G56" s="135">
        <f>Tráfico!F52-Tráfico!F60</f>
        <v>9694403.2827994972</v>
      </c>
      <c r="H56" s="135">
        <f>Tráfico!G52-Tráfico!G60</f>
        <v>10888749.572552148</v>
      </c>
      <c r="I56" s="135">
        <f>Tráfico!H52-Tráfico!H60</f>
        <v>13777126.84666327</v>
      </c>
      <c r="J56" s="135">
        <f>Tráfico!I52-Tráfico!I60</f>
        <v>10079979.62302598</v>
      </c>
      <c r="K56" s="135">
        <f>Tráfico!J52-Tráfico!J60</f>
        <v>9096535.9144167081</v>
      </c>
      <c r="L56" s="135">
        <f>Tráfico!K52-Tráfico!K60</f>
        <v>11808389.619623177</v>
      </c>
      <c r="M56" s="135">
        <f>Tráfico!L52-Tráfico!L60</f>
        <v>10980210.925465103</v>
      </c>
      <c r="N56" s="135">
        <f>Tráfico!M52-Tráfico!M60</f>
        <v>10084251.688588696</v>
      </c>
      <c r="O56" s="150"/>
    </row>
    <row r="57" spans="1:16">
      <c r="A57" s="59"/>
      <c r="B57" s="173" t="s">
        <v>148</v>
      </c>
      <c r="C57" s="135">
        <f>HLOOKUP(C$52,DEMANDA!$C$42:$N$47,6,FALSE)</f>
        <v>1940000</v>
      </c>
      <c r="D57" s="135">
        <f>HLOOKUP(D$52,DEMANDA!$C$42:$N$47,6,FALSE)</f>
        <v>1930000</v>
      </c>
      <c r="E57" s="135">
        <f>HLOOKUP(E$52,DEMANDA!$C$42:$N$47,6,FALSE)</f>
        <v>1790000</v>
      </c>
      <c r="F57" s="135">
        <f>HLOOKUP(F$52,DEMANDA!$C$42:$N$47,6,FALSE)</f>
        <v>2250000</v>
      </c>
      <c r="G57" s="135">
        <f>HLOOKUP(G$52,DEMANDA!$C$42:$N$47,6,FALSE)</f>
        <v>1790000</v>
      </c>
      <c r="H57" s="135">
        <f>HLOOKUP(H$52,DEMANDA!$C$42:$N$47,6,FALSE)</f>
        <v>2220000</v>
      </c>
      <c r="I57" s="135">
        <f>HLOOKUP(I$52,DEMANDA!$C$42:$N$47,6,FALSE)</f>
        <v>1800000</v>
      </c>
      <c r="J57" s="135">
        <f>HLOOKUP(J$52,DEMANDA!$C$42:$N$47,6,FALSE)</f>
        <v>2240000</v>
      </c>
      <c r="K57" s="135">
        <f>HLOOKUP(K$52,DEMANDA!$C$42:$N$47,6,FALSE)</f>
        <v>1890000</v>
      </c>
      <c r="L57" s="135">
        <f>HLOOKUP(L$52,DEMANDA!$C$42:$N$47,6,FALSE)</f>
        <v>2460000</v>
      </c>
      <c r="M57" s="135">
        <f>HLOOKUP(M$52,DEMANDA!$C$42:$N$47,6,FALSE)</f>
        <v>2510000</v>
      </c>
      <c r="N57" s="135">
        <f>HLOOKUP(N$52,DEMANDA!$C$42:$N$47,6,FALSE)</f>
        <v>1950000</v>
      </c>
      <c r="O57" s="150">
        <f t="shared" si="7"/>
        <v>24770000</v>
      </c>
    </row>
    <row r="58" spans="1:16">
      <c r="A58" s="59"/>
      <c r="B58" s="136" t="s">
        <v>23</v>
      </c>
      <c r="C58" s="222">
        <f t="shared" ref="C58:N58" si="8">SUM(C53,C54,C57)</f>
        <v>715805248.22695029</v>
      </c>
      <c r="D58" s="137">
        <f t="shared" si="8"/>
        <v>785178620.96138704</v>
      </c>
      <c r="E58" s="137">
        <f t="shared" si="8"/>
        <v>633186769.1095351</v>
      </c>
      <c r="F58" s="137">
        <f t="shared" si="8"/>
        <v>753573948.47828567</v>
      </c>
      <c r="G58" s="137">
        <f t="shared" si="8"/>
        <v>686260534.59477949</v>
      </c>
      <c r="H58" s="137">
        <f t="shared" si="8"/>
        <v>694658732.47463822</v>
      </c>
      <c r="I58" s="137">
        <f t="shared" si="8"/>
        <v>812662200.71319413</v>
      </c>
      <c r="J58" s="137">
        <f t="shared" si="8"/>
        <v>661519164.54406536</v>
      </c>
      <c r="K58" s="137">
        <f t="shared" si="8"/>
        <v>661847972.49108517</v>
      </c>
      <c r="L58" s="137">
        <f t="shared" si="8"/>
        <v>732603974.40455031</v>
      </c>
      <c r="M58" s="137">
        <f t="shared" si="8"/>
        <v>739698647.94406915</v>
      </c>
      <c r="N58" s="137">
        <f t="shared" si="8"/>
        <v>661404319.23213661</v>
      </c>
      <c r="O58" s="151">
        <f>SUM(O53:O57)</f>
        <v>8538400133.1746788</v>
      </c>
    </row>
    <row r="59" spans="1:16">
      <c r="A59" s="59"/>
      <c r="B59" s="152" t="s">
        <v>149</v>
      </c>
      <c r="C59" s="153">
        <f t="shared" ref="C59:N59" si="9">+ROUNDUP(C58/$F$67,0)</f>
        <v>858966298</v>
      </c>
      <c r="D59" s="153">
        <f t="shared" si="9"/>
        <v>942214346</v>
      </c>
      <c r="E59" s="153">
        <f t="shared" si="9"/>
        <v>759824123</v>
      </c>
      <c r="F59" s="153">
        <f t="shared" si="9"/>
        <v>904288739</v>
      </c>
      <c r="G59" s="153">
        <f t="shared" si="9"/>
        <v>823512642</v>
      </c>
      <c r="H59" s="153">
        <f t="shared" si="9"/>
        <v>833590479</v>
      </c>
      <c r="I59" s="153">
        <f t="shared" si="9"/>
        <v>975194641</v>
      </c>
      <c r="J59" s="153">
        <f t="shared" si="9"/>
        <v>793822998</v>
      </c>
      <c r="K59" s="153">
        <f t="shared" si="9"/>
        <v>794217567</v>
      </c>
      <c r="L59" s="153">
        <f t="shared" si="9"/>
        <v>879124770</v>
      </c>
      <c r="M59" s="153">
        <f t="shared" si="9"/>
        <v>887638378</v>
      </c>
      <c r="N59" s="153">
        <f t="shared" si="9"/>
        <v>793685184</v>
      </c>
      <c r="O59" s="151">
        <f>SUM(C59:N59)</f>
        <v>10246080165</v>
      </c>
      <c r="P59" s="128"/>
    </row>
    <row r="60" spans="1:16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6">
      <c r="B61" s="138" t="s">
        <v>135</v>
      </c>
      <c r="C61" s="139">
        <f>MAX(C58:N58)</f>
        <v>812662200.71319413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spans="1:16">
      <c r="B62" s="138" t="s">
        <v>136</v>
      </c>
      <c r="C62" s="139">
        <f t="shared" ref="C62:N62" si="10">IF(C58=$C$61,1,0)</f>
        <v>0</v>
      </c>
      <c r="D62" s="139">
        <f t="shared" si="10"/>
        <v>0</v>
      </c>
      <c r="E62" s="139">
        <f t="shared" si="10"/>
        <v>0</v>
      </c>
      <c r="F62" s="139">
        <f t="shared" si="10"/>
        <v>0</v>
      </c>
      <c r="G62" s="139">
        <f t="shared" si="10"/>
        <v>0</v>
      </c>
      <c r="H62" s="139">
        <f t="shared" si="10"/>
        <v>0</v>
      </c>
      <c r="I62" s="139">
        <f t="shared" si="10"/>
        <v>1</v>
      </c>
      <c r="J62" s="139">
        <f t="shared" si="10"/>
        <v>0</v>
      </c>
      <c r="K62" s="139">
        <f t="shared" si="10"/>
        <v>0</v>
      </c>
      <c r="L62" s="139">
        <f t="shared" si="10"/>
        <v>0</v>
      </c>
      <c r="M62" s="139">
        <f t="shared" si="10"/>
        <v>0</v>
      </c>
      <c r="N62" s="139">
        <f t="shared" si="10"/>
        <v>0</v>
      </c>
    </row>
    <row r="63" spans="1:16">
      <c r="B63" s="138" t="s">
        <v>137</v>
      </c>
      <c r="C63" s="140">
        <f>INDEX(C52:N52,0,SUMPRODUCT(C62:N62,C51:N51))</f>
        <v>39995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1:16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2:14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2:14">
      <c r="B66" s="129" t="s">
        <v>138</v>
      </c>
      <c r="E66" s="154" t="s">
        <v>150</v>
      </c>
      <c r="F66" s="154" t="s">
        <v>298</v>
      </c>
    </row>
    <row r="67" spans="2:14">
      <c r="B67" s="141" t="s">
        <v>132</v>
      </c>
      <c r="C67" s="142">
        <f>+C63</f>
        <v>39995</v>
      </c>
      <c r="D67" s="155" t="s">
        <v>151</v>
      </c>
      <c r="E67" s="156">
        <f>DAY(EOMONTH(C67,0))</f>
        <v>31</v>
      </c>
      <c r="F67" s="290">
        <f>DEMANDA!I31</f>
        <v>0.83333333333333337</v>
      </c>
    </row>
    <row r="68" spans="2:14">
      <c r="B68" s="143" t="s">
        <v>71</v>
      </c>
      <c r="C68" s="144">
        <f>HLOOKUP(C$67,$C$52:$N$57,2,FALSE)</f>
        <v>791085073.8665309</v>
      </c>
      <c r="D68" s="157">
        <f>+ROUNDUP(C68/F$67,0)</f>
        <v>949302089</v>
      </c>
    </row>
    <row r="69" spans="2:14">
      <c r="B69" s="143" t="s">
        <v>90</v>
      </c>
      <c r="C69" s="144">
        <f>HLOOKUP(C$67,$C$52:$N$57,3,FALSE)</f>
        <v>19777126.84666327</v>
      </c>
      <c r="D69" s="157">
        <f>+ROUNDUP(C69/F$67,0)</f>
        <v>23732553</v>
      </c>
    </row>
    <row r="70" spans="2:14">
      <c r="B70" s="143" t="s">
        <v>148</v>
      </c>
      <c r="C70" s="221">
        <f>HLOOKUP(C$67,$C$52:$N$57,6,FALSE)</f>
        <v>1800000</v>
      </c>
      <c r="D70" s="157">
        <f>+ROUNDUP(C70/F$67,0)</f>
        <v>2160000</v>
      </c>
    </row>
    <row r="71" spans="2:14">
      <c r="B71" s="145" t="s">
        <v>23</v>
      </c>
      <c r="C71" s="224">
        <f>SUM(C68:C70)</f>
        <v>812662200.71319413</v>
      </c>
      <c r="D71" s="158">
        <f>SUM(D68:D70)</f>
        <v>975194642</v>
      </c>
      <c r="E71" s="59"/>
    </row>
    <row r="72" spans="2:14">
      <c r="D72" s="59"/>
      <c r="E72" s="128"/>
    </row>
    <row r="73" spans="2:14">
      <c r="B73" s="129" t="s">
        <v>139</v>
      </c>
    </row>
    <row r="74" spans="2:14">
      <c r="B74" s="141" t="s">
        <v>140</v>
      </c>
      <c r="C74" s="142">
        <f>+C67</f>
        <v>39995</v>
      </c>
      <c r="D74" s="159" t="s">
        <v>152</v>
      </c>
      <c r="E74" s="78"/>
    </row>
    <row r="75" spans="2:14">
      <c r="B75" s="143" t="s">
        <v>187</v>
      </c>
      <c r="C75" s="144">
        <f>+C$71*D75</f>
        <v>99726997.938913509</v>
      </c>
      <c r="D75" s="223">
        <f>HLOOKUP($C$74,$C$146:$N$153,8,FALSE)</f>
        <v>0.12271642245867087</v>
      </c>
      <c r="E75" s="78"/>
      <c r="F75" s="78"/>
    </row>
    <row r="76" spans="2:14">
      <c r="B76" s="143" t="s">
        <v>141</v>
      </c>
      <c r="C76" s="144">
        <f>+C$71*D76</f>
        <v>582124131.97953331</v>
      </c>
      <c r="D76" s="223">
        <f>HLOOKUP($C$102,$C$157:$N$164,8,FALSE)</f>
        <v>0.71631747049224126</v>
      </c>
      <c r="E76" s="78"/>
      <c r="F76" s="78"/>
    </row>
    <row r="77" spans="2:14">
      <c r="B77" s="143" t="s">
        <v>189</v>
      </c>
      <c r="C77" s="144">
        <f>+C$71*D77</f>
        <v>130731598.00446852</v>
      </c>
      <c r="D77" s="223">
        <f>HLOOKUP($C$74,$C$168:$N$175,8,FALSE)</f>
        <v>0.16086831390673539</v>
      </c>
      <c r="E77" s="78"/>
      <c r="F77" s="78"/>
    </row>
    <row r="78" spans="2:14">
      <c r="B78" s="145" t="s">
        <v>23</v>
      </c>
      <c r="C78" s="224">
        <f>SUM(C75:C77)</f>
        <v>812582727.92291534</v>
      </c>
      <c r="D78" s="225">
        <f>+C78/C71-1</f>
        <v>-9.7793142352475826E-5</v>
      </c>
    </row>
    <row r="79" spans="2:14">
      <c r="C79" s="59"/>
    </row>
    <row r="82" spans="1:79" ht="18.75">
      <c r="A82" s="130" t="s">
        <v>153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</row>
    <row r="84" spans="1:79">
      <c r="B84" s="129" t="s">
        <v>165</v>
      </c>
    </row>
    <row r="85" spans="1:79">
      <c r="B85" t="s">
        <v>166</v>
      </c>
      <c r="E85" s="162" t="s">
        <v>61</v>
      </c>
      <c r="H85" s="162" t="s">
        <v>60</v>
      </c>
      <c r="K85" s="162" t="s">
        <v>59</v>
      </c>
      <c r="N85" s="162" t="s">
        <v>58</v>
      </c>
    </row>
    <row r="86" spans="1:79">
      <c r="B86" s="59" t="s">
        <v>62</v>
      </c>
      <c r="C86" s="59"/>
      <c r="D86" s="59"/>
      <c r="E86" s="345">
        <v>5000000000</v>
      </c>
      <c r="F86" s="59"/>
      <c r="G86" s="59"/>
      <c r="H86" s="345">
        <v>1000000000</v>
      </c>
      <c r="I86" s="59"/>
      <c r="J86" s="59"/>
      <c r="K86" s="345">
        <v>800000000</v>
      </c>
      <c r="L86" s="59"/>
      <c r="M86" s="59"/>
      <c r="N86" s="345">
        <v>4000000000</v>
      </c>
    </row>
    <row r="88" spans="1:79">
      <c r="B88" s="129" t="s">
        <v>146</v>
      </c>
    </row>
    <row r="89" spans="1:79">
      <c r="B89" s="129"/>
      <c r="C89" s="131">
        <v>1</v>
      </c>
      <c r="D89" s="131">
        <f>+C89+1</f>
        <v>2</v>
      </c>
      <c r="E89" s="131">
        <f t="shared" ref="E89:N89" si="11">+D89+1</f>
        <v>3</v>
      </c>
      <c r="F89" s="131">
        <f t="shared" si="11"/>
        <v>4</v>
      </c>
      <c r="G89" s="131">
        <f t="shared" si="11"/>
        <v>5</v>
      </c>
      <c r="H89" s="131">
        <f t="shared" si="11"/>
        <v>6</v>
      </c>
      <c r="I89" s="131">
        <f t="shared" si="11"/>
        <v>7</v>
      </c>
      <c r="J89" s="131">
        <f t="shared" si="11"/>
        <v>8</v>
      </c>
      <c r="K89" s="131">
        <f t="shared" si="11"/>
        <v>9</v>
      </c>
      <c r="L89" s="131">
        <f t="shared" si="11"/>
        <v>10</v>
      </c>
      <c r="M89" s="131">
        <f t="shared" si="11"/>
        <v>11</v>
      </c>
      <c r="N89" s="131">
        <f t="shared" si="11"/>
        <v>12</v>
      </c>
    </row>
    <row r="90" spans="1:79">
      <c r="B90" s="132" t="s">
        <v>127</v>
      </c>
      <c r="C90" s="133">
        <v>39814</v>
      </c>
      <c r="D90" s="133">
        <v>39845</v>
      </c>
      <c r="E90" s="133">
        <v>39873</v>
      </c>
      <c r="F90" s="133">
        <v>39904</v>
      </c>
      <c r="G90" s="133">
        <v>39934</v>
      </c>
      <c r="H90" s="133">
        <v>39965</v>
      </c>
      <c r="I90" s="133">
        <v>39995</v>
      </c>
      <c r="J90" s="133">
        <v>40026</v>
      </c>
      <c r="K90" s="133">
        <v>40057</v>
      </c>
      <c r="L90" s="133">
        <v>40087</v>
      </c>
      <c r="M90" s="133">
        <v>40118</v>
      </c>
      <c r="N90" s="133">
        <v>40148</v>
      </c>
    </row>
    <row r="91" spans="1:79">
      <c r="B91" s="134" t="s">
        <v>154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59">
        <f>SUM(C91:N91)</f>
        <v>0</v>
      </c>
    </row>
    <row r="92" spans="1:79">
      <c r="B92" s="134" t="s">
        <v>155</v>
      </c>
      <c r="C92" s="135">
        <f>$E$86*Tráfico!B$58/SUM(Tráfico!$B$58:$D$58)</f>
        <v>1676912568.306011</v>
      </c>
      <c r="D92" s="135">
        <f>$E$86*Tráfico!C$58/SUM(Tráfico!$B$58:$D$58)</f>
        <v>1839898299.9392836</v>
      </c>
      <c r="E92" s="135">
        <f>$E$86*Tráfico!D$58/SUM(Tráfico!$B$58:$D$58)</f>
        <v>1483189131.7547054</v>
      </c>
      <c r="F92" s="135">
        <f>$H$86*Tráfico!E$58/SUM(Tráfico!$E$58:$G$58)</f>
        <v>353027075.6933617</v>
      </c>
      <c r="G92" s="135">
        <f>$H$86*Tráfico!F$58/SUM(Tráfico!$E$58:$G$58)</f>
        <v>321614440.36979288</v>
      </c>
      <c r="H92" s="135">
        <f>$H$86*Tráfico!G$58/SUM(Tráfico!$E$58:$G$58)</f>
        <v>325358483.9368453</v>
      </c>
      <c r="I92" s="135">
        <f>$K$86*Tráfico!H$58/SUM(Tráfico!$H$58:$J$58)</f>
        <v>304534980.6344071</v>
      </c>
      <c r="J92" s="135">
        <f>$K$86*Tráfico!I$58/SUM(Tráfico!$H$58:$J$58)</f>
        <v>247605039.95685637</v>
      </c>
      <c r="K92" s="135">
        <f>$K$86*Tráfico!J$58/SUM(Tráfico!$H$58:$J$58)</f>
        <v>247859979.40873656</v>
      </c>
      <c r="L92" s="135">
        <f>$N$86*Tráfico!K$58/SUM(Tráfico!$K$58:$M$58)</f>
        <v>1373233886.5347054</v>
      </c>
      <c r="M92" s="135">
        <f>$N$86*Tráfico!L$58/SUM(Tráfico!$K$58:$M$58)</f>
        <v>1386483306.8725655</v>
      </c>
      <c r="N92" s="135">
        <f>$N$86*Tráfico!M$58/SUM(Tráfico!$K$58:$M$58)</f>
        <v>1240282806.5927289</v>
      </c>
      <c r="O92" s="59">
        <f>SUM(C92:N92)</f>
        <v>10800000000</v>
      </c>
    </row>
    <row r="94" spans="1:79">
      <c r="B94" s="129" t="s">
        <v>156</v>
      </c>
    </row>
    <row r="95" spans="1:79">
      <c r="B95" s="129"/>
      <c r="C95" s="131">
        <v>1</v>
      </c>
      <c r="D95" s="131">
        <f>+C95+1</f>
        <v>2</v>
      </c>
      <c r="E95" s="131">
        <f t="shared" ref="E95:N95" si="12">+D95+1</f>
        <v>3</v>
      </c>
      <c r="F95" s="131">
        <f t="shared" si="12"/>
        <v>4</v>
      </c>
      <c r="G95" s="131">
        <f t="shared" si="12"/>
        <v>5</v>
      </c>
      <c r="H95" s="131">
        <f t="shared" si="12"/>
        <v>6</v>
      </c>
      <c r="I95" s="131">
        <f t="shared" si="12"/>
        <v>7</v>
      </c>
      <c r="J95" s="131">
        <f t="shared" si="12"/>
        <v>8</v>
      </c>
      <c r="K95" s="131">
        <f t="shared" si="12"/>
        <v>9</v>
      </c>
      <c r="L95" s="131">
        <f t="shared" si="12"/>
        <v>10</v>
      </c>
      <c r="M95" s="131">
        <f t="shared" si="12"/>
        <v>11</v>
      </c>
      <c r="N95" s="131">
        <f t="shared" si="12"/>
        <v>12</v>
      </c>
    </row>
    <row r="96" spans="1:79">
      <c r="B96" s="132" t="s">
        <v>127</v>
      </c>
      <c r="C96" s="133">
        <v>39814</v>
      </c>
      <c r="D96" s="133">
        <v>39845</v>
      </c>
      <c r="E96" s="133">
        <v>39873</v>
      </c>
      <c r="F96" s="133">
        <v>39904</v>
      </c>
      <c r="G96" s="133">
        <v>39934</v>
      </c>
      <c r="H96" s="133">
        <v>39965</v>
      </c>
      <c r="I96" s="133">
        <v>39995</v>
      </c>
      <c r="J96" s="133">
        <v>40026</v>
      </c>
      <c r="K96" s="133">
        <v>40057</v>
      </c>
      <c r="L96" s="133">
        <v>40087</v>
      </c>
      <c r="M96" s="133">
        <v>40118</v>
      </c>
      <c r="N96" s="133">
        <v>40148</v>
      </c>
    </row>
    <row r="97" spans="1:79">
      <c r="B97" s="134" t="s">
        <v>154</v>
      </c>
      <c r="C97" s="135">
        <f>ROUNDUP(C91*$F$36,0)</f>
        <v>0</v>
      </c>
      <c r="D97" s="135">
        <f t="shared" ref="D97:N97" si="13">ROUNDUP(D91*$F$36,0)</f>
        <v>0</v>
      </c>
      <c r="E97" s="135">
        <f t="shared" si="13"/>
        <v>0</v>
      </c>
      <c r="F97" s="135">
        <f t="shared" si="13"/>
        <v>0</v>
      </c>
      <c r="G97" s="135">
        <f t="shared" si="13"/>
        <v>0</v>
      </c>
      <c r="H97" s="135">
        <f t="shared" si="13"/>
        <v>0</v>
      </c>
      <c r="I97" s="135">
        <f t="shared" si="13"/>
        <v>0</v>
      </c>
      <c r="J97" s="135">
        <f t="shared" si="13"/>
        <v>0</v>
      </c>
      <c r="K97" s="135">
        <f t="shared" si="13"/>
        <v>0</v>
      </c>
      <c r="L97" s="135">
        <f t="shared" si="13"/>
        <v>0</v>
      </c>
      <c r="M97" s="135">
        <f t="shared" si="13"/>
        <v>0</v>
      </c>
      <c r="N97" s="135">
        <f t="shared" si="13"/>
        <v>0</v>
      </c>
      <c r="O97" s="59">
        <f>SUM(C97:N97)</f>
        <v>0</v>
      </c>
    </row>
    <row r="98" spans="1:79">
      <c r="B98" s="134" t="s">
        <v>155</v>
      </c>
      <c r="C98" s="135">
        <f t="shared" ref="C98:N98" si="14">ROUNDUP(C92*$F$36,0)</f>
        <v>1185000492</v>
      </c>
      <c r="D98" s="135">
        <f t="shared" si="14"/>
        <v>1300175353</v>
      </c>
      <c r="E98" s="135">
        <f t="shared" si="14"/>
        <v>1048104644</v>
      </c>
      <c r="F98" s="135">
        <f t="shared" si="14"/>
        <v>249468736</v>
      </c>
      <c r="G98" s="135">
        <f t="shared" si="14"/>
        <v>227270806</v>
      </c>
      <c r="H98" s="135">
        <f t="shared" si="14"/>
        <v>229916557</v>
      </c>
      <c r="I98" s="135">
        <f t="shared" si="14"/>
        <v>215201502</v>
      </c>
      <c r="J98" s="135">
        <f t="shared" si="14"/>
        <v>174971612</v>
      </c>
      <c r="K98" s="135">
        <f t="shared" si="14"/>
        <v>175151766</v>
      </c>
      <c r="L98" s="135">
        <f t="shared" si="14"/>
        <v>970404100</v>
      </c>
      <c r="M98" s="135">
        <f t="shared" si="14"/>
        <v>979766884</v>
      </c>
      <c r="N98" s="135">
        <f t="shared" si="14"/>
        <v>876453409</v>
      </c>
      <c r="O98" s="59">
        <f>SUM(C98:N98)</f>
        <v>7631885861</v>
      </c>
    </row>
    <row r="99" spans="1:79"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79">
      <c r="B100" s="138" t="s">
        <v>135</v>
      </c>
      <c r="C100" s="139">
        <f>MAX(C98:N98)</f>
        <v>1300175353</v>
      </c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</row>
    <row r="101" spans="1:79">
      <c r="B101" s="138" t="s">
        <v>136</v>
      </c>
      <c r="C101" s="139">
        <f>IF(C98=$C$100,1,0)</f>
        <v>0</v>
      </c>
      <c r="D101" s="139">
        <f t="shared" ref="D101:N101" si="15">IF(D98=$C$100,1,0)</f>
        <v>1</v>
      </c>
      <c r="E101" s="139">
        <f t="shared" si="15"/>
        <v>0</v>
      </c>
      <c r="F101" s="139">
        <f t="shared" si="15"/>
        <v>0</v>
      </c>
      <c r="G101" s="139">
        <f t="shared" si="15"/>
        <v>0</v>
      </c>
      <c r="H101" s="139">
        <f t="shared" si="15"/>
        <v>0</v>
      </c>
      <c r="I101" s="139">
        <f t="shared" si="15"/>
        <v>0</v>
      </c>
      <c r="J101" s="139">
        <f t="shared" si="15"/>
        <v>0</v>
      </c>
      <c r="K101" s="139">
        <f t="shared" si="15"/>
        <v>0</v>
      </c>
      <c r="L101" s="139">
        <f t="shared" si="15"/>
        <v>0</v>
      </c>
      <c r="M101" s="139">
        <f t="shared" si="15"/>
        <v>0</v>
      </c>
      <c r="N101" s="139">
        <f t="shared" si="15"/>
        <v>0</v>
      </c>
    </row>
    <row r="102" spans="1:79">
      <c r="B102" s="138" t="s">
        <v>137</v>
      </c>
      <c r="C102" s="140">
        <f>INDEX(C96:N96,0,SUMPRODUCT(C101:N101,C95:N95))</f>
        <v>39845</v>
      </c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</row>
    <row r="104" spans="1:79">
      <c r="B104" s="129" t="s">
        <v>138</v>
      </c>
      <c r="D104" s="154" t="s">
        <v>150</v>
      </c>
    </row>
    <row r="105" spans="1:79">
      <c r="B105" s="141" t="s">
        <v>127</v>
      </c>
      <c r="C105" s="142">
        <f>+C102</f>
        <v>39845</v>
      </c>
      <c r="D105" s="156">
        <f>DAY(EOMONTH(C105,0))</f>
        <v>28</v>
      </c>
    </row>
    <row r="106" spans="1:79">
      <c r="B106" s="143" t="s">
        <v>62</v>
      </c>
      <c r="C106" s="144">
        <f>HLOOKUP(C105,C96:N98,3,FALSE)</f>
        <v>1300175353</v>
      </c>
      <c r="D106" t="s">
        <v>192</v>
      </c>
    </row>
    <row r="109" spans="1:79" ht="18.75">
      <c r="A109" s="130" t="s">
        <v>157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</row>
    <row r="111" spans="1:79">
      <c r="B111" s="129" t="s">
        <v>165</v>
      </c>
    </row>
    <row r="112" spans="1:79">
      <c r="B112" t="s">
        <v>166</v>
      </c>
      <c r="E112" s="162" t="s">
        <v>61</v>
      </c>
      <c r="H112" s="162" t="s">
        <v>60</v>
      </c>
      <c r="K112" s="162" t="s">
        <v>59</v>
      </c>
      <c r="N112" s="162" t="s">
        <v>58</v>
      </c>
    </row>
    <row r="113" spans="2:15">
      <c r="B113" s="59" t="s">
        <v>63</v>
      </c>
      <c r="C113" s="59"/>
      <c r="D113" s="59"/>
      <c r="E113" s="345">
        <v>2000000</v>
      </c>
      <c r="F113" s="59"/>
      <c r="G113" s="59"/>
      <c r="H113" s="345">
        <v>2000000</v>
      </c>
      <c r="I113" s="59"/>
      <c r="J113" s="59"/>
      <c r="K113" s="345">
        <v>1000000</v>
      </c>
      <c r="L113" s="59"/>
      <c r="M113" s="59"/>
      <c r="N113" s="345">
        <v>3000000</v>
      </c>
    </row>
    <row r="115" spans="2:15">
      <c r="B115" s="129" t="s">
        <v>146</v>
      </c>
    </row>
    <row r="116" spans="2:15">
      <c r="B116" s="129"/>
      <c r="C116" s="131">
        <v>1</v>
      </c>
      <c r="D116" s="131">
        <f>+C116+1</f>
        <v>2</v>
      </c>
      <c r="E116" s="131">
        <f t="shared" ref="E116:N116" si="16">+D116+1</f>
        <v>3</v>
      </c>
      <c r="F116" s="131">
        <f t="shared" si="16"/>
        <v>4</v>
      </c>
      <c r="G116" s="131">
        <f t="shared" si="16"/>
        <v>5</v>
      </c>
      <c r="H116" s="131">
        <f t="shared" si="16"/>
        <v>6</v>
      </c>
      <c r="I116" s="131">
        <f t="shared" si="16"/>
        <v>7</v>
      </c>
      <c r="J116" s="131">
        <f t="shared" si="16"/>
        <v>8</v>
      </c>
      <c r="K116" s="131">
        <f t="shared" si="16"/>
        <v>9</v>
      </c>
      <c r="L116" s="131">
        <f t="shared" si="16"/>
        <v>10</v>
      </c>
      <c r="M116" s="131">
        <f t="shared" si="16"/>
        <v>11</v>
      </c>
      <c r="N116" s="131">
        <f t="shared" si="16"/>
        <v>12</v>
      </c>
    </row>
    <row r="117" spans="2:15">
      <c r="B117" s="132" t="s">
        <v>127</v>
      </c>
      <c r="C117" s="133">
        <v>39814</v>
      </c>
      <c r="D117" s="133">
        <v>39845</v>
      </c>
      <c r="E117" s="133">
        <v>39873</v>
      </c>
      <c r="F117" s="133">
        <v>39904</v>
      </c>
      <c r="G117" s="133">
        <v>39934</v>
      </c>
      <c r="H117" s="133">
        <v>39965</v>
      </c>
      <c r="I117" s="133">
        <v>39995</v>
      </c>
      <c r="J117" s="133">
        <v>40026</v>
      </c>
      <c r="K117" s="133">
        <v>40057</v>
      </c>
      <c r="L117" s="133">
        <v>40087</v>
      </c>
      <c r="M117" s="133">
        <v>40118</v>
      </c>
      <c r="N117" s="133">
        <v>40148</v>
      </c>
    </row>
    <row r="118" spans="2:15">
      <c r="B118" s="134" t="s">
        <v>158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59">
        <f>SUM(C118:N118)</f>
        <v>0</v>
      </c>
    </row>
    <row r="119" spans="2:15">
      <c r="B119" s="134" t="s">
        <v>159</v>
      </c>
      <c r="C119" s="135">
        <f>$E$113*Tráfico!B$58/SUM(Tráfico!$B$58:$D$58)</f>
        <v>670765.02732240432</v>
      </c>
      <c r="D119" s="135">
        <f>$E$113*Tráfico!C$58/SUM(Tráfico!$B$58:$D$58)</f>
        <v>735959.31997571338</v>
      </c>
      <c r="E119" s="135">
        <f>$E$113*Tráfico!D$58/SUM(Tráfico!$B$58:$D$58)</f>
        <v>593275.6527018823</v>
      </c>
      <c r="F119" s="135">
        <f>$H$113*Tráfico!E$58/SUM(Tráfico!$E$58:$G$58)</f>
        <v>706054.15138672339</v>
      </c>
      <c r="G119" s="135">
        <f>$H$113*Tráfico!F$58/SUM(Tráfico!$E$58:$G$58)</f>
        <v>643228.88073958573</v>
      </c>
      <c r="H119" s="135">
        <f>$H$113*Tráfico!G$58/SUM(Tráfico!$E$58:$G$58)</f>
        <v>650716.96787369053</v>
      </c>
      <c r="I119" s="135">
        <f>$K$113*Tráfico!H$58/SUM(Tráfico!$H$58:$J$58)</f>
        <v>380668.72579300887</v>
      </c>
      <c r="J119" s="135">
        <f>$K$113*Tráfico!I$58/SUM(Tráfico!$H$58:$J$58)</f>
        <v>309506.29994607047</v>
      </c>
      <c r="K119" s="135">
        <f>$K$113*Tráfico!J$58/SUM(Tráfico!$H$58:$J$58)</f>
        <v>309824.97426092072</v>
      </c>
      <c r="L119" s="135">
        <f>$N$113*Tráfico!K$58/SUM(Tráfico!$K$58:$M$58)</f>
        <v>1029925.414901029</v>
      </c>
      <c r="M119" s="135">
        <f>$N$113*Tráfico!L$58/SUM(Tráfico!$K$58:$M$58)</f>
        <v>1039862.4801544241</v>
      </c>
      <c r="N119" s="135">
        <f>$N$113*Tráfico!M$58/SUM(Tráfico!$K$58:$M$58)</f>
        <v>930212.10494454671</v>
      </c>
      <c r="O119" s="59">
        <f>SUM(C119:N119)</f>
        <v>8000000</v>
      </c>
    </row>
    <row r="121" spans="2:15">
      <c r="B121" s="129" t="s">
        <v>131</v>
      </c>
    </row>
    <row r="122" spans="2:15">
      <c r="B122" s="129"/>
      <c r="C122" s="131">
        <v>1</v>
      </c>
      <c r="D122" s="131">
        <f>+C122+1</f>
        <v>2</v>
      </c>
      <c r="E122" s="131">
        <f t="shared" ref="E122:N122" si="17">+D122+1</f>
        <v>3</v>
      </c>
      <c r="F122" s="131">
        <f t="shared" si="17"/>
        <v>4</v>
      </c>
      <c r="G122" s="131">
        <f t="shared" si="17"/>
        <v>5</v>
      </c>
      <c r="H122" s="131">
        <f t="shared" si="17"/>
        <v>6</v>
      </c>
      <c r="I122" s="131">
        <f t="shared" si="17"/>
        <v>7</v>
      </c>
      <c r="J122" s="131">
        <f t="shared" si="17"/>
        <v>8</v>
      </c>
      <c r="K122" s="131">
        <f t="shared" si="17"/>
        <v>9</v>
      </c>
      <c r="L122" s="131">
        <f t="shared" si="17"/>
        <v>10</v>
      </c>
      <c r="M122" s="131">
        <f t="shared" si="17"/>
        <v>11</v>
      </c>
      <c r="N122" s="131">
        <f t="shared" si="17"/>
        <v>12</v>
      </c>
    </row>
    <row r="123" spans="2:15">
      <c r="B123" s="132" t="s">
        <v>127</v>
      </c>
      <c r="C123" s="133">
        <v>39814</v>
      </c>
      <c r="D123" s="133">
        <v>39845</v>
      </c>
      <c r="E123" s="133">
        <v>39873</v>
      </c>
      <c r="F123" s="133">
        <v>39904</v>
      </c>
      <c r="G123" s="133">
        <v>39934</v>
      </c>
      <c r="H123" s="133">
        <v>39965</v>
      </c>
      <c r="I123" s="133">
        <v>39995</v>
      </c>
      <c r="J123" s="133">
        <v>40026</v>
      </c>
      <c r="K123" s="133">
        <v>40057</v>
      </c>
      <c r="L123" s="133">
        <v>40087</v>
      </c>
      <c r="M123" s="133">
        <v>40118</v>
      </c>
      <c r="N123" s="133">
        <v>40148</v>
      </c>
    </row>
    <row r="124" spans="2:15">
      <c r="B124" s="134" t="s">
        <v>158</v>
      </c>
      <c r="C124" s="135">
        <f>ROUNDUP(C118*$F$36,0)</f>
        <v>0</v>
      </c>
      <c r="D124" s="135">
        <f t="shared" ref="D124:N124" si="18">ROUNDUP(D118*$F$36,0)</f>
        <v>0</v>
      </c>
      <c r="E124" s="135">
        <f t="shared" si="18"/>
        <v>0</v>
      </c>
      <c r="F124" s="135">
        <f t="shared" si="18"/>
        <v>0</v>
      </c>
      <c r="G124" s="135">
        <f t="shared" si="18"/>
        <v>0</v>
      </c>
      <c r="H124" s="135">
        <f t="shared" si="18"/>
        <v>0</v>
      </c>
      <c r="I124" s="135">
        <f t="shared" si="18"/>
        <v>0</v>
      </c>
      <c r="J124" s="135">
        <f t="shared" si="18"/>
        <v>0</v>
      </c>
      <c r="K124" s="135">
        <f t="shared" si="18"/>
        <v>0</v>
      </c>
      <c r="L124" s="135">
        <f t="shared" si="18"/>
        <v>0</v>
      </c>
      <c r="M124" s="135">
        <f t="shared" si="18"/>
        <v>0</v>
      </c>
      <c r="N124" s="135">
        <f t="shared" si="18"/>
        <v>0</v>
      </c>
      <c r="O124" s="59">
        <f>SUM(C124:N124)</f>
        <v>0</v>
      </c>
    </row>
    <row r="125" spans="2:15">
      <c r="B125" s="134" t="s">
        <v>159</v>
      </c>
      <c r="C125" s="135">
        <f t="shared" ref="C125:N125" si="19">ROUNDUP(C119*$F$36,0)</f>
        <v>474001</v>
      </c>
      <c r="D125" s="135">
        <f t="shared" si="19"/>
        <v>520071</v>
      </c>
      <c r="E125" s="135">
        <f t="shared" si="19"/>
        <v>419242</v>
      </c>
      <c r="F125" s="135">
        <f t="shared" si="19"/>
        <v>498938</v>
      </c>
      <c r="G125" s="135">
        <f t="shared" si="19"/>
        <v>454542</v>
      </c>
      <c r="H125" s="135">
        <f t="shared" si="19"/>
        <v>459834</v>
      </c>
      <c r="I125" s="135">
        <f t="shared" si="19"/>
        <v>269002</v>
      </c>
      <c r="J125" s="135">
        <f t="shared" si="19"/>
        <v>218715</v>
      </c>
      <c r="K125" s="135">
        <f t="shared" si="19"/>
        <v>218940</v>
      </c>
      <c r="L125" s="135">
        <f t="shared" si="19"/>
        <v>727804</v>
      </c>
      <c r="M125" s="135">
        <f t="shared" si="19"/>
        <v>734826</v>
      </c>
      <c r="N125" s="135">
        <f t="shared" si="19"/>
        <v>657341</v>
      </c>
      <c r="O125" s="59">
        <f>SUM(C125:N125)</f>
        <v>5653256</v>
      </c>
    </row>
    <row r="126" spans="2:15"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2:15">
      <c r="B127" s="138" t="s">
        <v>135</v>
      </c>
      <c r="C127" s="139">
        <f>MAX(C125:N125)</f>
        <v>734826</v>
      </c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</row>
    <row r="128" spans="2:15">
      <c r="B128" s="138" t="s">
        <v>136</v>
      </c>
      <c r="C128" s="139">
        <f>IF(C125=$C$127,1,0)</f>
        <v>0</v>
      </c>
      <c r="D128" s="139">
        <f t="shared" ref="D128:N128" si="20">IF(D125=$C$127,1,0)</f>
        <v>0</v>
      </c>
      <c r="E128" s="139">
        <f t="shared" si="20"/>
        <v>0</v>
      </c>
      <c r="F128" s="139">
        <f t="shared" si="20"/>
        <v>0</v>
      </c>
      <c r="G128" s="139">
        <f t="shared" si="20"/>
        <v>0</v>
      </c>
      <c r="H128" s="139">
        <f t="shared" si="20"/>
        <v>0</v>
      </c>
      <c r="I128" s="139">
        <f t="shared" si="20"/>
        <v>0</v>
      </c>
      <c r="J128" s="139">
        <f t="shared" si="20"/>
        <v>0</v>
      </c>
      <c r="K128" s="139">
        <f t="shared" si="20"/>
        <v>0</v>
      </c>
      <c r="L128" s="139">
        <f t="shared" si="20"/>
        <v>0</v>
      </c>
      <c r="M128" s="139">
        <f t="shared" si="20"/>
        <v>1</v>
      </c>
      <c r="N128" s="139">
        <f t="shared" si="20"/>
        <v>0</v>
      </c>
    </row>
    <row r="129" spans="1:79">
      <c r="B129" s="138" t="s">
        <v>137</v>
      </c>
      <c r="C129" s="140">
        <f>INDEX(C123:N123,0,SUMPRODUCT(C128:N128,C122:N122))</f>
        <v>40118</v>
      </c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</row>
    <row r="131" spans="1:79">
      <c r="B131" s="129" t="s">
        <v>138</v>
      </c>
      <c r="D131" s="154" t="s">
        <v>150</v>
      </c>
    </row>
    <row r="132" spans="1:79">
      <c r="B132" s="141" t="s">
        <v>127</v>
      </c>
      <c r="C132" s="142">
        <f>+C129</f>
        <v>40118</v>
      </c>
      <c r="D132" s="156">
        <f>DAY(EOMONTH(C132,0))</f>
        <v>30</v>
      </c>
    </row>
    <row r="133" spans="1:79">
      <c r="B133" s="143" t="s">
        <v>63</v>
      </c>
      <c r="C133" s="144">
        <f>HLOOKUP(C132,C123:N125,3,FALSE)</f>
        <v>734826</v>
      </c>
      <c r="D133" t="s">
        <v>193</v>
      </c>
    </row>
    <row r="135" spans="1:79">
      <c r="B135" s="129" t="s">
        <v>139</v>
      </c>
    </row>
    <row r="136" spans="1:79">
      <c r="B136" s="141" t="s">
        <v>140</v>
      </c>
      <c r="C136" s="142">
        <f>+C132</f>
        <v>40118</v>
      </c>
      <c r="D136" s="159" t="s">
        <v>194</v>
      </c>
    </row>
    <row r="137" spans="1:79">
      <c r="B137" s="143" t="s">
        <v>187</v>
      </c>
      <c r="C137" s="144">
        <f>+C$133*D137</f>
        <v>93921.101052201862</v>
      </c>
      <c r="D137" s="160">
        <f>HLOOKUP($C$132,$C$146:$N$153,8,FALSE)</f>
        <v>0.12781406897986988</v>
      </c>
    </row>
    <row r="138" spans="1:79">
      <c r="B138" s="143" t="s">
        <v>141</v>
      </c>
      <c r="C138" s="144">
        <f>+C$133*D138</f>
        <v>524743.29847576946</v>
      </c>
      <c r="D138" s="160">
        <f>HLOOKUP($C$132,$C$157:$N$164,8,FALSE)</f>
        <v>0.71410551406151868</v>
      </c>
    </row>
    <row r="139" spans="1:79">
      <c r="B139" s="143" t="s">
        <v>189</v>
      </c>
      <c r="C139" s="144">
        <f>+C$133*D139</f>
        <v>116161.60047202861</v>
      </c>
      <c r="D139" s="160">
        <f>HLOOKUP($C$132,$C$168:$N$175,8,FALSE)</f>
        <v>0.15808041695861144</v>
      </c>
    </row>
    <row r="140" spans="1:79">
      <c r="B140" s="145" t="s">
        <v>23</v>
      </c>
      <c r="C140" s="137">
        <f>SUM(C137:C139)</f>
        <v>734825.99999999988</v>
      </c>
    </row>
    <row r="142" spans="1:79" ht="18.75">
      <c r="A142" s="130" t="s">
        <v>160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  <c r="BQ142" s="130"/>
      <c r="BR142" s="130"/>
      <c r="BS142" s="130"/>
      <c r="BT142" s="130"/>
      <c r="BU142" s="130"/>
      <c r="BV142" s="130"/>
      <c r="BW142" s="130"/>
      <c r="BX142" s="130"/>
      <c r="BY142" s="130"/>
      <c r="BZ142" s="130"/>
      <c r="CA142" s="130"/>
    </row>
    <row r="144" spans="1:79">
      <c r="B144" s="129" t="s">
        <v>186</v>
      </c>
    </row>
    <row r="145" spans="1:14">
      <c r="B145" s="129"/>
      <c r="C145" s="131">
        <v>1</v>
      </c>
      <c r="D145" s="131">
        <f>+C145+1</f>
        <v>2</v>
      </c>
      <c r="E145" s="131">
        <f t="shared" ref="E145:N145" si="21">+D145+1</f>
        <v>3</v>
      </c>
      <c r="F145" s="131">
        <f t="shared" si="21"/>
        <v>4</v>
      </c>
      <c r="G145" s="131">
        <f t="shared" si="21"/>
        <v>5</v>
      </c>
      <c r="H145" s="131">
        <f t="shared" si="21"/>
        <v>6</v>
      </c>
      <c r="I145" s="131">
        <f t="shared" si="21"/>
        <v>7</v>
      </c>
      <c r="J145" s="131">
        <f t="shared" si="21"/>
        <v>8</v>
      </c>
      <c r="K145" s="131">
        <f t="shared" si="21"/>
        <v>9</v>
      </c>
      <c r="L145" s="131">
        <f t="shared" si="21"/>
        <v>10</v>
      </c>
      <c r="M145" s="131">
        <f t="shared" si="21"/>
        <v>11</v>
      </c>
      <c r="N145" s="131">
        <f t="shared" si="21"/>
        <v>12</v>
      </c>
    </row>
    <row r="146" spans="1:14">
      <c r="A146" s="131"/>
      <c r="B146" s="132" t="s">
        <v>132</v>
      </c>
      <c r="C146" s="133">
        <v>39814</v>
      </c>
      <c r="D146" s="133">
        <v>39845</v>
      </c>
      <c r="E146" s="133">
        <v>39873</v>
      </c>
      <c r="F146" s="133">
        <v>39904</v>
      </c>
      <c r="G146" s="133">
        <v>39934</v>
      </c>
      <c r="H146" s="133">
        <v>39965</v>
      </c>
      <c r="I146" s="133">
        <v>39995</v>
      </c>
      <c r="J146" s="133">
        <v>40026</v>
      </c>
      <c r="K146" s="133">
        <v>40057</v>
      </c>
      <c r="L146" s="133">
        <v>40087</v>
      </c>
      <c r="M146" s="133">
        <v>40118</v>
      </c>
      <c r="N146" s="133">
        <v>40148</v>
      </c>
    </row>
    <row r="147" spans="1:14">
      <c r="A147" s="131"/>
      <c r="B147" s="134" t="s">
        <v>71</v>
      </c>
      <c r="C147" s="135">
        <f>HLOOKUP(C$146,Líneas!$C$4:$N$8,2,FALSE)</f>
        <v>866500</v>
      </c>
      <c r="D147" s="135">
        <f>HLOOKUP(D$146,Líneas!$C$4:$N$8,2,FALSE)</f>
        <v>855800</v>
      </c>
      <c r="E147" s="135">
        <f>HLOOKUP(E$146,Líneas!$C$4:$N$8,2,FALSE)</f>
        <v>862400</v>
      </c>
      <c r="F147" s="135">
        <f>HLOOKUP(F$146,Líneas!$C$4:$N$8,2,FALSE)</f>
        <v>845900</v>
      </c>
      <c r="G147" s="135">
        <f>HLOOKUP(G$146,Líneas!$C$4:$N$8,2,FALSE)</f>
        <v>863500</v>
      </c>
      <c r="H147" s="135">
        <f>HLOOKUP(H$146,Líneas!$C$4:$N$8,2,FALSE)</f>
        <v>835300</v>
      </c>
      <c r="I147" s="135">
        <f>HLOOKUP(I$146,Líneas!$C$4:$N$8,2,FALSE)</f>
        <v>856600</v>
      </c>
      <c r="J147" s="135">
        <f>HLOOKUP(J$146,Líneas!$C$4:$N$8,2,FALSE)</f>
        <v>852700</v>
      </c>
      <c r="K147" s="135">
        <f>HLOOKUP(K$146,Líneas!$C$4:$N$8,2,FALSE)</f>
        <v>865500</v>
      </c>
      <c r="L147" s="135">
        <f>HLOOKUP(L$146,Líneas!$C$4:$N$8,2,FALSE)</f>
        <v>871500</v>
      </c>
      <c r="M147" s="135">
        <f>HLOOKUP(M$146,Líneas!$C$4:$N$8,2,FALSE)</f>
        <v>880600</v>
      </c>
      <c r="N147" s="135">
        <f>HLOOKUP(N$146,Líneas!$C$4:$N$8,2,FALSE)</f>
        <v>856300</v>
      </c>
    </row>
    <row r="148" spans="1:14">
      <c r="A148" s="131"/>
      <c r="B148" s="134" t="s">
        <v>90</v>
      </c>
      <c r="C148" s="135">
        <f>HLOOKUP(C$146,Líneas!$C$4:$N$8,3,FALSE)</f>
        <v>13670</v>
      </c>
      <c r="D148" s="135">
        <f>HLOOKUP(D$146,Líneas!$C$4:$N$8,3,FALSE)</f>
        <v>13386</v>
      </c>
      <c r="E148" s="135">
        <f>HLOOKUP(E$146,Líneas!$C$4:$N$8,3,FALSE)</f>
        <v>13384</v>
      </c>
      <c r="F148" s="135">
        <f>HLOOKUP(F$146,Líneas!$C$4:$N$8,3,FALSE)</f>
        <v>13324</v>
      </c>
      <c r="G148" s="135">
        <f>HLOOKUP(G$146,Líneas!$C$4:$N$8,3,FALSE)</f>
        <v>13295</v>
      </c>
      <c r="H148" s="135">
        <f>HLOOKUP(H$146,Líneas!$C$4:$N$8,3,FALSE)</f>
        <v>13325</v>
      </c>
      <c r="I148" s="135">
        <f>HLOOKUP(I$146,Líneas!$C$4:$N$8,3,FALSE)</f>
        <v>13241</v>
      </c>
      <c r="J148" s="135">
        <f>HLOOKUP(J$146,Líneas!$C$4:$N$8,3,FALSE)</f>
        <v>13366</v>
      </c>
      <c r="K148" s="135">
        <f>HLOOKUP(K$146,Líneas!$C$4:$N$8,3,FALSE)</f>
        <v>13234</v>
      </c>
      <c r="L148" s="135">
        <f>HLOOKUP(L$146,Líneas!$C$4:$N$8,3,FALSE)</f>
        <v>13772</v>
      </c>
      <c r="M148" s="135">
        <f>HLOOKUP(M$146,Líneas!$C$4:$N$8,3,FALSE)</f>
        <v>13611</v>
      </c>
      <c r="N148" s="135">
        <f>HLOOKUP(N$146,Líneas!$C$4:$N$8,3,FALSE)</f>
        <v>13463</v>
      </c>
    </row>
    <row r="149" spans="1:14">
      <c r="A149" s="131"/>
      <c r="B149" s="134" t="s">
        <v>134</v>
      </c>
      <c r="C149" s="135">
        <f>HLOOKUP(C$146,Líneas!$C$4:$N$8,5,FALSE)</f>
        <v>68000</v>
      </c>
      <c r="D149" s="135">
        <f>HLOOKUP(D$146,Líneas!$C$4:$N$8,5,FALSE)</f>
        <v>73000</v>
      </c>
      <c r="E149" s="135">
        <f>HLOOKUP(E$146,Líneas!$C$4:$N$8,5,FALSE)</f>
        <v>76000</v>
      </c>
      <c r="F149" s="135">
        <f>HLOOKUP(F$146,Líneas!$C$4:$N$8,5,FALSE)</f>
        <v>70000</v>
      </c>
      <c r="G149" s="135">
        <f>HLOOKUP(G$146,Líneas!$C$4:$N$8,5,FALSE)</f>
        <v>70000</v>
      </c>
      <c r="H149" s="135">
        <f>HLOOKUP(H$146,Líneas!$C$4:$N$8,5,FALSE)</f>
        <v>75000</v>
      </c>
      <c r="I149" s="135">
        <f>HLOOKUP(I$146,Líneas!$C$4:$N$8,5,FALSE)</f>
        <v>72000</v>
      </c>
      <c r="J149" s="135">
        <f>HLOOKUP(J$146,Líneas!$C$4:$N$8,5,FALSE)</f>
        <v>70000</v>
      </c>
      <c r="K149" s="135">
        <f>HLOOKUP(K$146,Líneas!$C$4:$N$8,5,FALSE)</f>
        <v>72000</v>
      </c>
      <c r="L149" s="135">
        <f>HLOOKUP(L$146,Líneas!$C$4:$N$8,5,FALSE)</f>
        <v>70000</v>
      </c>
      <c r="M149" s="135">
        <f>HLOOKUP(M$146,Líneas!$C$4:$N$8,5,FALSE)</f>
        <v>75000</v>
      </c>
      <c r="N149" s="135">
        <f>HLOOKUP(N$146,Líneas!$C$4:$N$8,5,FALSE)</f>
        <v>76000</v>
      </c>
    </row>
    <row r="150" spans="1:14">
      <c r="B150" s="136" t="s">
        <v>23</v>
      </c>
      <c r="C150" s="137">
        <f t="shared" ref="C150:N150" si="22">SUM(C147:C149)</f>
        <v>948170</v>
      </c>
      <c r="D150" s="137">
        <f t="shared" si="22"/>
        <v>942186</v>
      </c>
      <c r="E150" s="137">
        <f t="shared" si="22"/>
        <v>951784</v>
      </c>
      <c r="F150" s="137">
        <f t="shared" si="22"/>
        <v>929224</v>
      </c>
      <c r="G150" s="137">
        <f t="shared" si="22"/>
        <v>946795</v>
      </c>
      <c r="H150" s="137">
        <f t="shared" si="22"/>
        <v>923625</v>
      </c>
      <c r="I150" s="137">
        <f t="shared" si="22"/>
        <v>941841</v>
      </c>
      <c r="J150" s="137">
        <f t="shared" si="22"/>
        <v>936066</v>
      </c>
      <c r="K150" s="137">
        <f t="shared" si="22"/>
        <v>950734</v>
      </c>
      <c r="L150" s="137">
        <f t="shared" si="22"/>
        <v>955272</v>
      </c>
      <c r="M150" s="137">
        <f t="shared" si="22"/>
        <v>969211</v>
      </c>
      <c r="N150" s="137">
        <f t="shared" si="22"/>
        <v>945763</v>
      </c>
    </row>
    <row r="151" spans="1:14">
      <c r="B151" s="136" t="s">
        <v>161</v>
      </c>
      <c r="C151" s="137">
        <f t="shared" ref="C151:N151" si="23">SUM(C147:C148)</f>
        <v>880170</v>
      </c>
      <c r="D151" s="137">
        <f t="shared" si="23"/>
        <v>869186</v>
      </c>
      <c r="E151" s="137">
        <f t="shared" si="23"/>
        <v>875784</v>
      </c>
      <c r="F151" s="137">
        <f t="shared" si="23"/>
        <v>859224</v>
      </c>
      <c r="G151" s="137">
        <f t="shared" si="23"/>
        <v>876795</v>
      </c>
      <c r="H151" s="137">
        <f t="shared" si="23"/>
        <v>848625</v>
      </c>
      <c r="I151" s="137">
        <f t="shared" si="23"/>
        <v>869841</v>
      </c>
      <c r="J151" s="137">
        <f t="shared" si="23"/>
        <v>866066</v>
      </c>
      <c r="K151" s="137">
        <f t="shared" si="23"/>
        <v>878734</v>
      </c>
      <c r="L151" s="137">
        <f t="shared" si="23"/>
        <v>885272</v>
      </c>
      <c r="M151" s="137">
        <f t="shared" si="23"/>
        <v>894211</v>
      </c>
      <c r="N151" s="137">
        <f t="shared" si="23"/>
        <v>869763</v>
      </c>
    </row>
    <row r="152" spans="1:14">
      <c r="B152" s="136" t="s">
        <v>162</v>
      </c>
      <c r="C152" s="161">
        <f t="shared" ref="C152:N152" si="24">+C150/C$178</f>
        <v>0.13323691782709315</v>
      </c>
      <c r="D152" s="161">
        <f t="shared" si="24"/>
        <v>0.13031766058757513</v>
      </c>
      <c r="E152" s="161">
        <f t="shared" si="24"/>
        <v>0.1324350934686333</v>
      </c>
      <c r="F152" s="161">
        <f t="shared" si="24"/>
        <v>0.12913285331765029</v>
      </c>
      <c r="G152" s="161">
        <f t="shared" si="24"/>
        <v>0.13065981623623774</v>
      </c>
      <c r="H152" s="161">
        <f t="shared" si="24"/>
        <v>0.12897524429367019</v>
      </c>
      <c r="I152" s="161">
        <f t="shared" si="24"/>
        <v>0.12896243027048343</v>
      </c>
      <c r="J152" s="161">
        <f t="shared" si="24"/>
        <v>0.13008127143809853</v>
      </c>
      <c r="K152" s="161">
        <f t="shared" si="24"/>
        <v>0.13378723959949415</v>
      </c>
      <c r="L152" s="161">
        <f t="shared" si="24"/>
        <v>0.13176776192662171</v>
      </c>
      <c r="M152" s="161">
        <f t="shared" si="24"/>
        <v>0.13434793613583015</v>
      </c>
      <c r="N152" s="161">
        <f t="shared" si="24"/>
        <v>0.13065443051614525</v>
      </c>
    </row>
    <row r="153" spans="1:14">
      <c r="B153" s="136" t="s">
        <v>163</v>
      </c>
      <c r="C153" s="161">
        <f t="shared" ref="C153:N153" si="25">+C151/C$179</f>
        <v>0.1274976565966352</v>
      </c>
      <c r="D153" s="161">
        <f t="shared" si="25"/>
        <v>0.12392303417291163</v>
      </c>
      <c r="E153" s="161">
        <f t="shared" si="25"/>
        <v>0.12576244335704262</v>
      </c>
      <c r="F153" s="161">
        <f t="shared" si="25"/>
        <v>0.12304729455313256</v>
      </c>
      <c r="G153" s="161">
        <f t="shared" si="25"/>
        <v>0.12464637360575241</v>
      </c>
      <c r="H153" s="161">
        <f t="shared" si="25"/>
        <v>0.12232859149825479</v>
      </c>
      <c r="I153" s="161">
        <f t="shared" si="25"/>
        <v>0.12271642245867087</v>
      </c>
      <c r="J153" s="161">
        <f t="shared" si="25"/>
        <v>0.12406028985208299</v>
      </c>
      <c r="K153" s="161">
        <f t="shared" si="25"/>
        <v>0.12755030871728429</v>
      </c>
      <c r="L153" s="161">
        <f t="shared" si="25"/>
        <v>0.12588003635606648</v>
      </c>
      <c r="M153" s="161">
        <f t="shared" si="25"/>
        <v>0.12781406897986988</v>
      </c>
      <c r="N153" s="161">
        <f t="shared" si="25"/>
        <v>0.12385093397658437</v>
      </c>
    </row>
    <row r="155" spans="1:14">
      <c r="B155" s="129" t="s">
        <v>164</v>
      </c>
    </row>
    <row r="156" spans="1:14">
      <c r="B156" s="129"/>
      <c r="C156" s="131">
        <v>1</v>
      </c>
      <c r="D156" s="131">
        <f>+C156+1</f>
        <v>2</v>
      </c>
      <c r="E156" s="131">
        <f t="shared" ref="E156:N156" si="26">+D156+1</f>
        <v>3</v>
      </c>
      <c r="F156" s="131">
        <f t="shared" si="26"/>
        <v>4</v>
      </c>
      <c r="G156" s="131">
        <f t="shared" si="26"/>
        <v>5</v>
      </c>
      <c r="H156" s="131">
        <f t="shared" si="26"/>
        <v>6</v>
      </c>
      <c r="I156" s="131">
        <f t="shared" si="26"/>
        <v>7</v>
      </c>
      <c r="J156" s="131">
        <f t="shared" si="26"/>
        <v>8</v>
      </c>
      <c r="K156" s="131">
        <f t="shared" si="26"/>
        <v>9</v>
      </c>
      <c r="L156" s="131">
        <f t="shared" si="26"/>
        <v>10</v>
      </c>
      <c r="M156" s="131">
        <f t="shared" si="26"/>
        <v>11</v>
      </c>
      <c r="N156" s="131">
        <f t="shared" si="26"/>
        <v>12</v>
      </c>
    </row>
    <row r="157" spans="1:14">
      <c r="A157" s="131"/>
      <c r="B157" s="132" t="s">
        <v>132</v>
      </c>
      <c r="C157" s="133">
        <v>39814</v>
      </c>
      <c r="D157" s="133">
        <v>39845</v>
      </c>
      <c r="E157" s="133">
        <v>39873</v>
      </c>
      <c r="F157" s="133">
        <v>39904</v>
      </c>
      <c r="G157" s="133">
        <v>39934</v>
      </c>
      <c r="H157" s="133">
        <v>39965</v>
      </c>
      <c r="I157" s="133">
        <v>39995</v>
      </c>
      <c r="J157" s="133">
        <v>40026</v>
      </c>
      <c r="K157" s="133">
        <v>40057</v>
      </c>
      <c r="L157" s="133">
        <v>40087</v>
      </c>
      <c r="M157" s="133">
        <v>40118</v>
      </c>
      <c r="N157" s="133">
        <v>40148</v>
      </c>
    </row>
    <row r="158" spans="1:14">
      <c r="A158" s="131"/>
      <c r="B158" s="134" t="s">
        <v>71</v>
      </c>
      <c r="C158" s="135">
        <f>HLOOKUP(C$157,Líneas!$C$12:$N$16,2,FALSE)</f>
        <v>4851000</v>
      </c>
      <c r="D158" s="135">
        <f>HLOOKUP(D$157,Líneas!$C$12:$N$16,2,FALSE)</f>
        <v>4966000</v>
      </c>
      <c r="E158" s="135">
        <f>HLOOKUP(E$157,Líneas!$C$12:$N$16,2,FALSE)</f>
        <v>4974000</v>
      </c>
      <c r="F158" s="135">
        <f>HLOOKUP(F$157,Líneas!$C$12:$N$16,2,FALSE)</f>
        <v>4899000</v>
      </c>
      <c r="G158" s="135">
        <f>HLOOKUP(G$157,Líneas!$C$12:$N$16,2,FALSE)</f>
        <v>4994000</v>
      </c>
      <c r="H158" s="135">
        <f>HLOOKUP(H$157,Líneas!$C$12:$N$16,2,FALSE)</f>
        <v>4931000</v>
      </c>
      <c r="I158" s="135">
        <f>HLOOKUP(I$157,Líneas!$C$12:$N$16,2,FALSE)</f>
        <v>5022000</v>
      </c>
      <c r="J158" s="135">
        <f>HLOOKUP(J$157,Líneas!$C$12:$N$16,2,FALSE)</f>
        <v>4922000</v>
      </c>
      <c r="K158" s="135">
        <f>HLOOKUP(K$157,Líneas!$C$12:$N$16,2,FALSE)</f>
        <v>4845000</v>
      </c>
      <c r="L158" s="135">
        <f>HLOOKUP(L$157,Líneas!$C$12:$N$16,2,FALSE)</f>
        <v>4974000</v>
      </c>
      <c r="M158" s="135">
        <f>HLOOKUP(M$157,Líneas!$C$12:$N$16,2,FALSE)</f>
        <v>4937000</v>
      </c>
      <c r="N158" s="135">
        <f>HLOOKUP(N$157,Líneas!$C$12:$N$16,2,FALSE)</f>
        <v>4981000</v>
      </c>
    </row>
    <row r="159" spans="1:14">
      <c r="A159" s="131"/>
      <c r="B159" s="134" t="s">
        <v>90</v>
      </c>
      <c r="C159" s="135">
        <f>HLOOKUP(C$157,Líneas!$C$12:$N$16,3,FALSE)</f>
        <v>55421</v>
      </c>
      <c r="D159" s="135">
        <f>HLOOKUP(D$157,Líneas!$C$12:$N$16,3,FALSE)</f>
        <v>58192</v>
      </c>
      <c r="E159" s="135">
        <f>HLOOKUP(E$157,Líneas!$C$12:$N$16,3,FALSE)</f>
        <v>59272</v>
      </c>
      <c r="F159" s="135">
        <f>HLOOKUP(F$157,Líneas!$C$12:$N$16,3,FALSE)</f>
        <v>57082</v>
      </c>
      <c r="G159" s="135">
        <f>HLOOKUP(G$157,Líneas!$C$12:$N$16,3,FALSE)</f>
        <v>57495</v>
      </c>
      <c r="H159" s="135">
        <f>HLOOKUP(H$157,Líneas!$C$12:$N$16,3,FALSE)</f>
        <v>56263</v>
      </c>
      <c r="I159" s="135">
        <f>HLOOKUP(I$157,Líneas!$C$12:$N$16,3,FALSE)</f>
        <v>56109</v>
      </c>
      <c r="J159" s="135">
        <f>HLOOKUP(J$157,Líneas!$C$12:$N$16,3,FALSE)</f>
        <v>59273</v>
      </c>
      <c r="K159" s="135">
        <f>HLOOKUP(K$157,Líneas!$C$12:$N$16,3,FALSE)</f>
        <v>57299</v>
      </c>
      <c r="L159" s="135">
        <f>HLOOKUP(L$157,Líneas!$C$12:$N$16,3,FALSE)</f>
        <v>58192</v>
      </c>
      <c r="M159" s="135">
        <f>HLOOKUP(M$157,Líneas!$C$12:$N$16,3,FALSE)</f>
        <v>59015</v>
      </c>
      <c r="N159" s="135">
        <f>HLOOKUP(N$157,Líneas!$C$12:$N$16,3,FALSE)</f>
        <v>56157</v>
      </c>
    </row>
    <row r="160" spans="1:14">
      <c r="A160" s="131"/>
      <c r="B160" s="134" t="s">
        <v>134</v>
      </c>
      <c r="C160" s="135">
        <f>HLOOKUP(C$157,Líneas!$C$12:$N$16,5,FALSE)</f>
        <v>92000</v>
      </c>
      <c r="D160" s="135">
        <f>HLOOKUP(D$157,Líneas!$C$12:$N$16,5,FALSE)</f>
        <v>90000</v>
      </c>
      <c r="E160" s="135">
        <f>HLOOKUP(E$157,Líneas!$C$12:$N$16,5,FALSE)</f>
        <v>94000</v>
      </c>
      <c r="F160" s="135">
        <f>HLOOKUP(F$157,Líneas!$C$12:$N$16,5,FALSE)</f>
        <v>90000</v>
      </c>
      <c r="G160" s="135">
        <f>HLOOKUP(G$157,Líneas!$C$12:$N$16,5,FALSE)</f>
        <v>91000</v>
      </c>
      <c r="H160" s="135">
        <f>HLOOKUP(H$157,Líneas!$C$12:$N$16,5,FALSE)</f>
        <v>94000</v>
      </c>
      <c r="I160" s="135">
        <f>HLOOKUP(I$157,Líneas!$C$12:$N$16,5,FALSE)</f>
        <v>88000</v>
      </c>
      <c r="J160" s="135">
        <f>HLOOKUP(J$157,Líneas!$C$12:$N$16,5,FALSE)</f>
        <v>91000</v>
      </c>
      <c r="K160" s="135">
        <f>HLOOKUP(K$157,Líneas!$C$12:$N$16,5,FALSE)</f>
        <v>90000</v>
      </c>
      <c r="L160" s="135">
        <f>HLOOKUP(L$157,Líneas!$C$12:$N$16,5,FALSE)</f>
        <v>92000</v>
      </c>
      <c r="M160" s="135">
        <f>HLOOKUP(M$157,Líneas!$C$12:$N$16,5,FALSE)</f>
        <v>90000</v>
      </c>
      <c r="N160" s="135">
        <f>HLOOKUP(N$157,Líneas!$C$12:$N$16,5,FALSE)</f>
        <v>90000</v>
      </c>
    </row>
    <row r="161" spans="1:14">
      <c r="B161" s="136" t="s">
        <v>23</v>
      </c>
      <c r="C161" s="137">
        <f t="shared" ref="C161:N161" si="27">SUM(C158:C160)</f>
        <v>4998421</v>
      </c>
      <c r="D161" s="137">
        <f t="shared" si="27"/>
        <v>5114192</v>
      </c>
      <c r="E161" s="137">
        <f t="shared" si="27"/>
        <v>5127272</v>
      </c>
      <c r="F161" s="137">
        <f t="shared" si="27"/>
        <v>5046082</v>
      </c>
      <c r="G161" s="137">
        <f t="shared" si="27"/>
        <v>5142495</v>
      </c>
      <c r="H161" s="137">
        <f t="shared" si="27"/>
        <v>5081263</v>
      </c>
      <c r="I161" s="137">
        <f t="shared" si="27"/>
        <v>5166109</v>
      </c>
      <c r="J161" s="137">
        <f t="shared" si="27"/>
        <v>5072273</v>
      </c>
      <c r="K161" s="137">
        <f t="shared" si="27"/>
        <v>4992299</v>
      </c>
      <c r="L161" s="137">
        <f t="shared" si="27"/>
        <v>5124192</v>
      </c>
      <c r="M161" s="137">
        <f t="shared" si="27"/>
        <v>5086015</v>
      </c>
      <c r="N161" s="137">
        <f t="shared" si="27"/>
        <v>5127157</v>
      </c>
    </row>
    <row r="162" spans="1:14">
      <c r="B162" s="136" t="s">
        <v>161</v>
      </c>
      <c r="C162" s="137">
        <f t="shared" ref="C162:N162" si="28">SUM(C158:C159)</f>
        <v>4906421</v>
      </c>
      <c r="D162" s="137">
        <f t="shared" si="28"/>
        <v>5024192</v>
      </c>
      <c r="E162" s="137">
        <f t="shared" si="28"/>
        <v>5033272</v>
      </c>
      <c r="F162" s="137">
        <f t="shared" si="28"/>
        <v>4956082</v>
      </c>
      <c r="G162" s="137">
        <f t="shared" si="28"/>
        <v>5051495</v>
      </c>
      <c r="H162" s="137">
        <f t="shared" si="28"/>
        <v>4987263</v>
      </c>
      <c r="I162" s="137">
        <f t="shared" si="28"/>
        <v>5078109</v>
      </c>
      <c r="J162" s="137">
        <f t="shared" si="28"/>
        <v>4981273</v>
      </c>
      <c r="K162" s="137">
        <f t="shared" si="28"/>
        <v>4902299</v>
      </c>
      <c r="L162" s="137">
        <f t="shared" si="28"/>
        <v>5032192</v>
      </c>
      <c r="M162" s="137">
        <f t="shared" si="28"/>
        <v>4996015</v>
      </c>
      <c r="N162" s="137">
        <f t="shared" si="28"/>
        <v>5037157</v>
      </c>
    </row>
    <row r="163" spans="1:14">
      <c r="B163" s="136" t="s">
        <v>162</v>
      </c>
      <c r="C163" s="161">
        <f t="shared" ref="C163:N163" si="29">+C161/C$178</f>
        <v>0.70237848491538091</v>
      </c>
      <c r="D163" s="161">
        <f t="shared" si="29"/>
        <v>0.70736514577343756</v>
      </c>
      <c r="E163" s="161">
        <f t="shared" si="29"/>
        <v>0.71342946147351338</v>
      </c>
      <c r="F163" s="161">
        <f t="shared" si="29"/>
        <v>0.70124638056575739</v>
      </c>
      <c r="G163" s="161">
        <f t="shared" si="29"/>
        <v>0.70967574997308958</v>
      </c>
      <c r="H163" s="161">
        <f t="shared" si="29"/>
        <v>0.70954893679294895</v>
      </c>
      <c r="I163" s="161">
        <f t="shared" si="29"/>
        <v>0.70737414455541525</v>
      </c>
      <c r="J163" s="161">
        <f t="shared" si="29"/>
        <v>0.7048730761731955</v>
      </c>
      <c r="K163" s="161">
        <f t="shared" si="29"/>
        <v>0.70251605860873279</v>
      </c>
      <c r="L163" s="161">
        <f t="shared" si="29"/>
        <v>0.70681786080016951</v>
      </c>
      <c r="M163" s="161">
        <f t="shared" si="29"/>
        <v>0.70500192260083117</v>
      </c>
      <c r="N163" s="161">
        <f t="shared" si="29"/>
        <v>0.70830195091356685</v>
      </c>
    </row>
    <row r="164" spans="1:14">
      <c r="B164" s="136" t="s">
        <v>163</v>
      </c>
      <c r="C164" s="161">
        <f t="shared" ref="C164:N164" si="30">+C162/C$179</f>
        <v>0.71072313277721288</v>
      </c>
      <c r="D164" s="161">
        <f t="shared" si="30"/>
        <v>0.71631747049224126</v>
      </c>
      <c r="E164" s="161">
        <f t="shared" si="30"/>
        <v>0.72277706009768239</v>
      </c>
      <c r="F164" s="161">
        <f t="shared" si="30"/>
        <v>0.7097479605824305</v>
      </c>
      <c r="G164" s="161">
        <f t="shared" si="30"/>
        <v>0.71812742207424807</v>
      </c>
      <c r="H164" s="161">
        <f t="shared" si="30"/>
        <v>0.71890983440431366</v>
      </c>
      <c r="I164" s="161">
        <f t="shared" si="30"/>
        <v>0.71641526363459374</v>
      </c>
      <c r="J164" s="161">
        <f t="shared" si="30"/>
        <v>0.7135462796280595</v>
      </c>
      <c r="K164" s="161">
        <f t="shared" si="30"/>
        <v>0.71158024029391609</v>
      </c>
      <c r="L164" s="161">
        <f t="shared" si="30"/>
        <v>0.71554563107237878</v>
      </c>
      <c r="M164" s="161">
        <f t="shared" si="30"/>
        <v>0.71410551406151868</v>
      </c>
      <c r="N164" s="161">
        <f t="shared" si="30"/>
        <v>0.7172719453882147</v>
      </c>
    </row>
    <row r="166" spans="1:14">
      <c r="B166" s="129" t="s">
        <v>188</v>
      </c>
    </row>
    <row r="167" spans="1:14">
      <c r="B167" s="129"/>
      <c r="C167" s="131">
        <v>1</v>
      </c>
      <c r="D167" s="131">
        <f>+C167+1</f>
        <v>2</v>
      </c>
      <c r="E167" s="131">
        <f t="shared" ref="E167:N167" si="31">+D167+1</f>
        <v>3</v>
      </c>
      <c r="F167" s="131">
        <f t="shared" si="31"/>
        <v>4</v>
      </c>
      <c r="G167" s="131">
        <f t="shared" si="31"/>
        <v>5</v>
      </c>
      <c r="H167" s="131">
        <f t="shared" si="31"/>
        <v>6</v>
      </c>
      <c r="I167" s="131">
        <f t="shared" si="31"/>
        <v>7</v>
      </c>
      <c r="J167" s="131">
        <f t="shared" si="31"/>
        <v>8</v>
      </c>
      <c r="K167" s="131">
        <f t="shared" si="31"/>
        <v>9</v>
      </c>
      <c r="L167" s="131">
        <f t="shared" si="31"/>
        <v>10</v>
      </c>
      <c r="M167" s="131">
        <f t="shared" si="31"/>
        <v>11</v>
      </c>
      <c r="N167" s="131">
        <f t="shared" si="31"/>
        <v>12</v>
      </c>
    </row>
    <row r="168" spans="1:14">
      <c r="A168" s="131"/>
      <c r="B168" s="132" t="s">
        <v>132</v>
      </c>
      <c r="C168" s="133">
        <v>39814</v>
      </c>
      <c r="D168" s="133">
        <v>39845</v>
      </c>
      <c r="E168" s="133">
        <v>39873</v>
      </c>
      <c r="F168" s="133">
        <v>39904</v>
      </c>
      <c r="G168" s="133">
        <v>39934</v>
      </c>
      <c r="H168" s="133">
        <v>39965</v>
      </c>
      <c r="I168" s="133">
        <v>39995</v>
      </c>
      <c r="J168" s="133">
        <v>40026</v>
      </c>
      <c r="K168" s="133">
        <v>40057</v>
      </c>
      <c r="L168" s="133">
        <v>40087</v>
      </c>
      <c r="M168" s="133">
        <v>40118</v>
      </c>
      <c r="N168" s="133">
        <v>40148</v>
      </c>
    </row>
    <row r="169" spans="1:14">
      <c r="A169" s="131"/>
      <c r="B169" s="134" t="s">
        <v>71</v>
      </c>
      <c r="C169" s="135">
        <f>HLOOKUP(C$168,Líneas!$C$20:$N$24,2,FALSE)</f>
        <v>1101000</v>
      </c>
      <c r="D169" s="135">
        <f>HLOOKUP(D$168,Líneas!$C$20:$N$24,2,FALSE)</f>
        <v>1105000</v>
      </c>
      <c r="E169" s="135">
        <f>HLOOKUP(E$168,Líneas!$C$20:$N$24,2,FALSE)</f>
        <v>1039000</v>
      </c>
      <c r="F169" s="135">
        <f>HLOOKUP(F$168,Líneas!$C$20:$N$24,2,FALSE)</f>
        <v>1151000</v>
      </c>
      <c r="G169" s="135">
        <f>HLOOKUP(G$168,Líneas!$C$20:$N$24,2,FALSE)</f>
        <v>1089000</v>
      </c>
      <c r="H169" s="135">
        <f>HLOOKUP(H$168,Líneas!$C$20:$N$24,2,FALSE)</f>
        <v>1085000</v>
      </c>
      <c r="I169" s="135">
        <f>HLOOKUP(I$168,Líneas!$C$20:$N$24,2,FALSE)</f>
        <v>1124000</v>
      </c>
      <c r="J169" s="135">
        <f>HLOOKUP(J$168,Líneas!$C$20:$N$24,2,FALSE)</f>
        <v>1118000</v>
      </c>
      <c r="K169" s="135">
        <f>HLOOKUP(K$168,Líneas!$C$20:$N$24,2,FALSE)</f>
        <v>1092000</v>
      </c>
      <c r="L169" s="135">
        <f>HLOOKUP(L$168,Líneas!$C$20:$N$24,2,FALSE)</f>
        <v>1100000</v>
      </c>
      <c r="M169" s="135">
        <f>HLOOKUP(M$168,Líneas!$C$20:$N$24,2,FALSE)</f>
        <v>1090000</v>
      </c>
      <c r="N169" s="135">
        <f>HLOOKUP(N$168,Líneas!$C$20:$N$24,2,FALSE)</f>
        <v>1099000</v>
      </c>
    </row>
    <row r="170" spans="1:14">
      <c r="A170" s="131"/>
      <c r="B170" s="134" t="s">
        <v>90</v>
      </c>
      <c r="C170" s="135">
        <f>HLOOKUP(C$168,Líneas!$C$20:$N$24,3,FALSE)</f>
        <v>15830</v>
      </c>
      <c r="D170" s="135">
        <f>HLOOKUP(D$168,Líneas!$C$20:$N$24,3,FALSE)</f>
        <v>15540</v>
      </c>
      <c r="E170" s="135">
        <f>HLOOKUP(E$168,Líneas!$C$20:$N$24,3,FALSE)</f>
        <v>15740</v>
      </c>
      <c r="F170" s="135">
        <f>HLOOKUP(F$168,Líneas!$C$20:$N$24,3,FALSE)</f>
        <v>16570</v>
      </c>
      <c r="G170" s="135">
        <f>HLOOKUP(G$168,Líneas!$C$20:$N$24,3,FALSE)</f>
        <v>16970</v>
      </c>
      <c r="H170" s="135">
        <f>HLOOKUP(H$168,Líneas!$C$20:$N$24,3,FALSE)</f>
        <v>16370</v>
      </c>
      <c r="I170" s="135">
        <f>HLOOKUP(I$168,Líneas!$C$20:$N$24,3,FALSE)</f>
        <v>16270</v>
      </c>
      <c r="J170" s="135">
        <f>HLOOKUP(J$168,Líneas!$C$20:$N$24,3,FALSE)</f>
        <v>15670</v>
      </c>
      <c r="K170" s="135">
        <f>HLOOKUP(K$168,Líneas!$C$20:$N$24,3,FALSE)</f>
        <v>16280</v>
      </c>
      <c r="L170" s="135">
        <f>HLOOKUP(L$168,Líneas!$C$20:$N$24,3,FALSE)</f>
        <v>15200</v>
      </c>
      <c r="M170" s="135">
        <f>HLOOKUP(M$168,Líneas!$C$20:$N$24,3,FALSE)</f>
        <v>15960</v>
      </c>
      <c r="N170" s="135">
        <f>HLOOKUP(N$168,Líneas!$C$20:$N$24,3,FALSE)</f>
        <v>16740</v>
      </c>
    </row>
    <row r="171" spans="1:14">
      <c r="A171" s="131"/>
      <c r="B171" s="134" t="s">
        <v>134</v>
      </c>
      <c r="C171" s="135">
        <f>HLOOKUP(C$168,Líneas!$C$20:$N$24,5,FALSE)</f>
        <v>53000</v>
      </c>
      <c r="D171" s="135">
        <f>HLOOKUP(D$168,Líneas!$C$20:$N$24,5,FALSE)</f>
        <v>53000</v>
      </c>
      <c r="E171" s="135">
        <f>HLOOKUP(E$168,Líneas!$C$20:$N$24,5,FALSE)</f>
        <v>53000</v>
      </c>
      <c r="F171" s="135">
        <f>HLOOKUP(F$168,Líneas!$C$20:$N$24,5,FALSE)</f>
        <v>53000</v>
      </c>
      <c r="G171" s="135">
        <f>HLOOKUP(G$168,Líneas!$C$20:$N$24,5,FALSE)</f>
        <v>51000</v>
      </c>
      <c r="H171" s="135">
        <f>HLOOKUP(H$168,Líneas!$C$20:$N$24,5,FALSE)</f>
        <v>55000</v>
      </c>
      <c r="I171" s="135">
        <f>HLOOKUP(I$168,Líneas!$C$20:$N$24,5,FALSE)</f>
        <v>55000</v>
      </c>
      <c r="J171" s="135">
        <f>HLOOKUP(J$168,Líneas!$C$20:$N$24,5,FALSE)</f>
        <v>54000</v>
      </c>
      <c r="K171" s="135">
        <f>HLOOKUP(K$168,Líneas!$C$20:$N$24,5,FALSE)</f>
        <v>55000</v>
      </c>
      <c r="L171" s="135">
        <f>HLOOKUP(L$168,Líneas!$C$20:$N$24,5,FALSE)</f>
        <v>55000</v>
      </c>
      <c r="M171" s="135">
        <f>HLOOKUP(M$168,Líneas!$C$20:$N$24,5,FALSE)</f>
        <v>53000</v>
      </c>
      <c r="N171" s="135">
        <f>HLOOKUP(N$168,Líneas!$C$20:$N$24,5,FALSE)</f>
        <v>50000</v>
      </c>
    </row>
    <row r="172" spans="1:14">
      <c r="B172" s="136" t="s">
        <v>23</v>
      </c>
      <c r="C172" s="137">
        <f t="shared" ref="C172:N172" si="32">SUM(C169:C171)</f>
        <v>1169830</v>
      </c>
      <c r="D172" s="137">
        <f t="shared" si="32"/>
        <v>1173540</v>
      </c>
      <c r="E172" s="137">
        <f t="shared" si="32"/>
        <v>1107740</v>
      </c>
      <c r="F172" s="137">
        <f t="shared" si="32"/>
        <v>1220570</v>
      </c>
      <c r="G172" s="137">
        <f t="shared" si="32"/>
        <v>1156970</v>
      </c>
      <c r="H172" s="137">
        <f t="shared" si="32"/>
        <v>1156370</v>
      </c>
      <c r="I172" s="137">
        <f t="shared" si="32"/>
        <v>1195270</v>
      </c>
      <c r="J172" s="137">
        <f t="shared" si="32"/>
        <v>1187670</v>
      </c>
      <c r="K172" s="137">
        <f t="shared" si="32"/>
        <v>1163280</v>
      </c>
      <c r="L172" s="137">
        <f t="shared" si="32"/>
        <v>1170200</v>
      </c>
      <c r="M172" s="137">
        <f t="shared" si="32"/>
        <v>1158960</v>
      </c>
      <c r="N172" s="137">
        <f t="shared" si="32"/>
        <v>1165740</v>
      </c>
    </row>
    <row r="173" spans="1:14">
      <c r="B173" s="136" t="s">
        <v>161</v>
      </c>
      <c r="C173" s="137">
        <f t="shared" ref="C173:N173" si="33">SUM(C169:C170)</f>
        <v>1116830</v>
      </c>
      <c r="D173" s="137">
        <f t="shared" si="33"/>
        <v>1120540</v>
      </c>
      <c r="E173" s="137">
        <f t="shared" si="33"/>
        <v>1054740</v>
      </c>
      <c r="F173" s="137">
        <f t="shared" si="33"/>
        <v>1167570</v>
      </c>
      <c r="G173" s="137">
        <f t="shared" si="33"/>
        <v>1105970</v>
      </c>
      <c r="H173" s="137">
        <f t="shared" si="33"/>
        <v>1101370</v>
      </c>
      <c r="I173" s="137">
        <f t="shared" si="33"/>
        <v>1140270</v>
      </c>
      <c r="J173" s="137">
        <f t="shared" si="33"/>
        <v>1133670</v>
      </c>
      <c r="K173" s="137">
        <f t="shared" si="33"/>
        <v>1108280</v>
      </c>
      <c r="L173" s="137">
        <f t="shared" si="33"/>
        <v>1115200</v>
      </c>
      <c r="M173" s="137">
        <f t="shared" si="33"/>
        <v>1105960</v>
      </c>
      <c r="N173" s="137">
        <f t="shared" si="33"/>
        <v>1115740</v>
      </c>
    </row>
    <row r="174" spans="1:14">
      <c r="B174" s="136" t="s">
        <v>162</v>
      </c>
      <c r="C174" s="161">
        <f>+C172/C$178</f>
        <v>0.16438459725752594</v>
      </c>
      <c r="D174" s="161">
        <f t="shared" ref="D174:N174" si="34">+D172/D$178</f>
        <v>0.16231719363898733</v>
      </c>
      <c r="E174" s="161">
        <f t="shared" si="34"/>
        <v>0.15413544505785332</v>
      </c>
      <c r="F174" s="161">
        <f t="shared" si="34"/>
        <v>0.16962076611659233</v>
      </c>
      <c r="G174" s="161">
        <f t="shared" si="34"/>
        <v>0.15966443379067272</v>
      </c>
      <c r="H174" s="161">
        <f t="shared" si="34"/>
        <v>0.16147581891338086</v>
      </c>
      <c r="I174" s="161">
        <f t="shared" si="34"/>
        <v>0.16366342517410129</v>
      </c>
      <c r="J174" s="161">
        <f t="shared" si="34"/>
        <v>0.16504565238870603</v>
      </c>
      <c r="K174" s="161">
        <f t="shared" si="34"/>
        <v>0.16369670179177304</v>
      </c>
      <c r="L174" s="161">
        <f t="shared" si="34"/>
        <v>0.16141437727320879</v>
      </c>
      <c r="M174" s="161">
        <f t="shared" si="34"/>
        <v>0.16065014126333865</v>
      </c>
      <c r="N174" s="161">
        <f t="shared" si="34"/>
        <v>0.16104361857028787</v>
      </c>
    </row>
    <row r="175" spans="1:14">
      <c r="B175" s="136" t="s">
        <v>163</v>
      </c>
      <c r="C175" s="161">
        <f>+C173/C$179</f>
        <v>0.16177921062615189</v>
      </c>
      <c r="D175" s="161">
        <f t="shared" ref="D175:N175" si="35">+D173/D$179</f>
        <v>0.1597594953348471</v>
      </c>
      <c r="E175" s="161">
        <f t="shared" si="35"/>
        <v>0.15146049654527502</v>
      </c>
      <c r="F175" s="161">
        <f t="shared" si="35"/>
        <v>0.16720474486443695</v>
      </c>
      <c r="G175" s="161">
        <f t="shared" si="35"/>
        <v>0.15722620431999954</v>
      </c>
      <c r="H175" s="161">
        <f t="shared" si="35"/>
        <v>0.15876157409743158</v>
      </c>
      <c r="I175" s="161">
        <f t="shared" si="35"/>
        <v>0.16086831390673539</v>
      </c>
      <c r="J175" s="161">
        <f t="shared" si="35"/>
        <v>0.16239343051985752</v>
      </c>
      <c r="K175" s="161">
        <f t="shared" si="35"/>
        <v>0.16086945098879962</v>
      </c>
      <c r="L175" s="161">
        <f t="shared" si="35"/>
        <v>0.15857433257155468</v>
      </c>
      <c r="M175" s="161">
        <f t="shared" si="35"/>
        <v>0.15808041695861144</v>
      </c>
      <c r="N175" s="161">
        <f t="shared" si="35"/>
        <v>0.1588771206352009</v>
      </c>
    </row>
    <row r="176" spans="1:14">
      <c r="C176" s="59"/>
      <c r="D176" s="59"/>
    </row>
    <row r="177" spans="1:14">
      <c r="A177" s="131"/>
      <c r="B177" s="132" t="s">
        <v>132</v>
      </c>
      <c r="C177" s="133">
        <v>39814</v>
      </c>
      <c r="D177" s="133">
        <v>39845</v>
      </c>
      <c r="E177" s="133">
        <v>39873</v>
      </c>
      <c r="F177" s="133">
        <v>39904</v>
      </c>
      <c r="G177" s="133">
        <v>39934</v>
      </c>
      <c r="H177" s="133">
        <v>39965</v>
      </c>
      <c r="I177" s="133">
        <v>39995</v>
      </c>
      <c r="J177" s="133">
        <v>40026</v>
      </c>
      <c r="K177" s="133">
        <v>40057</v>
      </c>
      <c r="L177" s="133">
        <v>40087</v>
      </c>
      <c r="M177" s="133">
        <v>40118</v>
      </c>
      <c r="N177" s="133">
        <v>40148</v>
      </c>
    </row>
    <row r="178" spans="1:14">
      <c r="B178" s="136" t="s">
        <v>23</v>
      </c>
      <c r="C178" s="137">
        <f t="shared" ref="C178:N178" si="36">+C150+C161+C172</f>
        <v>7116421</v>
      </c>
      <c r="D178" s="137">
        <f t="shared" si="36"/>
        <v>7229918</v>
      </c>
      <c r="E178" s="137">
        <f t="shared" si="36"/>
        <v>7186796</v>
      </c>
      <c r="F178" s="137">
        <f t="shared" si="36"/>
        <v>7195876</v>
      </c>
      <c r="G178" s="137">
        <f t="shared" si="36"/>
        <v>7246260</v>
      </c>
      <c r="H178" s="137">
        <f t="shared" si="36"/>
        <v>7161258</v>
      </c>
      <c r="I178" s="137">
        <f t="shared" si="36"/>
        <v>7303220</v>
      </c>
      <c r="J178" s="137">
        <f t="shared" si="36"/>
        <v>7196009</v>
      </c>
      <c r="K178" s="137">
        <f t="shared" si="36"/>
        <v>7106313</v>
      </c>
      <c r="L178" s="137">
        <f t="shared" si="36"/>
        <v>7249664</v>
      </c>
      <c r="M178" s="137">
        <f t="shared" si="36"/>
        <v>7214186</v>
      </c>
      <c r="N178" s="137">
        <f t="shared" si="36"/>
        <v>7238660</v>
      </c>
    </row>
    <row r="179" spans="1:14">
      <c r="B179" s="136" t="s">
        <v>161</v>
      </c>
      <c r="C179" s="137">
        <f t="shared" ref="C179:N179" si="37">+C151+C162+C173</f>
        <v>6903421</v>
      </c>
      <c r="D179" s="137">
        <f t="shared" si="37"/>
        <v>7013918</v>
      </c>
      <c r="E179" s="137">
        <f t="shared" si="37"/>
        <v>6963796</v>
      </c>
      <c r="F179" s="137">
        <f t="shared" si="37"/>
        <v>6982876</v>
      </c>
      <c r="G179" s="137">
        <f t="shared" si="37"/>
        <v>7034260</v>
      </c>
      <c r="H179" s="137">
        <f t="shared" si="37"/>
        <v>6937258</v>
      </c>
      <c r="I179" s="137">
        <f t="shared" si="37"/>
        <v>7088220</v>
      </c>
      <c r="J179" s="137">
        <f t="shared" si="37"/>
        <v>6981009</v>
      </c>
      <c r="K179" s="137">
        <f t="shared" si="37"/>
        <v>6889313</v>
      </c>
      <c r="L179" s="137">
        <f t="shared" si="37"/>
        <v>7032664</v>
      </c>
      <c r="M179" s="137">
        <f t="shared" si="37"/>
        <v>6996186</v>
      </c>
      <c r="N179" s="137">
        <f t="shared" si="37"/>
        <v>7022660</v>
      </c>
    </row>
    <row r="181" spans="1:14">
      <c r="B181" s="129" t="s">
        <v>138</v>
      </c>
    </row>
    <row r="182" spans="1:14">
      <c r="B182" s="141" t="s">
        <v>140</v>
      </c>
      <c r="C182" s="142">
        <f>+C18</f>
        <v>39995</v>
      </c>
    </row>
    <row r="183" spans="1:14">
      <c r="B183" s="143" t="s">
        <v>187</v>
      </c>
      <c r="C183" s="144">
        <f>HLOOKUP(C$182,$C$146:$N$150,5,FALSE)</f>
        <v>941841</v>
      </c>
    </row>
    <row r="184" spans="1:14">
      <c r="B184" s="143" t="s">
        <v>141</v>
      </c>
      <c r="C184" s="144">
        <f>HLOOKUP(C$182,$C$157:$N$161,5,FALSE)</f>
        <v>5166109</v>
      </c>
    </row>
    <row r="185" spans="1:14">
      <c r="B185" s="143" t="s">
        <v>189</v>
      </c>
      <c r="C185" s="144">
        <f>HLOOKUP(C$182,$C$168:$N$172,5,FALSE)</f>
        <v>1195270</v>
      </c>
    </row>
    <row r="186" spans="1:14">
      <c r="B186" s="145" t="s">
        <v>23</v>
      </c>
      <c r="C186" s="137">
        <f>SUM(C183:C185)</f>
        <v>7303220</v>
      </c>
    </row>
  </sheetData>
  <mergeCells count="1">
    <mergeCell ref="H30:H31"/>
  </mergeCells>
  <pageMargins left="0.7" right="0.7" top="0.75" bottom="0.75" header="0.3" footer="0.3"/>
  <pageSetup paperSize="9" orientation="portrait" r:id="rId1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prompt="Seleccionar año">
          <x14:formula1>
            <xm:f>#REF!</xm:f>
          </x14:formula1>
          <xm:sqref>#REF!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1"/>
  <dimension ref="A1:CA165"/>
  <sheetViews>
    <sheetView topLeftCell="A55" workbookViewId="0">
      <selection activeCell="C164" sqref="C164"/>
    </sheetView>
  </sheetViews>
  <sheetFormatPr baseColWidth="10" defaultRowHeight="15"/>
  <cols>
    <col min="2" max="2" width="18.7109375" bestFit="1" customWidth="1"/>
    <col min="3" max="3" width="10.5703125" bestFit="1" customWidth="1"/>
    <col min="4" max="4" width="13.5703125" bestFit="1" customWidth="1"/>
    <col min="5" max="5" width="8.85546875" bestFit="1" customWidth="1"/>
    <col min="6" max="6" width="11.85546875" bestFit="1" customWidth="1"/>
    <col min="19" max="19" width="13.5703125" bestFit="1" customWidth="1"/>
  </cols>
  <sheetData>
    <row r="1" spans="1:79" ht="18.75">
      <c r="A1" s="130" t="s">
        <v>172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</row>
    <row r="2" spans="1:79">
      <c r="B2" s="129" t="s">
        <v>299</v>
      </c>
    </row>
    <row r="3" spans="1:79">
      <c r="B3" s="129" t="s">
        <v>187</v>
      </c>
    </row>
    <row r="4" spans="1:79">
      <c r="B4" s="132" t="s">
        <v>132</v>
      </c>
      <c r="C4" s="133">
        <v>39814</v>
      </c>
      <c r="D4" s="133">
        <v>39845</v>
      </c>
      <c r="E4" s="133">
        <v>39873</v>
      </c>
      <c r="F4" s="133">
        <v>39904</v>
      </c>
      <c r="G4" s="133">
        <v>39934</v>
      </c>
      <c r="H4" s="133">
        <v>39965</v>
      </c>
      <c r="I4" s="133">
        <v>39995</v>
      </c>
      <c r="J4" s="133">
        <v>40026</v>
      </c>
      <c r="K4" s="133">
        <v>40057</v>
      </c>
      <c r="L4" s="133">
        <v>40087</v>
      </c>
      <c r="M4" s="133">
        <v>40118</v>
      </c>
      <c r="N4" s="133">
        <v>40148</v>
      </c>
    </row>
    <row r="5" spans="1:79">
      <c r="A5" s="131"/>
      <c r="B5" s="134" t="s">
        <v>71</v>
      </c>
      <c r="C5" s="135">
        <f t="shared" ref="C5:N7" si="0">SUMIF($A$59:$A$130,$B$3&amp;"-"&amp;UPPER($B5),E$59:E$130)</f>
        <v>866500</v>
      </c>
      <c r="D5" s="135">
        <f t="shared" si="0"/>
        <v>855800</v>
      </c>
      <c r="E5" s="135">
        <f t="shared" si="0"/>
        <v>862400</v>
      </c>
      <c r="F5" s="135">
        <f t="shared" si="0"/>
        <v>845900</v>
      </c>
      <c r="G5" s="135">
        <f t="shared" si="0"/>
        <v>863500</v>
      </c>
      <c r="H5" s="135">
        <f t="shared" si="0"/>
        <v>835300</v>
      </c>
      <c r="I5" s="135">
        <f t="shared" si="0"/>
        <v>856600</v>
      </c>
      <c r="J5" s="135">
        <f t="shared" si="0"/>
        <v>852700</v>
      </c>
      <c r="K5" s="135">
        <f t="shared" si="0"/>
        <v>865500</v>
      </c>
      <c r="L5" s="135">
        <f t="shared" si="0"/>
        <v>871500</v>
      </c>
      <c r="M5" s="135">
        <f t="shared" si="0"/>
        <v>880600</v>
      </c>
      <c r="N5" s="135">
        <f t="shared" si="0"/>
        <v>856300</v>
      </c>
    </row>
    <row r="6" spans="1:79">
      <c r="A6" s="131"/>
      <c r="B6" s="134" t="s">
        <v>90</v>
      </c>
      <c r="C6" s="135">
        <f t="shared" si="0"/>
        <v>13670</v>
      </c>
      <c r="D6" s="135">
        <f t="shared" si="0"/>
        <v>13386</v>
      </c>
      <c r="E6" s="135">
        <f t="shared" si="0"/>
        <v>13384</v>
      </c>
      <c r="F6" s="135">
        <f t="shared" si="0"/>
        <v>13324</v>
      </c>
      <c r="G6" s="135">
        <f t="shared" si="0"/>
        <v>13295</v>
      </c>
      <c r="H6" s="135">
        <f t="shared" si="0"/>
        <v>13325</v>
      </c>
      <c r="I6" s="135">
        <f t="shared" si="0"/>
        <v>13241</v>
      </c>
      <c r="J6" s="135">
        <f t="shared" si="0"/>
        <v>13366</v>
      </c>
      <c r="K6" s="135">
        <f t="shared" si="0"/>
        <v>13234</v>
      </c>
      <c r="L6" s="135">
        <f t="shared" si="0"/>
        <v>13772</v>
      </c>
      <c r="M6" s="135">
        <f t="shared" si="0"/>
        <v>13611</v>
      </c>
      <c r="N6" s="135">
        <f t="shared" si="0"/>
        <v>13463</v>
      </c>
    </row>
    <row r="7" spans="1:79">
      <c r="A7" s="131"/>
      <c r="B7" s="134" t="s">
        <v>133</v>
      </c>
      <c r="C7" s="135">
        <f t="shared" si="0"/>
        <v>84279</v>
      </c>
      <c r="D7" s="135">
        <f t="shared" si="0"/>
        <v>84064</v>
      </c>
      <c r="E7" s="135">
        <f t="shared" si="0"/>
        <v>81254</v>
      </c>
      <c r="F7" s="135">
        <f t="shared" si="0"/>
        <v>81782</v>
      </c>
      <c r="G7" s="135">
        <f t="shared" si="0"/>
        <v>84872</v>
      </c>
      <c r="H7" s="135">
        <f t="shared" si="0"/>
        <v>81284</v>
      </c>
      <c r="I7" s="135">
        <f t="shared" si="0"/>
        <v>81887</v>
      </c>
      <c r="J7" s="135">
        <f t="shared" si="0"/>
        <v>85688</v>
      </c>
      <c r="K7" s="135">
        <f t="shared" si="0"/>
        <v>79816</v>
      </c>
      <c r="L7" s="135">
        <f t="shared" si="0"/>
        <v>83665</v>
      </c>
      <c r="M7" s="135">
        <f t="shared" si="0"/>
        <v>81308</v>
      </c>
      <c r="N7" s="135">
        <f t="shared" si="0"/>
        <v>82670</v>
      </c>
    </row>
    <row r="8" spans="1:79">
      <c r="A8" s="131"/>
      <c r="B8" s="134" t="s">
        <v>134</v>
      </c>
      <c r="C8" s="135">
        <f t="shared" ref="C8:N8" si="1">SUMIF($A$137:$A$160,$B$3&amp;"-"&amp;UPPER($B8),E$137:E$160)</f>
        <v>68000</v>
      </c>
      <c r="D8" s="135">
        <f t="shared" si="1"/>
        <v>73000</v>
      </c>
      <c r="E8" s="135">
        <f t="shared" si="1"/>
        <v>76000</v>
      </c>
      <c r="F8" s="135">
        <f t="shared" si="1"/>
        <v>70000</v>
      </c>
      <c r="G8" s="135">
        <f t="shared" si="1"/>
        <v>70000</v>
      </c>
      <c r="H8" s="135">
        <f t="shared" si="1"/>
        <v>75000</v>
      </c>
      <c r="I8" s="135">
        <f t="shared" si="1"/>
        <v>72000</v>
      </c>
      <c r="J8" s="135">
        <f t="shared" si="1"/>
        <v>70000</v>
      </c>
      <c r="K8" s="135">
        <f t="shared" si="1"/>
        <v>72000</v>
      </c>
      <c r="L8" s="135">
        <f t="shared" si="1"/>
        <v>70000</v>
      </c>
      <c r="M8" s="135">
        <f t="shared" si="1"/>
        <v>75000</v>
      </c>
      <c r="N8" s="135">
        <f t="shared" si="1"/>
        <v>76000</v>
      </c>
    </row>
    <row r="9" spans="1:79">
      <c r="B9" s="136" t="s">
        <v>23</v>
      </c>
      <c r="C9" s="137">
        <f t="shared" ref="C9:N9" si="2">SUM(C5:C8)</f>
        <v>1032449</v>
      </c>
      <c r="D9" s="137">
        <f t="shared" si="2"/>
        <v>1026250</v>
      </c>
      <c r="E9" s="137">
        <f t="shared" si="2"/>
        <v>1033038</v>
      </c>
      <c r="F9" s="137">
        <f t="shared" si="2"/>
        <v>1011006</v>
      </c>
      <c r="G9" s="137">
        <f t="shared" si="2"/>
        <v>1031667</v>
      </c>
      <c r="H9" s="137">
        <f t="shared" si="2"/>
        <v>1004909</v>
      </c>
      <c r="I9" s="137">
        <f t="shared" si="2"/>
        <v>1023728</v>
      </c>
      <c r="J9" s="137">
        <f t="shared" si="2"/>
        <v>1021754</v>
      </c>
      <c r="K9" s="137">
        <f t="shared" si="2"/>
        <v>1030550</v>
      </c>
      <c r="L9" s="137">
        <f t="shared" si="2"/>
        <v>1038937</v>
      </c>
      <c r="M9" s="137">
        <f t="shared" si="2"/>
        <v>1050519</v>
      </c>
      <c r="N9" s="137">
        <f t="shared" si="2"/>
        <v>1028433</v>
      </c>
    </row>
    <row r="11" spans="1:79">
      <c r="B11" s="129" t="s">
        <v>141</v>
      </c>
    </row>
    <row r="12" spans="1:79">
      <c r="B12" s="132" t="s">
        <v>132</v>
      </c>
      <c r="C12" s="133">
        <v>39814</v>
      </c>
      <c r="D12" s="133">
        <v>39845</v>
      </c>
      <c r="E12" s="133">
        <v>39873</v>
      </c>
      <c r="F12" s="133">
        <v>39904</v>
      </c>
      <c r="G12" s="133">
        <v>39934</v>
      </c>
      <c r="H12" s="133">
        <v>39965</v>
      </c>
      <c r="I12" s="133">
        <v>39995</v>
      </c>
      <c r="J12" s="133">
        <v>40026</v>
      </c>
      <c r="K12" s="133">
        <v>40057</v>
      </c>
      <c r="L12" s="133">
        <v>40087</v>
      </c>
      <c r="M12" s="133">
        <v>40118</v>
      </c>
      <c r="N12" s="133">
        <v>40148</v>
      </c>
    </row>
    <row r="13" spans="1:79">
      <c r="A13" s="131"/>
      <c r="B13" s="134" t="s">
        <v>71</v>
      </c>
      <c r="C13" s="135">
        <f t="shared" ref="C13:N15" si="3">SUMIF($A$59:$A$130,$B$11&amp;"-"&amp;UPPER($B13),E$59:E$130)</f>
        <v>4851000</v>
      </c>
      <c r="D13" s="135">
        <f t="shared" si="3"/>
        <v>4966000</v>
      </c>
      <c r="E13" s="135">
        <f t="shared" si="3"/>
        <v>4974000</v>
      </c>
      <c r="F13" s="135">
        <f t="shared" si="3"/>
        <v>4899000</v>
      </c>
      <c r="G13" s="135">
        <f t="shared" si="3"/>
        <v>4994000</v>
      </c>
      <c r="H13" s="135">
        <f t="shared" si="3"/>
        <v>4931000</v>
      </c>
      <c r="I13" s="135">
        <f t="shared" si="3"/>
        <v>5022000</v>
      </c>
      <c r="J13" s="135">
        <f t="shared" si="3"/>
        <v>4922000</v>
      </c>
      <c r="K13" s="135">
        <f t="shared" si="3"/>
        <v>4845000</v>
      </c>
      <c r="L13" s="135">
        <f t="shared" si="3"/>
        <v>4974000</v>
      </c>
      <c r="M13" s="135">
        <f t="shared" si="3"/>
        <v>4937000</v>
      </c>
      <c r="N13" s="135">
        <f t="shared" si="3"/>
        <v>4981000</v>
      </c>
    </row>
    <row r="14" spans="1:79">
      <c r="A14" s="131"/>
      <c r="B14" s="134" t="s">
        <v>90</v>
      </c>
      <c r="C14" s="135">
        <f t="shared" si="3"/>
        <v>55421</v>
      </c>
      <c r="D14" s="135">
        <f t="shared" si="3"/>
        <v>58192</v>
      </c>
      <c r="E14" s="135">
        <f t="shared" si="3"/>
        <v>59272</v>
      </c>
      <c r="F14" s="135">
        <f t="shared" si="3"/>
        <v>57082</v>
      </c>
      <c r="G14" s="135">
        <f t="shared" si="3"/>
        <v>57495</v>
      </c>
      <c r="H14" s="135">
        <f t="shared" si="3"/>
        <v>56263</v>
      </c>
      <c r="I14" s="135">
        <f t="shared" si="3"/>
        <v>56109</v>
      </c>
      <c r="J14" s="135">
        <f t="shared" si="3"/>
        <v>59273</v>
      </c>
      <c r="K14" s="135">
        <f t="shared" si="3"/>
        <v>57299</v>
      </c>
      <c r="L14" s="135">
        <f t="shared" si="3"/>
        <v>58192</v>
      </c>
      <c r="M14" s="135">
        <f t="shared" si="3"/>
        <v>59015</v>
      </c>
      <c r="N14" s="135">
        <f t="shared" si="3"/>
        <v>56157</v>
      </c>
    </row>
    <row r="15" spans="1:79">
      <c r="A15" s="131"/>
      <c r="B15" s="134" t="s">
        <v>133</v>
      </c>
      <c r="C15" s="135">
        <f t="shared" si="3"/>
        <v>583340</v>
      </c>
      <c r="D15" s="135">
        <f t="shared" si="3"/>
        <v>582550</v>
      </c>
      <c r="E15" s="135">
        <f t="shared" si="3"/>
        <v>572410</v>
      </c>
      <c r="F15" s="135">
        <f t="shared" si="3"/>
        <v>603770</v>
      </c>
      <c r="G15" s="135">
        <f t="shared" si="3"/>
        <v>602490</v>
      </c>
      <c r="H15" s="135">
        <f t="shared" si="3"/>
        <v>601020</v>
      </c>
      <c r="I15" s="135">
        <f t="shared" si="3"/>
        <v>592590</v>
      </c>
      <c r="J15" s="135">
        <f t="shared" si="3"/>
        <v>582730</v>
      </c>
      <c r="K15" s="135">
        <f t="shared" si="3"/>
        <v>592710</v>
      </c>
      <c r="L15" s="135">
        <f t="shared" si="3"/>
        <v>612400</v>
      </c>
      <c r="M15" s="135">
        <f t="shared" si="3"/>
        <v>602390</v>
      </c>
      <c r="N15" s="135">
        <f t="shared" si="3"/>
        <v>581070</v>
      </c>
    </row>
    <row r="16" spans="1:79">
      <c r="A16" s="131"/>
      <c r="B16" s="134" t="s">
        <v>134</v>
      </c>
      <c r="C16" s="135">
        <f t="shared" ref="C16:N16" si="4">SUMIF($A$137:$A$160,$B$11&amp;"-"&amp;UPPER($B16),E$137:E$160)</f>
        <v>92000</v>
      </c>
      <c r="D16" s="135">
        <f t="shared" si="4"/>
        <v>90000</v>
      </c>
      <c r="E16" s="135">
        <f t="shared" si="4"/>
        <v>94000</v>
      </c>
      <c r="F16" s="135">
        <f t="shared" si="4"/>
        <v>90000</v>
      </c>
      <c r="G16" s="135">
        <f t="shared" si="4"/>
        <v>91000</v>
      </c>
      <c r="H16" s="135">
        <f t="shared" si="4"/>
        <v>94000</v>
      </c>
      <c r="I16" s="135">
        <f t="shared" si="4"/>
        <v>88000</v>
      </c>
      <c r="J16" s="135">
        <f t="shared" si="4"/>
        <v>91000</v>
      </c>
      <c r="K16" s="135">
        <f t="shared" si="4"/>
        <v>90000</v>
      </c>
      <c r="L16" s="135">
        <f t="shared" si="4"/>
        <v>92000</v>
      </c>
      <c r="M16" s="135">
        <f t="shared" si="4"/>
        <v>90000</v>
      </c>
      <c r="N16" s="135">
        <f t="shared" si="4"/>
        <v>90000</v>
      </c>
    </row>
    <row r="17" spans="1:79">
      <c r="B17" s="136" t="s">
        <v>23</v>
      </c>
      <c r="C17" s="137">
        <f t="shared" ref="C17:N17" si="5">SUM(C13:C16)</f>
        <v>5581761</v>
      </c>
      <c r="D17" s="137">
        <f t="shared" si="5"/>
        <v>5696742</v>
      </c>
      <c r="E17" s="137">
        <f t="shared" si="5"/>
        <v>5699682</v>
      </c>
      <c r="F17" s="137">
        <f t="shared" si="5"/>
        <v>5649852</v>
      </c>
      <c r="G17" s="137">
        <f t="shared" si="5"/>
        <v>5744985</v>
      </c>
      <c r="H17" s="137">
        <f t="shared" si="5"/>
        <v>5682283</v>
      </c>
      <c r="I17" s="137">
        <f t="shared" si="5"/>
        <v>5758699</v>
      </c>
      <c r="J17" s="137">
        <f t="shared" si="5"/>
        <v>5655003</v>
      </c>
      <c r="K17" s="137">
        <f t="shared" si="5"/>
        <v>5585009</v>
      </c>
      <c r="L17" s="137">
        <f t="shared" si="5"/>
        <v>5736592</v>
      </c>
      <c r="M17" s="137">
        <f t="shared" si="5"/>
        <v>5688405</v>
      </c>
      <c r="N17" s="137">
        <f t="shared" si="5"/>
        <v>5708227</v>
      </c>
    </row>
    <row r="19" spans="1:79">
      <c r="B19" s="129" t="s">
        <v>189</v>
      </c>
    </row>
    <row r="20" spans="1:79">
      <c r="B20" s="132" t="s">
        <v>132</v>
      </c>
      <c r="C20" s="133">
        <v>39814</v>
      </c>
      <c r="D20" s="133">
        <v>39845</v>
      </c>
      <c r="E20" s="133">
        <v>39873</v>
      </c>
      <c r="F20" s="133">
        <v>39904</v>
      </c>
      <c r="G20" s="133">
        <v>39934</v>
      </c>
      <c r="H20" s="133">
        <v>39965</v>
      </c>
      <c r="I20" s="133">
        <v>39995</v>
      </c>
      <c r="J20" s="133">
        <v>40026</v>
      </c>
      <c r="K20" s="133">
        <v>40057</v>
      </c>
      <c r="L20" s="133">
        <v>40087</v>
      </c>
      <c r="M20" s="133">
        <v>40118</v>
      </c>
      <c r="N20" s="133">
        <v>40148</v>
      </c>
    </row>
    <row r="21" spans="1:79">
      <c r="A21" s="131"/>
      <c r="B21" s="134" t="s">
        <v>71</v>
      </c>
      <c r="C21" s="135">
        <f t="shared" ref="C21:N23" si="6">SUMIF($A$59:$A$130,$B$19&amp;"-"&amp;UPPER($B21),E$59:E$130)</f>
        <v>1101000</v>
      </c>
      <c r="D21" s="135">
        <f t="shared" si="6"/>
        <v>1105000</v>
      </c>
      <c r="E21" s="135">
        <f t="shared" si="6"/>
        <v>1039000</v>
      </c>
      <c r="F21" s="135">
        <f t="shared" si="6"/>
        <v>1151000</v>
      </c>
      <c r="G21" s="135">
        <f t="shared" si="6"/>
        <v>1089000</v>
      </c>
      <c r="H21" s="135">
        <f t="shared" si="6"/>
        <v>1085000</v>
      </c>
      <c r="I21" s="135">
        <f t="shared" si="6"/>
        <v>1124000</v>
      </c>
      <c r="J21" s="135">
        <f t="shared" si="6"/>
        <v>1118000</v>
      </c>
      <c r="K21" s="135">
        <f t="shared" si="6"/>
        <v>1092000</v>
      </c>
      <c r="L21" s="135">
        <f t="shared" si="6"/>
        <v>1100000</v>
      </c>
      <c r="M21" s="135">
        <f t="shared" si="6"/>
        <v>1090000</v>
      </c>
      <c r="N21" s="135">
        <f t="shared" si="6"/>
        <v>1099000</v>
      </c>
    </row>
    <row r="22" spans="1:79">
      <c r="A22" s="131"/>
      <c r="B22" s="134" t="s">
        <v>90</v>
      </c>
      <c r="C22" s="135">
        <f t="shared" si="6"/>
        <v>15830</v>
      </c>
      <c r="D22" s="135">
        <f t="shared" si="6"/>
        <v>15540</v>
      </c>
      <c r="E22" s="135">
        <f t="shared" si="6"/>
        <v>15740</v>
      </c>
      <c r="F22" s="135">
        <f t="shared" si="6"/>
        <v>16570</v>
      </c>
      <c r="G22" s="135">
        <f t="shared" si="6"/>
        <v>16970</v>
      </c>
      <c r="H22" s="135">
        <f t="shared" si="6"/>
        <v>16370</v>
      </c>
      <c r="I22" s="135">
        <f t="shared" si="6"/>
        <v>16270</v>
      </c>
      <c r="J22" s="135">
        <f t="shared" si="6"/>
        <v>15670</v>
      </c>
      <c r="K22" s="135">
        <f t="shared" si="6"/>
        <v>16280</v>
      </c>
      <c r="L22" s="135">
        <f t="shared" si="6"/>
        <v>15200</v>
      </c>
      <c r="M22" s="135">
        <f t="shared" si="6"/>
        <v>15960</v>
      </c>
      <c r="N22" s="135">
        <f t="shared" si="6"/>
        <v>16740</v>
      </c>
    </row>
    <row r="23" spans="1:79">
      <c r="A23" s="131"/>
      <c r="B23" s="134" t="s">
        <v>133</v>
      </c>
      <c r="C23" s="135">
        <f t="shared" si="6"/>
        <v>101800</v>
      </c>
      <c r="D23" s="135">
        <f t="shared" si="6"/>
        <v>99000</v>
      </c>
      <c r="E23" s="135">
        <f t="shared" si="6"/>
        <v>99200</v>
      </c>
      <c r="F23" s="135">
        <f t="shared" si="6"/>
        <v>99900</v>
      </c>
      <c r="G23" s="135">
        <f t="shared" si="6"/>
        <v>102500</v>
      </c>
      <c r="H23" s="135">
        <f t="shared" si="6"/>
        <v>98800</v>
      </c>
      <c r="I23" s="135">
        <f t="shared" si="6"/>
        <v>100100</v>
      </c>
      <c r="J23" s="135">
        <f t="shared" si="6"/>
        <v>99700</v>
      </c>
      <c r="K23" s="135">
        <f t="shared" si="6"/>
        <v>98800</v>
      </c>
      <c r="L23" s="135">
        <f t="shared" si="6"/>
        <v>100100</v>
      </c>
      <c r="M23" s="135">
        <f t="shared" si="6"/>
        <v>101400</v>
      </c>
      <c r="N23" s="135">
        <f t="shared" si="6"/>
        <v>98500</v>
      </c>
    </row>
    <row r="24" spans="1:79">
      <c r="A24" s="131"/>
      <c r="B24" s="134" t="s">
        <v>134</v>
      </c>
      <c r="C24" s="135">
        <f t="shared" ref="C24:N24" si="7">SUMIF($A$137:$A$160,$B$19&amp;"-"&amp;UPPER($B24),E$137:E$160)</f>
        <v>53000</v>
      </c>
      <c r="D24" s="135">
        <f t="shared" si="7"/>
        <v>53000</v>
      </c>
      <c r="E24" s="135">
        <f t="shared" si="7"/>
        <v>53000</v>
      </c>
      <c r="F24" s="135">
        <f t="shared" si="7"/>
        <v>53000</v>
      </c>
      <c r="G24" s="135">
        <f t="shared" si="7"/>
        <v>51000</v>
      </c>
      <c r="H24" s="135">
        <f t="shared" si="7"/>
        <v>55000</v>
      </c>
      <c r="I24" s="135">
        <f t="shared" si="7"/>
        <v>55000</v>
      </c>
      <c r="J24" s="135">
        <f t="shared" si="7"/>
        <v>54000</v>
      </c>
      <c r="K24" s="135">
        <f t="shared" si="7"/>
        <v>55000</v>
      </c>
      <c r="L24" s="135">
        <f t="shared" si="7"/>
        <v>55000</v>
      </c>
      <c r="M24" s="135">
        <f t="shared" si="7"/>
        <v>53000</v>
      </c>
      <c r="N24" s="135">
        <f t="shared" si="7"/>
        <v>50000</v>
      </c>
    </row>
    <row r="25" spans="1:79">
      <c r="B25" s="136" t="s">
        <v>23</v>
      </c>
      <c r="C25" s="137">
        <f t="shared" ref="C25:N25" si="8">SUM(C21:C24)</f>
        <v>1271630</v>
      </c>
      <c r="D25" s="137">
        <f t="shared" si="8"/>
        <v>1272540</v>
      </c>
      <c r="E25" s="137">
        <f t="shared" si="8"/>
        <v>1206940</v>
      </c>
      <c r="F25" s="137">
        <f t="shared" si="8"/>
        <v>1320470</v>
      </c>
      <c r="G25" s="137">
        <f t="shared" si="8"/>
        <v>1259470</v>
      </c>
      <c r="H25" s="137">
        <f t="shared" si="8"/>
        <v>1255170</v>
      </c>
      <c r="I25" s="137">
        <f t="shared" si="8"/>
        <v>1295370</v>
      </c>
      <c r="J25" s="137">
        <f t="shared" si="8"/>
        <v>1287370</v>
      </c>
      <c r="K25" s="137">
        <f t="shared" si="8"/>
        <v>1262080</v>
      </c>
      <c r="L25" s="137">
        <f t="shared" si="8"/>
        <v>1270300</v>
      </c>
      <c r="M25" s="137">
        <f t="shared" si="8"/>
        <v>1260360</v>
      </c>
      <c r="N25" s="137">
        <f t="shared" si="8"/>
        <v>1264240</v>
      </c>
    </row>
    <row r="27" spans="1:79" ht="18.75">
      <c r="A27" s="130" t="s">
        <v>173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</row>
    <row r="29" spans="1:79">
      <c r="B29" s="165" t="s">
        <v>174</v>
      </c>
      <c r="C29" s="133" t="s">
        <v>140</v>
      </c>
      <c r="D29" s="291"/>
    </row>
    <row r="30" spans="1:79">
      <c r="B30" s="166" t="s">
        <v>72</v>
      </c>
      <c r="C30" s="167" t="s">
        <v>187</v>
      </c>
      <c r="D30" s="292"/>
    </row>
    <row r="31" spans="1:79">
      <c r="B31" s="166" t="s">
        <v>73</v>
      </c>
      <c r="C31" s="167" t="s">
        <v>187</v>
      </c>
      <c r="D31" s="292"/>
    </row>
    <row r="32" spans="1:79">
      <c r="B32" s="166" t="s">
        <v>175</v>
      </c>
      <c r="C32" s="167" t="s">
        <v>189</v>
      </c>
      <c r="D32" s="292"/>
    </row>
    <row r="33" spans="2:4">
      <c r="B33" s="166" t="s">
        <v>74</v>
      </c>
      <c r="C33" s="167" t="s">
        <v>189</v>
      </c>
      <c r="D33" s="292"/>
    </row>
    <row r="34" spans="2:4">
      <c r="B34" s="166" t="s">
        <v>75</v>
      </c>
      <c r="C34" s="167" t="s">
        <v>141</v>
      </c>
      <c r="D34" s="292"/>
    </row>
    <row r="35" spans="2:4">
      <c r="B35" s="166" t="s">
        <v>76</v>
      </c>
      <c r="C35" s="167" t="s">
        <v>187</v>
      </c>
      <c r="D35" s="292"/>
    </row>
    <row r="36" spans="2:4">
      <c r="B36" s="166" t="s">
        <v>176</v>
      </c>
      <c r="C36" s="167" t="s">
        <v>189</v>
      </c>
      <c r="D36" s="292"/>
    </row>
    <row r="37" spans="2:4">
      <c r="B37" s="166" t="s">
        <v>77</v>
      </c>
      <c r="C37" s="167" t="s">
        <v>141</v>
      </c>
      <c r="D37" s="292"/>
    </row>
    <row r="38" spans="2:4">
      <c r="B38" s="166" t="s">
        <v>78</v>
      </c>
      <c r="C38" s="167" t="s">
        <v>141</v>
      </c>
      <c r="D38" s="292"/>
    </row>
    <row r="39" spans="2:4">
      <c r="B39" s="166" t="s">
        <v>79</v>
      </c>
      <c r="C39" s="167" t="s">
        <v>141</v>
      </c>
      <c r="D39" s="292"/>
    </row>
    <row r="40" spans="2:4">
      <c r="B40" s="166" t="s">
        <v>80</v>
      </c>
      <c r="C40" s="167" t="s">
        <v>141</v>
      </c>
      <c r="D40" s="292"/>
    </row>
    <row r="41" spans="2:4">
      <c r="B41" s="166" t="s">
        <v>177</v>
      </c>
      <c r="C41" s="167" t="s">
        <v>187</v>
      </c>
      <c r="D41" s="292"/>
    </row>
    <row r="42" spans="2:4">
      <c r="B42" s="166" t="s">
        <v>81</v>
      </c>
      <c r="C42" s="167" t="s">
        <v>187</v>
      </c>
      <c r="D42" s="292"/>
    </row>
    <row r="43" spans="2:4">
      <c r="B43" s="166" t="s">
        <v>24</v>
      </c>
      <c r="C43" s="167" t="s">
        <v>141</v>
      </c>
      <c r="D43" s="292"/>
    </row>
    <row r="44" spans="2:4">
      <c r="B44" s="166" t="s">
        <v>82</v>
      </c>
      <c r="C44" s="167" t="s">
        <v>141</v>
      </c>
      <c r="D44" s="292"/>
    </row>
    <row r="45" spans="2:4">
      <c r="B45" s="166" t="s">
        <v>83</v>
      </c>
      <c r="C45" s="167" t="s">
        <v>141</v>
      </c>
      <c r="D45" s="292"/>
    </row>
    <row r="46" spans="2:4">
      <c r="B46" s="166" t="s">
        <v>84</v>
      </c>
      <c r="C46" s="167" t="s">
        <v>189</v>
      </c>
      <c r="D46" s="292"/>
    </row>
    <row r="47" spans="2:4">
      <c r="B47" s="166" t="s">
        <v>85</v>
      </c>
      <c r="C47" s="167" t="s">
        <v>141</v>
      </c>
      <c r="D47" s="292"/>
    </row>
    <row r="48" spans="2:4">
      <c r="B48" s="166" t="s">
        <v>86</v>
      </c>
      <c r="C48" s="167" t="s">
        <v>187</v>
      </c>
      <c r="D48" s="292"/>
    </row>
    <row r="49" spans="1:79">
      <c r="B49" s="166" t="s">
        <v>178</v>
      </c>
      <c r="C49" s="167" t="s">
        <v>189</v>
      </c>
      <c r="D49" s="292"/>
    </row>
    <row r="50" spans="1:79">
      <c r="B50" s="166" t="s">
        <v>87</v>
      </c>
      <c r="C50" s="167" t="s">
        <v>187</v>
      </c>
      <c r="D50" s="292"/>
    </row>
    <row r="51" spans="1:79">
      <c r="B51" s="166" t="s">
        <v>88</v>
      </c>
      <c r="C51" s="167" t="s">
        <v>189</v>
      </c>
      <c r="D51" s="292"/>
    </row>
    <row r="52" spans="1:79">
      <c r="B52" s="166" t="s">
        <v>179</v>
      </c>
      <c r="C52" s="167" t="s">
        <v>187</v>
      </c>
      <c r="D52" s="292"/>
    </row>
    <row r="53" spans="1:79">
      <c r="B53" s="166" t="s">
        <v>89</v>
      </c>
      <c r="C53" s="167" t="s">
        <v>141</v>
      </c>
      <c r="D53" s="292"/>
    </row>
    <row r="56" spans="1:79" ht="18.75">
      <c r="A56" s="130" t="s">
        <v>180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</row>
    <row r="58" spans="1:79">
      <c r="A58" s="131"/>
      <c r="B58" s="168" t="s">
        <v>140</v>
      </c>
      <c r="C58" s="169" t="s">
        <v>181</v>
      </c>
      <c r="D58" s="169" t="s">
        <v>174</v>
      </c>
      <c r="E58" s="133">
        <v>39814</v>
      </c>
      <c r="F58" s="133">
        <v>39845</v>
      </c>
      <c r="G58" s="133">
        <v>39873</v>
      </c>
      <c r="H58" s="133">
        <v>39904</v>
      </c>
      <c r="I58" s="133">
        <v>39934</v>
      </c>
      <c r="J58" s="133">
        <v>39965</v>
      </c>
      <c r="K58" s="133">
        <v>39995</v>
      </c>
      <c r="L58" s="133">
        <v>40026</v>
      </c>
      <c r="M58" s="133">
        <v>40057</v>
      </c>
      <c r="N58" s="133">
        <v>40087</v>
      </c>
      <c r="O58" s="133">
        <v>40118</v>
      </c>
      <c r="P58" s="133">
        <v>40148</v>
      </c>
    </row>
    <row r="59" spans="1:79">
      <c r="A59" s="131" t="str">
        <f>+B59&amp;"-"&amp;C59</f>
        <v>NORTE-CONTROL</v>
      </c>
      <c r="B59" s="170" t="str">
        <f>VLOOKUP(D59,$B$30:$C$53,2,FALSE)</f>
        <v>NORTE</v>
      </c>
      <c r="C59" s="171" t="s">
        <v>182</v>
      </c>
      <c r="D59" s="170" t="s">
        <v>72</v>
      </c>
      <c r="E59" s="332">
        <v>80</v>
      </c>
      <c r="F59" s="332">
        <v>76</v>
      </c>
      <c r="G59" s="332">
        <v>74</v>
      </c>
      <c r="H59" s="332">
        <v>74</v>
      </c>
      <c r="I59" s="332">
        <v>75</v>
      </c>
      <c r="J59" s="332">
        <v>75</v>
      </c>
      <c r="K59" s="332">
        <v>81</v>
      </c>
      <c r="L59" s="332">
        <v>76</v>
      </c>
      <c r="M59" s="332">
        <v>74</v>
      </c>
      <c r="N59" s="332">
        <v>82</v>
      </c>
      <c r="O59" s="332">
        <v>81</v>
      </c>
      <c r="P59" s="332">
        <v>83</v>
      </c>
      <c r="R59" s="59"/>
      <c r="S59" s="243"/>
      <c r="T59" s="59"/>
      <c r="U59" s="59"/>
    </row>
    <row r="60" spans="1:79">
      <c r="A60" s="131" t="str">
        <f t="shared" ref="A60:A123" si="9">+B60&amp;"-"&amp;C60</f>
        <v>NORTE-CONTROL</v>
      </c>
      <c r="B60" s="170" t="str">
        <f t="shared" ref="B60:B123" si="10">VLOOKUP(D60,$B$30:$C$53,2,FALSE)</f>
        <v>NORTE</v>
      </c>
      <c r="C60" s="171" t="s">
        <v>182</v>
      </c>
      <c r="D60" s="170" t="s">
        <v>73</v>
      </c>
      <c r="E60" s="332">
        <v>910</v>
      </c>
      <c r="F60" s="332">
        <v>860</v>
      </c>
      <c r="G60" s="332">
        <v>910</v>
      </c>
      <c r="H60" s="332">
        <v>920</v>
      </c>
      <c r="I60" s="332">
        <v>870</v>
      </c>
      <c r="J60" s="332">
        <v>860</v>
      </c>
      <c r="K60" s="332">
        <v>920</v>
      </c>
      <c r="L60" s="332">
        <v>900</v>
      </c>
      <c r="M60" s="332">
        <v>910</v>
      </c>
      <c r="N60" s="332">
        <v>920</v>
      </c>
      <c r="O60" s="332">
        <v>900</v>
      </c>
      <c r="P60" s="332">
        <v>920</v>
      </c>
      <c r="Q60" s="59"/>
      <c r="R60" s="59"/>
      <c r="S60" s="243"/>
      <c r="T60" s="59"/>
      <c r="U60" s="59"/>
    </row>
    <row r="61" spans="1:79">
      <c r="A61" s="131" t="str">
        <f t="shared" si="9"/>
        <v>SUR-CONTROL</v>
      </c>
      <c r="B61" s="170" t="str">
        <f t="shared" si="10"/>
        <v>SUR</v>
      </c>
      <c r="C61" s="171" t="s">
        <v>182</v>
      </c>
      <c r="D61" s="170" t="s">
        <v>175</v>
      </c>
      <c r="E61" s="332">
        <v>160</v>
      </c>
      <c r="F61" s="332">
        <v>170</v>
      </c>
      <c r="G61" s="332">
        <v>150</v>
      </c>
      <c r="H61" s="332">
        <v>160</v>
      </c>
      <c r="I61" s="332">
        <v>150</v>
      </c>
      <c r="J61" s="332">
        <v>150</v>
      </c>
      <c r="K61" s="332">
        <v>170</v>
      </c>
      <c r="L61" s="332">
        <v>150</v>
      </c>
      <c r="M61" s="332">
        <v>160</v>
      </c>
      <c r="N61" s="332">
        <v>160</v>
      </c>
      <c r="O61" s="332">
        <v>160</v>
      </c>
      <c r="P61" s="332">
        <v>150</v>
      </c>
      <c r="Q61" s="59"/>
      <c r="R61" s="59"/>
      <c r="S61" s="243"/>
      <c r="T61" s="59"/>
      <c r="U61" s="59"/>
    </row>
    <row r="62" spans="1:79">
      <c r="A62" s="131" t="str">
        <f t="shared" si="9"/>
        <v>SUR-CONTROL</v>
      </c>
      <c r="B62" s="170" t="str">
        <f t="shared" si="10"/>
        <v>SUR</v>
      </c>
      <c r="C62" s="171" t="s">
        <v>182</v>
      </c>
      <c r="D62" s="170" t="s">
        <v>74</v>
      </c>
      <c r="E62" s="332">
        <v>7900</v>
      </c>
      <c r="F62" s="332">
        <v>7600</v>
      </c>
      <c r="G62" s="332">
        <v>7600</v>
      </c>
      <c r="H62" s="332">
        <v>8400</v>
      </c>
      <c r="I62" s="332">
        <v>8600</v>
      </c>
      <c r="J62" s="332">
        <v>8300</v>
      </c>
      <c r="K62" s="332">
        <v>8300</v>
      </c>
      <c r="L62" s="332">
        <v>7400</v>
      </c>
      <c r="M62" s="332">
        <v>8000</v>
      </c>
      <c r="N62" s="332">
        <v>7300</v>
      </c>
      <c r="O62" s="332">
        <v>7900</v>
      </c>
      <c r="P62" s="332">
        <v>8400</v>
      </c>
      <c r="Q62" s="59"/>
      <c r="R62" s="59"/>
      <c r="S62" s="243"/>
      <c r="T62" s="59"/>
      <c r="U62" s="59"/>
    </row>
    <row r="63" spans="1:79">
      <c r="A63" s="131" t="str">
        <f t="shared" si="9"/>
        <v>CENTRO-CONTROL</v>
      </c>
      <c r="B63" s="170" t="str">
        <f t="shared" si="10"/>
        <v>CENTRO</v>
      </c>
      <c r="C63" s="171" t="s">
        <v>182</v>
      </c>
      <c r="D63" s="170" t="s">
        <v>75</v>
      </c>
      <c r="E63" s="332">
        <v>370</v>
      </c>
      <c r="F63" s="332">
        <v>350</v>
      </c>
      <c r="G63" s="332">
        <v>370</v>
      </c>
      <c r="H63" s="332">
        <v>350</v>
      </c>
      <c r="I63" s="332">
        <v>370</v>
      </c>
      <c r="J63" s="332">
        <v>370</v>
      </c>
      <c r="K63" s="332">
        <v>360</v>
      </c>
      <c r="L63" s="332">
        <v>360</v>
      </c>
      <c r="M63" s="332">
        <v>380</v>
      </c>
      <c r="N63" s="332">
        <v>390</v>
      </c>
      <c r="O63" s="332">
        <v>370</v>
      </c>
      <c r="P63" s="332">
        <v>380</v>
      </c>
      <c r="Q63" s="59"/>
      <c r="R63" s="59"/>
      <c r="S63" s="243"/>
      <c r="T63" s="59"/>
      <c r="U63" s="59"/>
    </row>
    <row r="64" spans="1:79">
      <c r="A64" s="131" t="str">
        <f t="shared" si="9"/>
        <v>NORTE-CONTROL</v>
      </c>
      <c r="B64" s="170" t="str">
        <f t="shared" si="10"/>
        <v>NORTE</v>
      </c>
      <c r="C64" s="171" t="s">
        <v>182</v>
      </c>
      <c r="D64" s="170" t="s">
        <v>76</v>
      </c>
      <c r="E64" s="332">
        <v>610</v>
      </c>
      <c r="F64" s="332">
        <v>640</v>
      </c>
      <c r="G64" s="332">
        <v>650</v>
      </c>
      <c r="H64" s="332">
        <v>680</v>
      </c>
      <c r="I64" s="332">
        <v>580</v>
      </c>
      <c r="J64" s="332">
        <v>580</v>
      </c>
      <c r="K64" s="332">
        <v>590</v>
      </c>
      <c r="L64" s="332">
        <v>560</v>
      </c>
      <c r="M64" s="332">
        <v>580</v>
      </c>
      <c r="N64" s="332">
        <v>580</v>
      </c>
      <c r="O64" s="332">
        <v>630</v>
      </c>
      <c r="P64" s="332">
        <v>620</v>
      </c>
      <c r="Q64" s="59"/>
      <c r="R64" s="59"/>
      <c r="S64" s="243"/>
      <c r="T64" s="59"/>
      <c r="U64" s="59"/>
    </row>
    <row r="65" spans="1:21">
      <c r="A65" s="131" t="str">
        <f t="shared" si="9"/>
        <v>SUR-CONTROL</v>
      </c>
      <c r="B65" s="170" t="str">
        <f t="shared" si="10"/>
        <v>SUR</v>
      </c>
      <c r="C65" s="171" t="s">
        <v>182</v>
      </c>
      <c r="D65" s="170" t="s">
        <v>176</v>
      </c>
      <c r="E65" s="332">
        <v>4900</v>
      </c>
      <c r="F65" s="332">
        <v>4900</v>
      </c>
      <c r="G65" s="332">
        <v>5100</v>
      </c>
      <c r="H65" s="332">
        <v>5200</v>
      </c>
      <c r="I65" s="332">
        <v>5300</v>
      </c>
      <c r="J65" s="332">
        <v>5000</v>
      </c>
      <c r="K65" s="332">
        <v>5000</v>
      </c>
      <c r="L65" s="332">
        <v>5300</v>
      </c>
      <c r="M65" s="332">
        <v>5200</v>
      </c>
      <c r="N65" s="332">
        <v>4900</v>
      </c>
      <c r="O65" s="332">
        <v>5100</v>
      </c>
      <c r="P65" s="332">
        <v>5300</v>
      </c>
      <c r="Q65" s="59"/>
      <c r="R65" s="59"/>
      <c r="S65" s="243"/>
      <c r="T65" s="59"/>
      <c r="U65" s="59"/>
    </row>
    <row r="66" spans="1:21">
      <c r="A66" s="131" t="str">
        <f t="shared" si="9"/>
        <v>CENTRO-CONTROL</v>
      </c>
      <c r="B66" s="170" t="str">
        <f t="shared" si="10"/>
        <v>CENTRO</v>
      </c>
      <c r="C66" s="171" t="s">
        <v>182</v>
      </c>
      <c r="D66" s="170" t="s">
        <v>77</v>
      </c>
      <c r="E66" s="332">
        <v>28</v>
      </c>
      <c r="F66" s="332">
        <v>31</v>
      </c>
      <c r="G66" s="332">
        <v>24</v>
      </c>
      <c r="H66" s="332">
        <v>21</v>
      </c>
      <c r="I66" s="332">
        <v>23</v>
      </c>
      <c r="J66" s="332">
        <v>22</v>
      </c>
      <c r="K66" s="332">
        <v>22</v>
      </c>
      <c r="L66" s="332">
        <v>33</v>
      </c>
      <c r="M66" s="332">
        <v>34</v>
      </c>
      <c r="N66" s="332">
        <v>32</v>
      </c>
      <c r="O66" s="332">
        <v>23</v>
      </c>
      <c r="P66" s="332">
        <v>33</v>
      </c>
      <c r="Q66" s="59"/>
      <c r="R66" s="59"/>
      <c r="S66" s="243"/>
      <c r="T66" s="59"/>
      <c r="U66" s="59"/>
    </row>
    <row r="67" spans="1:21">
      <c r="A67" s="131" t="str">
        <f t="shared" si="9"/>
        <v>CENTRO-CONTROL</v>
      </c>
      <c r="B67" s="170" t="str">
        <f t="shared" si="10"/>
        <v>CENTRO</v>
      </c>
      <c r="C67" s="171" t="s">
        <v>182</v>
      </c>
      <c r="D67" s="170" t="s">
        <v>78</v>
      </c>
      <c r="E67" s="332">
        <v>180</v>
      </c>
      <c r="F67" s="332">
        <v>120</v>
      </c>
      <c r="G67" s="332">
        <v>120</v>
      </c>
      <c r="H67" s="332">
        <v>110</v>
      </c>
      <c r="I67" s="332">
        <v>150</v>
      </c>
      <c r="J67" s="332">
        <v>110</v>
      </c>
      <c r="K67" s="332">
        <v>100</v>
      </c>
      <c r="L67" s="332">
        <v>110</v>
      </c>
      <c r="M67" s="332">
        <v>140</v>
      </c>
      <c r="N67" s="332">
        <v>130</v>
      </c>
      <c r="O67" s="332">
        <v>130</v>
      </c>
      <c r="P67" s="332">
        <v>180</v>
      </c>
      <c r="Q67" s="59"/>
      <c r="R67" s="59"/>
      <c r="S67" s="243"/>
      <c r="T67" s="59"/>
      <c r="U67" s="59"/>
    </row>
    <row r="68" spans="1:21">
      <c r="A68" s="131" t="str">
        <f t="shared" si="9"/>
        <v>CENTRO-CONTROL</v>
      </c>
      <c r="B68" s="170" t="str">
        <f t="shared" si="10"/>
        <v>CENTRO</v>
      </c>
      <c r="C68" s="171" t="s">
        <v>182</v>
      </c>
      <c r="D68" s="170" t="s">
        <v>79</v>
      </c>
      <c r="E68" s="332">
        <v>950</v>
      </c>
      <c r="F68" s="332">
        <v>930</v>
      </c>
      <c r="G68" s="332">
        <v>940</v>
      </c>
      <c r="H68" s="332">
        <v>970</v>
      </c>
      <c r="I68" s="332">
        <v>1010</v>
      </c>
      <c r="J68" s="332">
        <v>920</v>
      </c>
      <c r="K68" s="332">
        <v>980</v>
      </c>
      <c r="L68" s="332">
        <v>970</v>
      </c>
      <c r="M68" s="332">
        <v>950</v>
      </c>
      <c r="N68" s="332">
        <v>960</v>
      </c>
      <c r="O68" s="332">
        <v>910</v>
      </c>
      <c r="P68" s="332">
        <v>950</v>
      </c>
      <c r="Q68" s="59"/>
      <c r="R68" s="59"/>
      <c r="S68" s="243"/>
      <c r="T68" s="59"/>
      <c r="U68" s="59"/>
    </row>
    <row r="69" spans="1:21">
      <c r="A69" s="131" t="str">
        <f t="shared" si="9"/>
        <v>CENTRO-CONTROL</v>
      </c>
      <c r="B69" s="170" t="str">
        <f t="shared" si="10"/>
        <v>CENTRO</v>
      </c>
      <c r="C69" s="171" t="s">
        <v>182</v>
      </c>
      <c r="D69" s="170" t="s">
        <v>80</v>
      </c>
      <c r="E69" s="332">
        <v>800</v>
      </c>
      <c r="F69" s="332">
        <v>700</v>
      </c>
      <c r="G69" s="332">
        <v>700</v>
      </c>
      <c r="H69" s="332">
        <v>600</v>
      </c>
      <c r="I69" s="332">
        <v>800</v>
      </c>
      <c r="J69" s="332">
        <v>800</v>
      </c>
      <c r="K69" s="332">
        <v>600</v>
      </c>
      <c r="L69" s="332">
        <v>700</v>
      </c>
      <c r="M69" s="332">
        <v>700</v>
      </c>
      <c r="N69" s="332">
        <v>600</v>
      </c>
      <c r="O69" s="332">
        <v>600</v>
      </c>
      <c r="P69" s="332">
        <v>600</v>
      </c>
      <c r="Q69" s="59"/>
      <c r="R69" s="59"/>
      <c r="S69" s="243"/>
      <c r="T69" s="59"/>
      <c r="U69" s="59"/>
    </row>
    <row r="70" spans="1:21">
      <c r="A70" s="131" t="str">
        <f t="shared" si="9"/>
        <v>NORTE-CONTROL</v>
      </c>
      <c r="B70" s="170" t="str">
        <f t="shared" si="10"/>
        <v>NORTE</v>
      </c>
      <c r="C70" s="171" t="s">
        <v>182</v>
      </c>
      <c r="D70" s="170" t="s">
        <v>177</v>
      </c>
      <c r="E70" s="332">
        <v>6900</v>
      </c>
      <c r="F70" s="332">
        <v>7000</v>
      </c>
      <c r="G70" s="332">
        <v>6900</v>
      </c>
      <c r="H70" s="332">
        <v>6700</v>
      </c>
      <c r="I70" s="332">
        <v>6900</v>
      </c>
      <c r="J70" s="332">
        <v>7000</v>
      </c>
      <c r="K70" s="332">
        <v>6900</v>
      </c>
      <c r="L70" s="332">
        <v>6900</v>
      </c>
      <c r="M70" s="332">
        <v>6700</v>
      </c>
      <c r="N70" s="332">
        <v>7000</v>
      </c>
      <c r="O70" s="332">
        <v>7000</v>
      </c>
      <c r="P70" s="332">
        <v>6900</v>
      </c>
      <c r="Q70" s="59"/>
      <c r="R70" s="59"/>
      <c r="S70" s="243"/>
      <c r="T70" s="59"/>
      <c r="U70" s="59"/>
    </row>
    <row r="71" spans="1:21">
      <c r="A71" s="131" t="str">
        <f t="shared" si="9"/>
        <v>NORTE-CONTROL</v>
      </c>
      <c r="B71" s="170" t="str">
        <f t="shared" si="10"/>
        <v>NORTE</v>
      </c>
      <c r="C71" s="171" t="s">
        <v>182</v>
      </c>
      <c r="D71" s="170" t="s">
        <v>81</v>
      </c>
      <c r="E71" s="332">
        <v>2470</v>
      </c>
      <c r="F71" s="332">
        <v>2410</v>
      </c>
      <c r="G71" s="332">
        <v>2340</v>
      </c>
      <c r="H71" s="332">
        <v>2390</v>
      </c>
      <c r="I71" s="332">
        <v>2440</v>
      </c>
      <c r="J71" s="332">
        <v>2440</v>
      </c>
      <c r="K71" s="332">
        <v>2360</v>
      </c>
      <c r="L71" s="332">
        <v>2440</v>
      </c>
      <c r="M71" s="332">
        <v>2350</v>
      </c>
      <c r="N71" s="332">
        <v>2470</v>
      </c>
      <c r="O71" s="332">
        <v>2370</v>
      </c>
      <c r="P71" s="332">
        <v>2350</v>
      </c>
      <c r="Q71" s="59"/>
      <c r="R71" s="59"/>
      <c r="S71" s="243"/>
      <c r="T71" s="59"/>
      <c r="U71" s="59"/>
    </row>
    <row r="72" spans="1:21">
      <c r="A72" s="131" t="str">
        <f t="shared" si="9"/>
        <v>CENTRO-CONTROL</v>
      </c>
      <c r="B72" s="170" t="str">
        <f t="shared" si="10"/>
        <v>CENTRO</v>
      </c>
      <c r="C72" s="171" t="s">
        <v>182</v>
      </c>
      <c r="D72" s="170" t="s">
        <v>24</v>
      </c>
      <c r="E72" s="332">
        <v>51000</v>
      </c>
      <c r="F72" s="332">
        <v>54000</v>
      </c>
      <c r="G72" s="332">
        <v>55000</v>
      </c>
      <c r="H72" s="332">
        <v>53000</v>
      </c>
      <c r="I72" s="332">
        <v>53000</v>
      </c>
      <c r="J72" s="332">
        <v>52000</v>
      </c>
      <c r="K72" s="332">
        <v>52000</v>
      </c>
      <c r="L72" s="332">
        <v>55000</v>
      </c>
      <c r="M72" s="332">
        <v>53000</v>
      </c>
      <c r="N72" s="332">
        <v>54000</v>
      </c>
      <c r="O72" s="332">
        <v>55000</v>
      </c>
      <c r="P72" s="332">
        <v>52000</v>
      </c>
      <c r="Q72" s="59"/>
      <c r="R72" s="59"/>
      <c r="S72" s="243"/>
      <c r="T72" s="59"/>
      <c r="U72" s="59"/>
    </row>
    <row r="73" spans="1:21">
      <c r="A73" s="131" t="str">
        <f t="shared" si="9"/>
        <v>CENTRO-CONTROL</v>
      </c>
      <c r="B73" s="170" t="str">
        <f t="shared" si="10"/>
        <v>CENTRO</v>
      </c>
      <c r="C73" s="171" t="s">
        <v>182</v>
      </c>
      <c r="D73" s="170" t="s">
        <v>82</v>
      </c>
      <c r="E73" s="332">
        <v>1110</v>
      </c>
      <c r="F73" s="332">
        <v>1130</v>
      </c>
      <c r="G73" s="332">
        <v>1170</v>
      </c>
      <c r="H73" s="332">
        <v>1100</v>
      </c>
      <c r="I73" s="332">
        <v>1160</v>
      </c>
      <c r="J73" s="332">
        <v>1160</v>
      </c>
      <c r="K73" s="332">
        <v>1120</v>
      </c>
      <c r="L73" s="332">
        <v>1130</v>
      </c>
      <c r="M73" s="332">
        <v>1160</v>
      </c>
      <c r="N73" s="332">
        <v>1120</v>
      </c>
      <c r="O73" s="332">
        <v>1110</v>
      </c>
      <c r="P73" s="332">
        <v>1140</v>
      </c>
      <c r="Q73" s="59"/>
      <c r="R73" s="59"/>
      <c r="S73" s="243"/>
      <c r="T73" s="59"/>
      <c r="U73" s="59"/>
    </row>
    <row r="74" spans="1:21">
      <c r="A74" s="131" t="str">
        <f t="shared" si="9"/>
        <v>CENTRO-CONTROL</v>
      </c>
      <c r="B74" s="170" t="str">
        <f t="shared" si="10"/>
        <v>CENTRO</v>
      </c>
      <c r="C74" s="171" t="s">
        <v>182</v>
      </c>
      <c r="D74" s="170" t="s">
        <v>83</v>
      </c>
      <c r="E74" s="332">
        <v>790</v>
      </c>
      <c r="F74" s="332">
        <v>750</v>
      </c>
      <c r="G74" s="332">
        <v>760</v>
      </c>
      <c r="H74" s="332">
        <v>750</v>
      </c>
      <c r="I74" s="332">
        <v>790</v>
      </c>
      <c r="J74" s="332">
        <v>700</v>
      </c>
      <c r="K74" s="332">
        <v>740</v>
      </c>
      <c r="L74" s="332">
        <v>780</v>
      </c>
      <c r="M74" s="332">
        <v>740</v>
      </c>
      <c r="N74" s="332">
        <v>780</v>
      </c>
      <c r="O74" s="332">
        <v>690</v>
      </c>
      <c r="P74" s="332">
        <v>700</v>
      </c>
      <c r="Q74" s="59"/>
      <c r="R74" s="59"/>
      <c r="S74" s="243"/>
      <c r="T74" s="59"/>
      <c r="U74" s="59"/>
    </row>
    <row r="75" spans="1:21">
      <c r="A75" s="131" t="str">
        <f t="shared" si="9"/>
        <v>SUR-CONTROL</v>
      </c>
      <c r="B75" s="170" t="str">
        <f t="shared" si="10"/>
        <v>SUR</v>
      </c>
      <c r="C75" s="171" t="s">
        <v>182</v>
      </c>
      <c r="D75" s="170" t="s">
        <v>84</v>
      </c>
      <c r="E75" s="332">
        <v>580</v>
      </c>
      <c r="F75" s="332">
        <v>530</v>
      </c>
      <c r="G75" s="332">
        <v>560</v>
      </c>
      <c r="H75" s="332">
        <v>580</v>
      </c>
      <c r="I75" s="332">
        <v>570</v>
      </c>
      <c r="J75" s="332">
        <v>560</v>
      </c>
      <c r="K75" s="332">
        <v>530</v>
      </c>
      <c r="L75" s="332">
        <v>530</v>
      </c>
      <c r="M75" s="332">
        <v>580</v>
      </c>
      <c r="N75" s="332">
        <v>550</v>
      </c>
      <c r="O75" s="332">
        <v>570</v>
      </c>
      <c r="P75" s="332">
        <v>560</v>
      </c>
      <c r="Q75" s="59"/>
      <c r="R75" s="59"/>
      <c r="S75" s="243"/>
      <c r="T75" s="59"/>
      <c r="U75" s="59"/>
    </row>
    <row r="76" spans="1:21">
      <c r="A76" s="131" t="str">
        <f t="shared" si="9"/>
        <v>CENTRO-CONTROL</v>
      </c>
      <c r="B76" s="170" t="str">
        <f t="shared" si="10"/>
        <v>CENTRO</v>
      </c>
      <c r="C76" s="171" t="s">
        <v>182</v>
      </c>
      <c r="D76" s="170" t="s">
        <v>85</v>
      </c>
      <c r="E76" s="332">
        <v>22</v>
      </c>
      <c r="F76" s="332">
        <v>24</v>
      </c>
      <c r="G76" s="332">
        <v>20</v>
      </c>
      <c r="H76" s="332">
        <v>22</v>
      </c>
      <c r="I76" s="332">
        <v>25</v>
      </c>
      <c r="J76" s="332">
        <v>22</v>
      </c>
      <c r="K76" s="332">
        <v>27</v>
      </c>
      <c r="L76" s="332">
        <v>30</v>
      </c>
      <c r="M76" s="332">
        <v>23</v>
      </c>
      <c r="N76" s="332">
        <v>20</v>
      </c>
      <c r="O76" s="332">
        <v>19</v>
      </c>
      <c r="P76" s="332">
        <v>16</v>
      </c>
      <c r="Q76" s="59"/>
      <c r="R76" s="59"/>
      <c r="S76" s="243"/>
      <c r="T76" s="59"/>
      <c r="U76" s="59"/>
    </row>
    <row r="77" spans="1:21">
      <c r="A77" s="131" t="str">
        <f t="shared" si="9"/>
        <v>NORTE-CONTROL</v>
      </c>
      <c r="B77" s="170" t="str">
        <f t="shared" si="10"/>
        <v>NORTE</v>
      </c>
      <c r="C77" s="171" t="s">
        <v>182</v>
      </c>
      <c r="D77" s="170" t="s">
        <v>86</v>
      </c>
      <c r="E77" s="332">
        <v>2100</v>
      </c>
      <c r="F77" s="332">
        <v>1900</v>
      </c>
      <c r="G77" s="332">
        <v>2000</v>
      </c>
      <c r="H77" s="332">
        <v>2000</v>
      </c>
      <c r="I77" s="332">
        <v>1800</v>
      </c>
      <c r="J77" s="332">
        <v>1800</v>
      </c>
      <c r="K77" s="332">
        <v>1900</v>
      </c>
      <c r="L77" s="332">
        <v>1900</v>
      </c>
      <c r="M77" s="332">
        <v>2100</v>
      </c>
      <c r="N77" s="332">
        <v>2100</v>
      </c>
      <c r="O77" s="332">
        <v>2100</v>
      </c>
      <c r="P77" s="332">
        <v>2100</v>
      </c>
      <c r="Q77" s="59"/>
      <c r="R77" s="59"/>
      <c r="S77" s="243"/>
      <c r="T77" s="59"/>
      <c r="U77" s="59"/>
    </row>
    <row r="78" spans="1:21">
      <c r="A78" s="131" t="str">
        <f t="shared" si="9"/>
        <v>SUR-CONTROL</v>
      </c>
      <c r="B78" s="170" t="str">
        <f t="shared" si="10"/>
        <v>SUR</v>
      </c>
      <c r="C78" s="171" t="s">
        <v>182</v>
      </c>
      <c r="D78" s="170" t="s">
        <v>178</v>
      </c>
      <c r="E78" s="332">
        <v>760</v>
      </c>
      <c r="F78" s="332">
        <v>800</v>
      </c>
      <c r="G78" s="332">
        <v>830</v>
      </c>
      <c r="H78" s="332">
        <v>760</v>
      </c>
      <c r="I78" s="332">
        <v>810</v>
      </c>
      <c r="J78" s="332">
        <v>820</v>
      </c>
      <c r="K78" s="332">
        <v>760</v>
      </c>
      <c r="L78" s="332">
        <v>760</v>
      </c>
      <c r="M78" s="332">
        <v>780</v>
      </c>
      <c r="N78" s="332">
        <v>750</v>
      </c>
      <c r="O78" s="332">
        <v>750</v>
      </c>
      <c r="P78" s="332">
        <v>770</v>
      </c>
      <c r="Q78" s="59"/>
      <c r="R78" s="59"/>
      <c r="S78" s="243"/>
      <c r="T78" s="59"/>
      <c r="U78" s="59"/>
    </row>
    <row r="79" spans="1:21">
      <c r="A79" s="131" t="str">
        <f t="shared" si="9"/>
        <v>NORTE-CONTROL</v>
      </c>
      <c r="B79" s="170" t="str">
        <f t="shared" si="10"/>
        <v>NORTE</v>
      </c>
      <c r="C79" s="171" t="s">
        <v>182</v>
      </c>
      <c r="D79" s="170" t="s">
        <v>87</v>
      </c>
      <c r="E79" s="332">
        <v>480</v>
      </c>
      <c r="F79" s="332">
        <v>370</v>
      </c>
      <c r="G79" s="332">
        <v>370</v>
      </c>
      <c r="H79" s="332">
        <v>430</v>
      </c>
      <c r="I79" s="332">
        <v>500</v>
      </c>
      <c r="J79" s="332">
        <v>450</v>
      </c>
      <c r="K79" s="332">
        <v>350</v>
      </c>
      <c r="L79" s="332">
        <v>470</v>
      </c>
      <c r="M79" s="332">
        <v>380</v>
      </c>
      <c r="N79" s="332">
        <v>480</v>
      </c>
      <c r="O79" s="332">
        <v>390</v>
      </c>
      <c r="P79" s="332">
        <v>350</v>
      </c>
      <c r="Q79" s="59"/>
      <c r="R79" s="59"/>
      <c r="S79" s="243"/>
      <c r="T79" s="59"/>
      <c r="U79" s="59"/>
    </row>
    <row r="80" spans="1:21">
      <c r="A80" s="131" t="str">
        <f t="shared" si="9"/>
        <v>SUR-CONTROL</v>
      </c>
      <c r="B80" s="170" t="str">
        <f t="shared" si="10"/>
        <v>SUR</v>
      </c>
      <c r="C80" s="171" t="s">
        <v>182</v>
      </c>
      <c r="D80" s="170" t="s">
        <v>88</v>
      </c>
      <c r="E80" s="332">
        <v>1530</v>
      </c>
      <c r="F80" s="332">
        <v>1540</v>
      </c>
      <c r="G80" s="332">
        <v>1500</v>
      </c>
      <c r="H80" s="332">
        <v>1470</v>
      </c>
      <c r="I80" s="332">
        <v>1540</v>
      </c>
      <c r="J80" s="332">
        <v>1540</v>
      </c>
      <c r="K80" s="332">
        <v>1510</v>
      </c>
      <c r="L80" s="332">
        <v>1530</v>
      </c>
      <c r="M80" s="332">
        <v>1560</v>
      </c>
      <c r="N80" s="332">
        <v>1540</v>
      </c>
      <c r="O80" s="332">
        <v>1480</v>
      </c>
      <c r="P80" s="332">
        <v>1560</v>
      </c>
      <c r="Q80" s="59"/>
      <c r="R80" s="59"/>
      <c r="S80" s="243"/>
      <c r="T80" s="59"/>
      <c r="U80" s="59"/>
    </row>
    <row r="81" spans="1:21">
      <c r="A81" s="131" t="str">
        <f t="shared" si="9"/>
        <v>NORTE-CONTROL</v>
      </c>
      <c r="B81" s="170" t="str">
        <f t="shared" si="10"/>
        <v>NORTE</v>
      </c>
      <c r="C81" s="171" t="s">
        <v>182</v>
      </c>
      <c r="D81" s="170" t="s">
        <v>179</v>
      </c>
      <c r="E81" s="332">
        <v>120</v>
      </c>
      <c r="F81" s="332">
        <v>130</v>
      </c>
      <c r="G81" s="332">
        <v>140</v>
      </c>
      <c r="H81" s="332">
        <v>130</v>
      </c>
      <c r="I81" s="332">
        <v>130</v>
      </c>
      <c r="J81" s="332">
        <v>120</v>
      </c>
      <c r="K81" s="332">
        <v>140</v>
      </c>
      <c r="L81" s="332">
        <v>120</v>
      </c>
      <c r="M81" s="332">
        <v>140</v>
      </c>
      <c r="N81" s="332">
        <v>140</v>
      </c>
      <c r="O81" s="332">
        <v>140</v>
      </c>
      <c r="P81" s="332">
        <v>140</v>
      </c>
      <c r="Q81" s="59"/>
      <c r="R81" s="59"/>
      <c r="S81" s="243"/>
      <c r="T81" s="59"/>
      <c r="U81" s="59"/>
    </row>
    <row r="82" spans="1:21">
      <c r="A82" s="131" t="str">
        <f t="shared" si="9"/>
        <v>CENTRO-CONTROL</v>
      </c>
      <c r="B82" s="170" t="str">
        <f t="shared" si="10"/>
        <v>CENTRO</v>
      </c>
      <c r="C82" s="171" t="s">
        <v>182</v>
      </c>
      <c r="D82" s="170" t="s">
        <v>89</v>
      </c>
      <c r="E82" s="332">
        <v>171</v>
      </c>
      <c r="F82" s="332">
        <v>157</v>
      </c>
      <c r="G82" s="332">
        <v>168</v>
      </c>
      <c r="H82" s="332">
        <v>159</v>
      </c>
      <c r="I82" s="332">
        <v>167</v>
      </c>
      <c r="J82" s="332">
        <v>159</v>
      </c>
      <c r="K82" s="332">
        <v>160</v>
      </c>
      <c r="L82" s="332">
        <v>160</v>
      </c>
      <c r="M82" s="332">
        <v>172</v>
      </c>
      <c r="N82" s="332">
        <v>160</v>
      </c>
      <c r="O82" s="332">
        <v>163</v>
      </c>
      <c r="P82" s="332">
        <v>158</v>
      </c>
      <c r="Q82" s="59"/>
      <c r="R82" s="59"/>
      <c r="S82" s="243"/>
      <c r="T82" s="59"/>
      <c r="U82" s="59"/>
    </row>
    <row r="83" spans="1:21">
      <c r="A83" s="131" t="str">
        <f t="shared" si="9"/>
        <v>NORTE-POSTPAGO</v>
      </c>
      <c r="B83" s="170" t="str">
        <f t="shared" si="10"/>
        <v>NORTE</v>
      </c>
      <c r="C83" s="170" t="s">
        <v>183</v>
      </c>
      <c r="D83" s="170" t="s">
        <v>72</v>
      </c>
      <c r="E83" s="332">
        <v>619</v>
      </c>
      <c r="F83" s="332">
        <v>624</v>
      </c>
      <c r="G83" s="332">
        <v>624</v>
      </c>
      <c r="H83" s="332">
        <v>612</v>
      </c>
      <c r="I83" s="332">
        <v>622</v>
      </c>
      <c r="J83" s="332">
        <v>614</v>
      </c>
      <c r="K83" s="332">
        <v>607</v>
      </c>
      <c r="L83" s="332">
        <v>608</v>
      </c>
      <c r="M83" s="332">
        <v>606</v>
      </c>
      <c r="N83" s="332">
        <v>615</v>
      </c>
      <c r="O83" s="332">
        <v>608</v>
      </c>
      <c r="P83" s="332">
        <v>620</v>
      </c>
      <c r="Q83" s="59"/>
      <c r="R83" s="59"/>
      <c r="S83" s="243"/>
      <c r="T83" s="59"/>
      <c r="U83" s="59"/>
    </row>
    <row r="84" spans="1:21">
      <c r="A84" s="131" t="str">
        <f t="shared" si="9"/>
        <v>NORTE-POSTPAGO</v>
      </c>
      <c r="B84" s="170" t="str">
        <f t="shared" si="10"/>
        <v>NORTE</v>
      </c>
      <c r="C84" s="170" t="s">
        <v>183</v>
      </c>
      <c r="D84" s="170" t="s">
        <v>73</v>
      </c>
      <c r="E84" s="332">
        <v>6800</v>
      </c>
      <c r="F84" s="332">
        <v>6700</v>
      </c>
      <c r="G84" s="332">
        <v>6700</v>
      </c>
      <c r="H84" s="332">
        <v>6400</v>
      </c>
      <c r="I84" s="332">
        <v>6600</v>
      </c>
      <c r="J84" s="332">
        <v>6500</v>
      </c>
      <c r="K84" s="332">
        <v>6700</v>
      </c>
      <c r="L84" s="332">
        <v>6500</v>
      </c>
      <c r="M84" s="332">
        <v>6500</v>
      </c>
      <c r="N84" s="332">
        <v>6600</v>
      </c>
      <c r="O84" s="332">
        <v>6500</v>
      </c>
      <c r="P84" s="332">
        <v>6300</v>
      </c>
      <c r="Q84" s="59"/>
      <c r="R84" s="59"/>
      <c r="S84" s="243"/>
      <c r="T84" s="59"/>
      <c r="U84" s="59"/>
    </row>
    <row r="85" spans="1:21">
      <c r="A85" s="131" t="str">
        <f t="shared" si="9"/>
        <v>SUR-POSTPAGO</v>
      </c>
      <c r="B85" s="170" t="str">
        <f t="shared" si="10"/>
        <v>SUR</v>
      </c>
      <c r="C85" s="170" t="s">
        <v>183</v>
      </c>
      <c r="D85" s="170" t="s">
        <v>175</v>
      </c>
      <c r="E85" s="332">
        <v>1100</v>
      </c>
      <c r="F85" s="332">
        <v>1200</v>
      </c>
      <c r="G85" s="332">
        <v>1400</v>
      </c>
      <c r="H85" s="332">
        <v>1100</v>
      </c>
      <c r="I85" s="332">
        <v>1400</v>
      </c>
      <c r="J85" s="332">
        <v>1500</v>
      </c>
      <c r="K85" s="332">
        <v>1300</v>
      </c>
      <c r="L85" s="332">
        <v>1400</v>
      </c>
      <c r="M85" s="332">
        <v>1400</v>
      </c>
      <c r="N85" s="332">
        <v>1300</v>
      </c>
      <c r="O85" s="332">
        <v>1400</v>
      </c>
      <c r="P85" s="332">
        <v>1200</v>
      </c>
      <c r="Q85" s="59"/>
      <c r="R85" s="59"/>
      <c r="S85" s="243"/>
      <c r="T85" s="59"/>
      <c r="U85" s="59"/>
    </row>
    <row r="86" spans="1:21">
      <c r="A86" s="131" t="str">
        <f t="shared" si="9"/>
        <v>SUR-POSTPAGO</v>
      </c>
      <c r="B86" s="170" t="str">
        <f t="shared" si="10"/>
        <v>SUR</v>
      </c>
      <c r="C86" s="170" t="s">
        <v>183</v>
      </c>
      <c r="D86" s="170" t="s">
        <v>74</v>
      </c>
      <c r="E86" s="332">
        <v>59000</v>
      </c>
      <c r="F86" s="332">
        <v>55000</v>
      </c>
      <c r="G86" s="332">
        <v>57000</v>
      </c>
      <c r="H86" s="332">
        <v>57000</v>
      </c>
      <c r="I86" s="332">
        <v>58000</v>
      </c>
      <c r="J86" s="332">
        <v>57000</v>
      </c>
      <c r="K86" s="332">
        <v>58000</v>
      </c>
      <c r="L86" s="332">
        <v>58000</v>
      </c>
      <c r="M86" s="332">
        <v>56000</v>
      </c>
      <c r="N86" s="332">
        <v>58000</v>
      </c>
      <c r="O86" s="332">
        <v>57000</v>
      </c>
      <c r="P86" s="332">
        <v>56000</v>
      </c>
      <c r="Q86" s="59"/>
      <c r="R86" s="59"/>
      <c r="S86" s="243"/>
      <c r="T86" s="59"/>
      <c r="U86" s="59"/>
    </row>
    <row r="87" spans="1:21">
      <c r="A87" s="131" t="str">
        <f t="shared" si="9"/>
        <v>CENTRO-POSTPAGO</v>
      </c>
      <c r="B87" s="170" t="str">
        <f t="shared" si="10"/>
        <v>CENTRO</v>
      </c>
      <c r="C87" s="170" t="s">
        <v>183</v>
      </c>
      <c r="D87" s="170" t="s">
        <v>75</v>
      </c>
      <c r="E87" s="332">
        <v>2000</v>
      </c>
      <c r="F87" s="332">
        <v>2100</v>
      </c>
      <c r="G87" s="332">
        <v>2600</v>
      </c>
      <c r="H87" s="332">
        <v>2500</v>
      </c>
      <c r="I87" s="332">
        <v>2100</v>
      </c>
      <c r="J87" s="332">
        <v>2300</v>
      </c>
      <c r="K87" s="332">
        <v>2200</v>
      </c>
      <c r="L87" s="332">
        <v>2500</v>
      </c>
      <c r="M87" s="332">
        <v>2300</v>
      </c>
      <c r="N87" s="332">
        <v>2600</v>
      </c>
      <c r="O87" s="332">
        <v>2100</v>
      </c>
      <c r="P87" s="332">
        <v>2200</v>
      </c>
      <c r="Q87" s="59"/>
      <c r="R87" s="59"/>
      <c r="S87" s="243"/>
      <c r="T87" s="59"/>
      <c r="U87" s="59"/>
    </row>
    <row r="88" spans="1:21">
      <c r="A88" s="131" t="str">
        <f t="shared" si="9"/>
        <v>NORTE-POSTPAGO</v>
      </c>
      <c r="B88" s="170" t="str">
        <f t="shared" si="10"/>
        <v>NORTE</v>
      </c>
      <c r="C88" s="170" t="s">
        <v>183</v>
      </c>
      <c r="D88" s="170" t="s">
        <v>76</v>
      </c>
      <c r="E88" s="332">
        <v>18000</v>
      </c>
      <c r="F88" s="332">
        <v>21000</v>
      </c>
      <c r="G88" s="332">
        <v>19000</v>
      </c>
      <c r="H88" s="332">
        <v>20000</v>
      </c>
      <c r="I88" s="332">
        <v>20000</v>
      </c>
      <c r="J88" s="332">
        <v>18000</v>
      </c>
      <c r="K88" s="332">
        <v>17000</v>
      </c>
      <c r="L88" s="332">
        <v>18000</v>
      </c>
      <c r="M88" s="332">
        <v>17000</v>
      </c>
      <c r="N88" s="332">
        <v>18000</v>
      </c>
      <c r="O88" s="332">
        <v>19000</v>
      </c>
      <c r="P88" s="332">
        <v>18000</v>
      </c>
      <c r="Q88" s="59"/>
      <c r="R88" s="59"/>
      <c r="S88" s="243"/>
      <c r="T88" s="59"/>
      <c r="U88" s="59"/>
    </row>
    <row r="89" spans="1:21">
      <c r="A89" s="131" t="str">
        <f t="shared" si="9"/>
        <v>SUR-POSTPAGO</v>
      </c>
      <c r="B89" s="170" t="str">
        <f t="shared" si="10"/>
        <v>SUR</v>
      </c>
      <c r="C89" s="170" t="s">
        <v>183</v>
      </c>
      <c r="D89" s="170" t="s">
        <v>176</v>
      </c>
      <c r="E89" s="332">
        <v>23000</v>
      </c>
      <c r="F89" s="332">
        <v>24000</v>
      </c>
      <c r="G89" s="332">
        <v>22000</v>
      </c>
      <c r="H89" s="332">
        <v>23000</v>
      </c>
      <c r="I89" s="332">
        <v>24000</v>
      </c>
      <c r="J89" s="332">
        <v>22000</v>
      </c>
      <c r="K89" s="332">
        <v>22000</v>
      </c>
      <c r="L89" s="332">
        <v>22000</v>
      </c>
      <c r="M89" s="332">
        <v>23000</v>
      </c>
      <c r="N89" s="332">
        <v>22000</v>
      </c>
      <c r="O89" s="332">
        <v>24000</v>
      </c>
      <c r="P89" s="332">
        <v>23000</v>
      </c>
      <c r="Q89" s="59"/>
      <c r="R89" s="59"/>
      <c r="S89" s="243"/>
      <c r="T89" s="59"/>
      <c r="U89" s="59"/>
    </row>
    <row r="90" spans="1:21">
      <c r="A90" s="131" t="str">
        <f t="shared" si="9"/>
        <v>CENTRO-POSTPAGO</v>
      </c>
      <c r="B90" s="170" t="str">
        <f t="shared" si="10"/>
        <v>CENTRO</v>
      </c>
      <c r="C90" s="170" t="s">
        <v>183</v>
      </c>
      <c r="D90" s="170" t="s">
        <v>77</v>
      </c>
      <c r="E90" s="332">
        <v>650</v>
      </c>
      <c r="F90" s="332">
        <v>650</v>
      </c>
      <c r="G90" s="332">
        <v>580</v>
      </c>
      <c r="H90" s="332">
        <v>620</v>
      </c>
      <c r="I90" s="332">
        <v>650</v>
      </c>
      <c r="J90" s="332">
        <v>540</v>
      </c>
      <c r="K90" s="332">
        <v>640</v>
      </c>
      <c r="L90" s="332">
        <v>570</v>
      </c>
      <c r="M90" s="332">
        <v>620</v>
      </c>
      <c r="N90" s="332">
        <v>580</v>
      </c>
      <c r="O90" s="332">
        <v>570</v>
      </c>
      <c r="P90" s="332">
        <v>610</v>
      </c>
      <c r="Q90" s="59"/>
      <c r="R90" s="59"/>
      <c r="S90" s="243"/>
      <c r="T90" s="59"/>
      <c r="U90" s="59"/>
    </row>
    <row r="91" spans="1:21">
      <c r="A91" s="131" t="str">
        <f t="shared" si="9"/>
        <v>CENTRO-POSTPAGO</v>
      </c>
      <c r="B91" s="170" t="str">
        <f t="shared" si="10"/>
        <v>CENTRO</v>
      </c>
      <c r="C91" s="170" t="s">
        <v>183</v>
      </c>
      <c r="D91" s="170" t="s">
        <v>78</v>
      </c>
      <c r="E91" s="332">
        <v>2700</v>
      </c>
      <c r="F91" s="332">
        <v>2300</v>
      </c>
      <c r="G91" s="332">
        <v>2200</v>
      </c>
      <c r="H91" s="332">
        <v>2300</v>
      </c>
      <c r="I91" s="332">
        <v>2700</v>
      </c>
      <c r="J91" s="332">
        <v>2300</v>
      </c>
      <c r="K91" s="332">
        <v>2500</v>
      </c>
      <c r="L91" s="332">
        <v>2300</v>
      </c>
      <c r="M91" s="332">
        <v>2500</v>
      </c>
      <c r="N91" s="332">
        <v>2100</v>
      </c>
      <c r="O91" s="332">
        <v>2700</v>
      </c>
      <c r="P91" s="332">
        <v>2100</v>
      </c>
      <c r="Q91" s="59"/>
      <c r="R91" s="59"/>
      <c r="S91" s="243"/>
      <c r="T91" s="59"/>
      <c r="U91" s="59"/>
    </row>
    <row r="92" spans="1:21">
      <c r="A92" s="131" t="str">
        <f t="shared" si="9"/>
        <v>CENTRO-POSTPAGO</v>
      </c>
      <c r="B92" s="170" t="str">
        <f t="shared" si="10"/>
        <v>CENTRO</v>
      </c>
      <c r="C92" s="170" t="s">
        <v>183</v>
      </c>
      <c r="D92" s="170" t="s">
        <v>79</v>
      </c>
      <c r="E92" s="332">
        <v>6700</v>
      </c>
      <c r="F92" s="332">
        <v>6600</v>
      </c>
      <c r="G92" s="332">
        <v>6400</v>
      </c>
      <c r="H92" s="332">
        <v>7100</v>
      </c>
      <c r="I92" s="332">
        <v>7000</v>
      </c>
      <c r="J92" s="332">
        <v>6000</v>
      </c>
      <c r="K92" s="332">
        <v>7100</v>
      </c>
      <c r="L92" s="332">
        <v>6400</v>
      </c>
      <c r="M92" s="332">
        <v>6400</v>
      </c>
      <c r="N92" s="332">
        <v>6200</v>
      </c>
      <c r="O92" s="332">
        <v>6000</v>
      </c>
      <c r="P92" s="332">
        <v>6300</v>
      </c>
      <c r="Q92" s="59"/>
      <c r="R92" s="59"/>
      <c r="S92" s="243"/>
      <c r="T92" s="59"/>
      <c r="U92" s="59"/>
    </row>
    <row r="93" spans="1:21">
      <c r="A93" s="131" t="str">
        <f t="shared" si="9"/>
        <v>CENTRO-POSTPAGO</v>
      </c>
      <c r="B93" s="170" t="str">
        <f t="shared" si="10"/>
        <v>CENTRO</v>
      </c>
      <c r="C93" s="170" t="s">
        <v>183</v>
      </c>
      <c r="D93" s="170" t="s">
        <v>80</v>
      </c>
      <c r="E93" s="332">
        <v>10000</v>
      </c>
      <c r="F93" s="332">
        <v>10000</v>
      </c>
      <c r="G93" s="332">
        <v>9900</v>
      </c>
      <c r="H93" s="332">
        <v>10100</v>
      </c>
      <c r="I93" s="332">
        <v>9800</v>
      </c>
      <c r="J93" s="332">
        <v>9300</v>
      </c>
      <c r="K93" s="332">
        <v>9500</v>
      </c>
      <c r="L93" s="332">
        <v>10100</v>
      </c>
      <c r="M93" s="332">
        <v>9900</v>
      </c>
      <c r="N93" s="332">
        <v>9600</v>
      </c>
      <c r="O93" s="332">
        <v>9900</v>
      </c>
      <c r="P93" s="332">
        <v>9100</v>
      </c>
      <c r="Q93" s="59"/>
      <c r="R93" s="59"/>
      <c r="S93" s="243"/>
      <c r="T93" s="59"/>
      <c r="U93" s="59"/>
    </row>
    <row r="94" spans="1:21">
      <c r="A94" s="131" t="str">
        <f t="shared" si="9"/>
        <v>NORTE-POSTPAGO</v>
      </c>
      <c r="B94" s="170" t="str">
        <f t="shared" si="10"/>
        <v>NORTE</v>
      </c>
      <c r="C94" s="170" t="s">
        <v>183</v>
      </c>
      <c r="D94" s="170" t="s">
        <v>177</v>
      </c>
      <c r="E94" s="332">
        <v>31000</v>
      </c>
      <c r="F94" s="332">
        <v>28000</v>
      </c>
      <c r="G94" s="332">
        <v>28000</v>
      </c>
      <c r="H94" s="332">
        <v>28000</v>
      </c>
      <c r="I94" s="332">
        <v>29000</v>
      </c>
      <c r="J94" s="332">
        <v>28000</v>
      </c>
      <c r="K94" s="332">
        <v>28000</v>
      </c>
      <c r="L94" s="332">
        <v>32000</v>
      </c>
      <c r="M94" s="332">
        <v>28000</v>
      </c>
      <c r="N94" s="332">
        <v>29000</v>
      </c>
      <c r="O94" s="332">
        <v>28000</v>
      </c>
      <c r="P94" s="332">
        <v>28000</v>
      </c>
      <c r="Q94" s="59"/>
      <c r="R94" s="59"/>
      <c r="S94" s="243"/>
      <c r="T94" s="59"/>
      <c r="U94" s="59"/>
    </row>
    <row r="95" spans="1:21">
      <c r="A95" s="131" t="str">
        <f t="shared" si="9"/>
        <v>NORTE-POSTPAGO</v>
      </c>
      <c r="B95" s="170" t="str">
        <f t="shared" si="10"/>
        <v>NORTE</v>
      </c>
      <c r="C95" s="170" t="s">
        <v>183</v>
      </c>
      <c r="D95" s="170" t="s">
        <v>81</v>
      </c>
      <c r="E95" s="332">
        <v>14300</v>
      </c>
      <c r="F95" s="332">
        <v>14200</v>
      </c>
      <c r="G95" s="332">
        <v>13500</v>
      </c>
      <c r="H95" s="332">
        <v>13800</v>
      </c>
      <c r="I95" s="332">
        <v>13700</v>
      </c>
      <c r="J95" s="332">
        <v>14300</v>
      </c>
      <c r="K95" s="332">
        <v>14800</v>
      </c>
      <c r="L95" s="332">
        <v>14300</v>
      </c>
      <c r="M95" s="332">
        <v>13700</v>
      </c>
      <c r="N95" s="332">
        <v>14600</v>
      </c>
      <c r="O95" s="332">
        <v>13400</v>
      </c>
      <c r="P95" s="332">
        <v>14900</v>
      </c>
      <c r="Q95" s="59"/>
      <c r="R95" s="59"/>
      <c r="S95" s="243"/>
      <c r="T95" s="59"/>
      <c r="U95" s="59"/>
    </row>
    <row r="96" spans="1:21">
      <c r="A96" s="131" t="str">
        <f t="shared" si="9"/>
        <v>CENTRO-POSTPAGO</v>
      </c>
      <c r="B96" s="170" t="str">
        <f t="shared" si="10"/>
        <v>CENTRO</v>
      </c>
      <c r="C96" s="170" t="s">
        <v>183</v>
      </c>
      <c r="D96" s="170" t="s">
        <v>24</v>
      </c>
      <c r="E96" s="332">
        <v>550000</v>
      </c>
      <c r="F96" s="332">
        <v>550000</v>
      </c>
      <c r="G96" s="332">
        <v>540000</v>
      </c>
      <c r="H96" s="332">
        <v>570000</v>
      </c>
      <c r="I96" s="332">
        <v>570000</v>
      </c>
      <c r="J96" s="332">
        <v>570000</v>
      </c>
      <c r="K96" s="332">
        <v>560000</v>
      </c>
      <c r="L96" s="332">
        <v>550000</v>
      </c>
      <c r="M96" s="332">
        <v>560000</v>
      </c>
      <c r="N96" s="332">
        <v>580000</v>
      </c>
      <c r="O96" s="332">
        <v>570000</v>
      </c>
      <c r="P96" s="332">
        <v>550000</v>
      </c>
      <c r="Q96" s="59"/>
      <c r="R96" s="59"/>
      <c r="S96" s="243"/>
      <c r="T96" s="59"/>
      <c r="U96" s="59"/>
    </row>
    <row r="97" spans="1:21">
      <c r="A97" s="131" t="str">
        <f t="shared" si="9"/>
        <v>CENTRO-POSTPAGO</v>
      </c>
      <c r="B97" s="170" t="str">
        <f t="shared" si="10"/>
        <v>CENTRO</v>
      </c>
      <c r="C97" s="170" t="s">
        <v>183</v>
      </c>
      <c r="D97" s="170" t="s">
        <v>82</v>
      </c>
      <c r="E97" s="332">
        <v>4600</v>
      </c>
      <c r="F97" s="332">
        <v>4200</v>
      </c>
      <c r="G97" s="332">
        <v>4100</v>
      </c>
      <c r="H97" s="332">
        <v>4700</v>
      </c>
      <c r="I97" s="332">
        <v>4000</v>
      </c>
      <c r="J97" s="332">
        <v>4300</v>
      </c>
      <c r="K97" s="332">
        <v>4200</v>
      </c>
      <c r="L97" s="332">
        <v>4100</v>
      </c>
      <c r="M97" s="332">
        <v>4200</v>
      </c>
      <c r="N97" s="332">
        <v>4500</v>
      </c>
      <c r="O97" s="332">
        <v>4600</v>
      </c>
      <c r="P97" s="332">
        <v>4500</v>
      </c>
      <c r="Q97" s="59"/>
      <c r="R97" s="59"/>
      <c r="S97" s="243"/>
      <c r="T97" s="59"/>
      <c r="U97" s="59"/>
    </row>
    <row r="98" spans="1:21">
      <c r="A98" s="131" t="str">
        <f t="shared" si="9"/>
        <v>CENTRO-POSTPAGO</v>
      </c>
      <c r="B98" s="170" t="str">
        <f t="shared" si="10"/>
        <v>CENTRO</v>
      </c>
      <c r="C98" s="170" t="s">
        <v>183</v>
      </c>
      <c r="D98" s="170" t="s">
        <v>83</v>
      </c>
      <c r="E98" s="332">
        <v>2800</v>
      </c>
      <c r="F98" s="332">
        <v>2800</v>
      </c>
      <c r="G98" s="332">
        <v>2600</v>
      </c>
      <c r="H98" s="332">
        <v>2400</v>
      </c>
      <c r="I98" s="332">
        <v>2400</v>
      </c>
      <c r="J98" s="332">
        <v>2400</v>
      </c>
      <c r="K98" s="332">
        <v>2600</v>
      </c>
      <c r="L98" s="332">
        <v>2800</v>
      </c>
      <c r="M98" s="332">
        <v>3000</v>
      </c>
      <c r="N98" s="332">
        <v>3000</v>
      </c>
      <c r="O98" s="332">
        <v>2500</v>
      </c>
      <c r="P98" s="332">
        <v>2500</v>
      </c>
      <c r="Q98" s="59"/>
      <c r="R98" s="59"/>
      <c r="S98" s="243"/>
      <c r="T98" s="59"/>
      <c r="U98" s="59"/>
    </row>
    <row r="99" spans="1:21">
      <c r="A99" s="131" t="str">
        <f t="shared" si="9"/>
        <v>SUR-POSTPAGO</v>
      </c>
      <c r="B99" s="170" t="str">
        <f t="shared" si="10"/>
        <v>SUR</v>
      </c>
      <c r="C99" s="170" t="s">
        <v>183</v>
      </c>
      <c r="D99" s="170" t="s">
        <v>84</v>
      </c>
      <c r="E99" s="332">
        <v>3900</v>
      </c>
      <c r="F99" s="332">
        <v>3800</v>
      </c>
      <c r="G99" s="332">
        <v>4000</v>
      </c>
      <c r="H99" s="332">
        <v>4000</v>
      </c>
      <c r="I99" s="332">
        <v>3800</v>
      </c>
      <c r="J99" s="332">
        <v>3400</v>
      </c>
      <c r="K99" s="332">
        <v>3600</v>
      </c>
      <c r="L99" s="332">
        <v>3500</v>
      </c>
      <c r="M99" s="332">
        <v>3400</v>
      </c>
      <c r="N99" s="332">
        <v>4000</v>
      </c>
      <c r="O99" s="332">
        <v>3700</v>
      </c>
      <c r="P99" s="332">
        <v>3400</v>
      </c>
      <c r="Q99" s="59"/>
      <c r="R99" s="59"/>
      <c r="S99" s="243"/>
      <c r="T99" s="59"/>
      <c r="U99" s="59"/>
    </row>
    <row r="100" spans="1:21">
      <c r="A100" s="131" t="str">
        <f t="shared" si="9"/>
        <v>CENTRO-POSTPAGO</v>
      </c>
      <c r="B100" s="170" t="str">
        <f t="shared" si="10"/>
        <v>CENTRO</v>
      </c>
      <c r="C100" s="170" t="s">
        <v>183</v>
      </c>
      <c r="D100" s="170" t="s">
        <v>85</v>
      </c>
      <c r="E100" s="332">
        <v>590</v>
      </c>
      <c r="F100" s="332">
        <v>600</v>
      </c>
      <c r="G100" s="332">
        <v>630</v>
      </c>
      <c r="H100" s="332">
        <v>650</v>
      </c>
      <c r="I100" s="332">
        <v>640</v>
      </c>
      <c r="J100" s="332">
        <v>580</v>
      </c>
      <c r="K100" s="332">
        <v>650</v>
      </c>
      <c r="L100" s="332">
        <v>560</v>
      </c>
      <c r="M100" s="332">
        <v>590</v>
      </c>
      <c r="N100" s="332">
        <v>620</v>
      </c>
      <c r="O100" s="332">
        <v>620</v>
      </c>
      <c r="P100" s="332">
        <v>560</v>
      </c>
      <c r="Q100" s="59"/>
      <c r="R100" s="59"/>
      <c r="S100" s="243"/>
      <c r="T100" s="59"/>
      <c r="U100" s="59"/>
    </row>
    <row r="101" spans="1:21">
      <c r="A101" s="131" t="str">
        <f t="shared" si="9"/>
        <v>NORTE-POSTPAGO</v>
      </c>
      <c r="B101" s="170" t="str">
        <f t="shared" si="10"/>
        <v>NORTE</v>
      </c>
      <c r="C101" s="170" t="s">
        <v>183</v>
      </c>
      <c r="D101" s="170" t="s">
        <v>86</v>
      </c>
      <c r="E101" s="332">
        <v>9600</v>
      </c>
      <c r="F101" s="332">
        <v>9800</v>
      </c>
      <c r="G101" s="332">
        <v>9300</v>
      </c>
      <c r="H101" s="332">
        <v>9300</v>
      </c>
      <c r="I101" s="332">
        <v>11000</v>
      </c>
      <c r="J101" s="332">
        <v>10300</v>
      </c>
      <c r="K101" s="332">
        <v>10900</v>
      </c>
      <c r="L101" s="332">
        <v>10400</v>
      </c>
      <c r="M101" s="332">
        <v>10100</v>
      </c>
      <c r="N101" s="332">
        <v>10800</v>
      </c>
      <c r="O101" s="332">
        <v>10000</v>
      </c>
      <c r="P101" s="332">
        <v>10900</v>
      </c>
      <c r="Q101" s="59"/>
      <c r="R101" s="59"/>
      <c r="S101" s="243"/>
      <c r="T101" s="59"/>
      <c r="U101" s="59"/>
    </row>
    <row r="102" spans="1:21">
      <c r="A102" s="131" t="str">
        <f t="shared" si="9"/>
        <v>SUR-POSTPAGO</v>
      </c>
      <c r="B102" s="170" t="str">
        <f t="shared" si="10"/>
        <v>SUR</v>
      </c>
      <c r="C102" s="170" t="s">
        <v>183</v>
      </c>
      <c r="D102" s="170" t="s">
        <v>178</v>
      </c>
      <c r="E102" s="332">
        <v>8500</v>
      </c>
      <c r="F102" s="332">
        <v>8700</v>
      </c>
      <c r="G102" s="332">
        <v>8600</v>
      </c>
      <c r="H102" s="332">
        <v>8300</v>
      </c>
      <c r="I102" s="332">
        <v>8700</v>
      </c>
      <c r="J102" s="332">
        <v>8300</v>
      </c>
      <c r="K102" s="332">
        <v>8600</v>
      </c>
      <c r="L102" s="332">
        <v>8400</v>
      </c>
      <c r="M102" s="332">
        <v>8600</v>
      </c>
      <c r="N102" s="332">
        <v>8300</v>
      </c>
      <c r="O102" s="332">
        <v>8700</v>
      </c>
      <c r="P102" s="332">
        <v>8700</v>
      </c>
      <c r="Q102" s="59"/>
      <c r="R102" s="59"/>
      <c r="S102" s="243"/>
      <c r="T102" s="59"/>
      <c r="U102" s="59"/>
    </row>
    <row r="103" spans="1:21">
      <c r="A103" s="131" t="str">
        <f t="shared" si="9"/>
        <v>NORTE-POSTPAGO</v>
      </c>
      <c r="B103" s="170" t="str">
        <f t="shared" si="10"/>
        <v>NORTE</v>
      </c>
      <c r="C103" s="170" t="s">
        <v>183</v>
      </c>
      <c r="D103" s="170" t="s">
        <v>87</v>
      </c>
      <c r="E103" s="332">
        <v>2800</v>
      </c>
      <c r="F103" s="332">
        <v>2600</v>
      </c>
      <c r="G103" s="332">
        <v>3000</v>
      </c>
      <c r="H103" s="332">
        <v>2500</v>
      </c>
      <c r="I103" s="332">
        <v>2900</v>
      </c>
      <c r="J103" s="332">
        <v>2500</v>
      </c>
      <c r="K103" s="332">
        <v>2800</v>
      </c>
      <c r="L103" s="332">
        <v>2700</v>
      </c>
      <c r="M103" s="332">
        <v>2800</v>
      </c>
      <c r="N103" s="332">
        <v>2900</v>
      </c>
      <c r="O103" s="332">
        <v>2700</v>
      </c>
      <c r="P103" s="332">
        <v>2800</v>
      </c>
      <c r="Q103" s="59"/>
      <c r="R103" s="59"/>
      <c r="S103" s="243"/>
      <c r="T103" s="59"/>
      <c r="U103" s="59"/>
    </row>
    <row r="104" spans="1:21">
      <c r="A104" s="131" t="str">
        <f t="shared" si="9"/>
        <v>SUR-POSTPAGO</v>
      </c>
      <c r="B104" s="170" t="str">
        <f t="shared" si="10"/>
        <v>SUR</v>
      </c>
      <c r="C104" s="170" t="s">
        <v>183</v>
      </c>
      <c r="D104" s="170" t="s">
        <v>88</v>
      </c>
      <c r="E104" s="332">
        <v>6300</v>
      </c>
      <c r="F104" s="332">
        <v>6300</v>
      </c>
      <c r="G104" s="332">
        <v>6200</v>
      </c>
      <c r="H104" s="332">
        <v>6500</v>
      </c>
      <c r="I104" s="332">
        <v>6600</v>
      </c>
      <c r="J104" s="332">
        <v>6600</v>
      </c>
      <c r="K104" s="332">
        <v>6600</v>
      </c>
      <c r="L104" s="332">
        <v>6400</v>
      </c>
      <c r="M104" s="332">
        <v>6400</v>
      </c>
      <c r="N104" s="332">
        <v>6500</v>
      </c>
      <c r="O104" s="332">
        <v>6600</v>
      </c>
      <c r="P104" s="332">
        <v>6200</v>
      </c>
      <c r="Q104" s="59"/>
      <c r="R104" s="59"/>
      <c r="S104" s="243"/>
      <c r="T104" s="59"/>
      <c r="U104" s="59"/>
    </row>
    <row r="105" spans="1:21">
      <c r="A105" s="131" t="str">
        <f t="shared" si="9"/>
        <v>NORTE-POSTPAGO</v>
      </c>
      <c r="B105" s="170" t="str">
        <f t="shared" si="10"/>
        <v>NORTE</v>
      </c>
      <c r="C105" s="170" t="s">
        <v>183</v>
      </c>
      <c r="D105" s="170" t="s">
        <v>179</v>
      </c>
      <c r="E105" s="332">
        <v>1160</v>
      </c>
      <c r="F105" s="332">
        <v>1140</v>
      </c>
      <c r="G105" s="332">
        <v>1130</v>
      </c>
      <c r="H105" s="332">
        <v>1170</v>
      </c>
      <c r="I105" s="332">
        <v>1050</v>
      </c>
      <c r="J105" s="332">
        <v>1070</v>
      </c>
      <c r="K105" s="332">
        <v>1080</v>
      </c>
      <c r="L105" s="332">
        <v>1180</v>
      </c>
      <c r="M105" s="332">
        <v>1110</v>
      </c>
      <c r="N105" s="332">
        <v>1150</v>
      </c>
      <c r="O105" s="332">
        <v>1100</v>
      </c>
      <c r="P105" s="332">
        <v>1150</v>
      </c>
      <c r="Q105" s="59"/>
      <c r="R105" s="59"/>
      <c r="S105" s="243"/>
      <c r="T105" s="59"/>
      <c r="U105" s="59"/>
    </row>
    <row r="106" spans="1:21">
      <c r="A106" s="131" t="str">
        <f t="shared" si="9"/>
        <v>CENTRO-POSTPAGO</v>
      </c>
      <c r="B106" s="170" t="str">
        <f t="shared" si="10"/>
        <v>CENTRO</v>
      </c>
      <c r="C106" s="170" t="s">
        <v>183</v>
      </c>
      <c r="D106" s="170" t="s">
        <v>89</v>
      </c>
      <c r="E106" s="332">
        <v>3300</v>
      </c>
      <c r="F106" s="332">
        <v>3300</v>
      </c>
      <c r="G106" s="332">
        <v>3400</v>
      </c>
      <c r="H106" s="332">
        <v>3400</v>
      </c>
      <c r="I106" s="332">
        <v>3200</v>
      </c>
      <c r="J106" s="332">
        <v>3300</v>
      </c>
      <c r="K106" s="332">
        <v>3200</v>
      </c>
      <c r="L106" s="332">
        <v>3400</v>
      </c>
      <c r="M106" s="332">
        <v>3200</v>
      </c>
      <c r="N106" s="332">
        <v>3200</v>
      </c>
      <c r="O106" s="332">
        <v>3400</v>
      </c>
      <c r="P106" s="332">
        <v>3200</v>
      </c>
      <c r="Q106" s="59"/>
      <c r="R106" s="59"/>
      <c r="S106" s="243"/>
      <c r="T106" s="59"/>
      <c r="U106" s="59"/>
    </row>
    <row r="107" spans="1:21">
      <c r="A107" s="131" t="str">
        <f t="shared" si="9"/>
        <v>NORTE-PREPAGO</v>
      </c>
      <c r="B107" s="170" t="str">
        <f t="shared" si="10"/>
        <v>NORTE</v>
      </c>
      <c r="C107" s="170" t="s">
        <v>49</v>
      </c>
      <c r="D107" s="170" t="s">
        <v>72</v>
      </c>
      <c r="E107" s="332">
        <v>17000</v>
      </c>
      <c r="F107" s="332">
        <v>20000</v>
      </c>
      <c r="G107" s="332">
        <v>19000</v>
      </c>
      <c r="H107" s="332">
        <v>17000</v>
      </c>
      <c r="I107" s="332">
        <v>19000</v>
      </c>
      <c r="J107" s="332">
        <v>16000</v>
      </c>
      <c r="K107" s="332">
        <v>17000</v>
      </c>
      <c r="L107" s="332">
        <v>17000</v>
      </c>
      <c r="M107" s="332">
        <v>17000</v>
      </c>
      <c r="N107" s="332">
        <v>18000</v>
      </c>
      <c r="O107" s="332">
        <v>19000</v>
      </c>
      <c r="P107" s="332">
        <v>19000</v>
      </c>
      <c r="Q107" s="59"/>
      <c r="R107" s="59"/>
      <c r="S107" s="243"/>
      <c r="T107" s="59"/>
      <c r="U107" s="59"/>
    </row>
    <row r="108" spans="1:21">
      <c r="A108" s="131" t="str">
        <f t="shared" si="9"/>
        <v>NORTE-PREPAGO</v>
      </c>
      <c r="B108" s="170" t="str">
        <f t="shared" si="10"/>
        <v>NORTE</v>
      </c>
      <c r="C108" s="170" t="s">
        <v>49</v>
      </c>
      <c r="D108" s="170" t="s">
        <v>73</v>
      </c>
      <c r="E108" s="332">
        <v>115000</v>
      </c>
      <c r="F108" s="332">
        <v>111000</v>
      </c>
      <c r="G108" s="332">
        <v>111000</v>
      </c>
      <c r="H108" s="332">
        <v>113000</v>
      </c>
      <c r="I108" s="332">
        <v>115000</v>
      </c>
      <c r="J108" s="332">
        <v>115000</v>
      </c>
      <c r="K108" s="332">
        <v>112000</v>
      </c>
      <c r="L108" s="332">
        <v>112000</v>
      </c>
      <c r="M108" s="332">
        <v>117000</v>
      </c>
      <c r="N108" s="332">
        <v>115000</v>
      </c>
      <c r="O108" s="332">
        <v>116000</v>
      </c>
      <c r="P108" s="332">
        <v>114000</v>
      </c>
      <c r="Q108" s="59"/>
      <c r="R108" s="59"/>
      <c r="S108" s="243"/>
      <c r="T108" s="59"/>
      <c r="U108" s="59"/>
    </row>
    <row r="109" spans="1:21">
      <c r="A109" s="131" t="str">
        <f t="shared" si="9"/>
        <v>SUR-PREPAGO</v>
      </c>
      <c r="B109" s="170" t="str">
        <f t="shared" si="10"/>
        <v>SUR</v>
      </c>
      <c r="C109" s="170" t="s">
        <v>49</v>
      </c>
      <c r="D109" s="170" t="s">
        <v>175</v>
      </c>
      <c r="E109" s="332">
        <v>40000</v>
      </c>
      <c r="F109" s="332">
        <v>41000</v>
      </c>
      <c r="G109" s="332">
        <v>37000</v>
      </c>
      <c r="H109" s="332">
        <v>39000</v>
      </c>
      <c r="I109" s="332">
        <v>38000</v>
      </c>
      <c r="J109" s="332">
        <v>43000</v>
      </c>
      <c r="K109" s="332">
        <v>40000</v>
      </c>
      <c r="L109" s="332">
        <v>35000</v>
      </c>
      <c r="M109" s="332">
        <v>40000</v>
      </c>
      <c r="N109" s="332">
        <v>37000</v>
      </c>
      <c r="O109" s="332">
        <v>36000</v>
      </c>
      <c r="P109" s="332">
        <v>46000</v>
      </c>
      <c r="Q109" s="59"/>
      <c r="R109" s="59"/>
      <c r="S109" s="243"/>
      <c r="T109" s="59"/>
      <c r="U109" s="59"/>
    </row>
    <row r="110" spans="1:21">
      <c r="A110" s="131" t="str">
        <f t="shared" si="9"/>
        <v>SUR-PREPAGO</v>
      </c>
      <c r="B110" s="170" t="str">
        <f t="shared" si="10"/>
        <v>SUR</v>
      </c>
      <c r="C110" s="170" t="s">
        <v>49</v>
      </c>
      <c r="D110" s="170" t="s">
        <v>74</v>
      </c>
      <c r="E110" s="332">
        <v>380000</v>
      </c>
      <c r="F110" s="332">
        <v>390000</v>
      </c>
      <c r="G110" s="332">
        <v>380000</v>
      </c>
      <c r="H110" s="332">
        <v>400000</v>
      </c>
      <c r="I110" s="332">
        <v>370000</v>
      </c>
      <c r="J110" s="332">
        <v>370000</v>
      </c>
      <c r="K110" s="332">
        <v>380000</v>
      </c>
      <c r="L110" s="332">
        <v>380000</v>
      </c>
      <c r="M110" s="332">
        <v>370000</v>
      </c>
      <c r="N110" s="332">
        <v>390000</v>
      </c>
      <c r="O110" s="332">
        <v>390000</v>
      </c>
      <c r="P110" s="332">
        <v>360000</v>
      </c>
      <c r="Q110" s="59"/>
      <c r="R110" s="59"/>
      <c r="S110" s="243"/>
      <c r="T110" s="59"/>
      <c r="U110" s="59"/>
    </row>
    <row r="111" spans="1:21">
      <c r="A111" s="131" t="str">
        <f t="shared" si="9"/>
        <v>CENTRO-PREPAGO</v>
      </c>
      <c r="B111" s="170" t="str">
        <f t="shared" si="10"/>
        <v>CENTRO</v>
      </c>
      <c r="C111" s="170" t="s">
        <v>49</v>
      </c>
      <c r="D111" s="170" t="s">
        <v>75</v>
      </c>
      <c r="E111" s="332">
        <v>107000</v>
      </c>
      <c r="F111" s="332">
        <v>105000</v>
      </c>
      <c r="G111" s="332">
        <v>107000</v>
      </c>
      <c r="H111" s="332">
        <v>106000</v>
      </c>
      <c r="I111" s="332">
        <v>106000</v>
      </c>
      <c r="J111" s="332">
        <v>106000</v>
      </c>
      <c r="K111" s="332">
        <v>110000</v>
      </c>
      <c r="L111" s="332">
        <v>109000</v>
      </c>
      <c r="M111" s="332">
        <v>108000</v>
      </c>
      <c r="N111" s="332">
        <v>105000</v>
      </c>
      <c r="O111" s="332">
        <v>111000</v>
      </c>
      <c r="P111" s="332">
        <v>107000</v>
      </c>
      <c r="Q111" s="59"/>
      <c r="R111" s="59"/>
      <c r="S111" s="243"/>
      <c r="T111" s="59"/>
      <c r="U111" s="59"/>
    </row>
    <row r="112" spans="1:21">
      <c r="A112" s="131" t="str">
        <f t="shared" si="9"/>
        <v>NORTE-PREPAGO</v>
      </c>
      <c r="B112" s="170" t="str">
        <f t="shared" si="10"/>
        <v>NORTE</v>
      </c>
      <c r="C112" s="170" t="s">
        <v>49</v>
      </c>
      <c r="D112" s="170" t="s">
        <v>76</v>
      </c>
      <c r="E112" s="332">
        <v>52000</v>
      </c>
      <c r="F112" s="332">
        <v>53000</v>
      </c>
      <c r="G112" s="332">
        <v>50000</v>
      </c>
      <c r="H112" s="332">
        <v>52000</v>
      </c>
      <c r="I112" s="332">
        <v>45000</v>
      </c>
      <c r="J112" s="332">
        <v>47000</v>
      </c>
      <c r="K112" s="332">
        <v>45000</v>
      </c>
      <c r="L112" s="332">
        <v>51000</v>
      </c>
      <c r="M112" s="332">
        <v>45000</v>
      </c>
      <c r="N112" s="332">
        <v>50000</v>
      </c>
      <c r="O112" s="332">
        <v>45000</v>
      </c>
      <c r="P112" s="332">
        <v>47000</v>
      </c>
      <c r="Q112" s="59"/>
      <c r="R112" s="59"/>
      <c r="S112" s="243"/>
      <c r="T112" s="59"/>
      <c r="U112" s="59"/>
    </row>
    <row r="113" spans="1:21">
      <c r="A113" s="131" t="str">
        <f t="shared" si="9"/>
        <v>SUR-PREPAGO</v>
      </c>
      <c r="B113" s="170" t="str">
        <f t="shared" si="10"/>
        <v>SUR</v>
      </c>
      <c r="C113" s="170" t="s">
        <v>49</v>
      </c>
      <c r="D113" s="170" t="s">
        <v>176</v>
      </c>
      <c r="E113" s="332">
        <v>360000</v>
      </c>
      <c r="F113" s="332">
        <v>340000</v>
      </c>
      <c r="G113" s="332">
        <v>330000</v>
      </c>
      <c r="H113" s="332">
        <v>380000</v>
      </c>
      <c r="I113" s="332">
        <v>370000</v>
      </c>
      <c r="J113" s="332">
        <v>350000</v>
      </c>
      <c r="K113" s="332">
        <v>370000</v>
      </c>
      <c r="L113" s="332">
        <v>370000</v>
      </c>
      <c r="M113" s="332">
        <v>370000</v>
      </c>
      <c r="N113" s="332">
        <v>360000</v>
      </c>
      <c r="O113" s="332">
        <v>340000</v>
      </c>
      <c r="P113" s="332">
        <v>370000</v>
      </c>
      <c r="Q113" s="59"/>
      <c r="R113" s="59"/>
      <c r="S113" s="243"/>
      <c r="T113" s="59"/>
      <c r="U113" s="59"/>
    </row>
    <row r="114" spans="1:21">
      <c r="A114" s="131" t="str">
        <f t="shared" si="9"/>
        <v>CENTRO-PREPAGO</v>
      </c>
      <c r="B114" s="170" t="str">
        <f t="shared" si="10"/>
        <v>CENTRO</v>
      </c>
      <c r="C114" s="170" t="s">
        <v>49</v>
      </c>
      <c r="D114" s="170" t="s">
        <v>77</v>
      </c>
      <c r="E114" s="332">
        <v>23000</v>
      </c>
      <c r="F114" s="332">
        <v>24000</v>
      </c>
      <c r="G114" s="332">
        <v>29000</v>
      </c>
      <c r="H114" s="332">
        <v>24000</v>
      </c>
      <c r="I114" s="332">
        <v>24000</v>
      </c>
      <c r="J114" s="332">
        <v>23000</v>
      </c>
      <c r="K114" s="332">
        <v>23000</v>
      </c>
      <c r="L114" s="332">
        <v>25000</v>
      </c>
      <c r="M114" s="332">
        <v>27000</v>
      </c>
      <c r="N114" s="332">
        <v>24000</v>
      </c>
      <c r="O114" s="332">
        <v>29000</v>
      </c>
      <c r="P114" s="332">
        <v>25000</v>
      </c>
      <c r="Q114" s="59"/>
      <c r="R114" s="59"/>
      <c r="S114" s="243"/>
      <c r="T114" s="59"/>
      <c r="U114" s="59"/>
    </row>
    <row r="115" spans="1:21">
      <c r="A115" s="131" t="str">
        <f t="shared" si="9"/>
        <v>CENTRO-PREPAGO</v>
      </c>
      <c r="B115" s="170" t="str">
        <f t="shared" si="10"/>
        <v>CENTRO</v>
      </c>
      <c r="C115" s="170" t="s">
        <v>49</v>
      </c>
      <c r="D115" s="170" t="s">
        <v>78</v>
      </c>
      <c r="E115" s="332">
        <v>82000</v>
      </c>
      <c r="F115" s="332">
        <v>81000</v>
      </c>
      <c r="G115" s="332">
        <v>84000</v>
      </c>
      <c r="H115" s="332">
        <v>82000</v>
      </c>
      <c r="I115" s="332">
        <v>83000</v>
      </c>
      <c r="J115" s="332">
        <v>87000</v>
      </c>
      <c r="K115" s="332">
        <v>78000</v>
      </c>
      <c r="L115" s="332">
        <v>88000</v>
      </c>
      <c r="M115" s="332">
        <v>76000</v>
      </c>
      <c r="N115" s="332">
        <v>89000</v>
      </c>
      <c r="O115" s="332">
        <v>83000</v>
      </c>
      <c r="P115" s="332">
        <v>76000</v>
      </c>
      <c r="Q115" s="59"/>
      <c r="R115" s="59"/>
      <c r="S115" s="243"/>
      <c r="T115" s="59"/>
      <c r="U115" s="59"/>
    </row>
    <row r="116" spans="1:21">
      <c r="A116" s="131" t="str">
        <f t="shared" si="9"/>
        <v>CENTRO-PREPAGO</v>
      </c>
      <c r="B116" s="170" t="str">
        <f t="shared" si="10"/>
        <v>CENTRO</v>
      </c>
      <c r="C116" s="170" t="s">
        <v>49</v>
      </c>
      <c r="D116" s="170" t="s">
        <v>79</v>
      </c>
      <c r="E116" s="332">
        <v>133000</v>
      </c>
      <c r="F116" s="332">
        <v>137000</v>
      </c>
      <c r="G116" s="332">
        <v>137000</v>
      </c>
      <c r="H116" s="332">
        <v>136000</v>
      </c>
      <c r="I116" s="332">
        <v>137000</v>
      </c>
      <c r="J116" s="332">
        <v>136000</v>
      </c>
      <c r="K116" s="332">
        <v>133000</v>
      </c>
      <c r="L116" s="332">
        <v>136000</v>
      </c>
      <c r="M116" s="332">
        <v>135000</v>
      </c>
      <c r="N116" s="332">
        <v>137000</v>
      </c>
      <c r="O116" s="332">
        <v>135000</v>
      </c>
      <c r="P116" s="332">
        <v>134000</v>
      </c>
      <c r="Q116" s="59"/>
      <c r="R116" s="59"/>
      <c r="S116" s="243"/>
      <c r="T116" s="59"/>
      <c r="U116" s="59"/>
    </row>
    <row r="117" spans="1:21">
      <c r="A117" s="131" t="str">
        <f t="shared" si="9"/>
        <v>CENTRO-PREPAGO</v>
      </c>
      <c r="B117" s="170" t="str">
        <f t="shared" si="10"/>
        <v>CENTRO</v>
      </c>
      <c r="C117" s="170" t="s">
        <v>49</v>
      </c>
      <c r="D117" s="170" t="s">
        <v>80</v>
      </c>
      <c r="E117" s="332">
        <v>160000</v>
      </c>
      <c r="F117" s="332">
        <v>170000</v>
      </c>
      <c r="G117" s="332">
        <v>170000</v>
      </c>
      <c r="H117" s="332">
        <v>170000</v>
      </c>
      <c r="I117" s="332">
        <v>170000</v>
      </c>
      <c r="J117" s="332">
        <v>180000</v>
      </c>
      <c r="K117" s="332">
        <v>200000</v>
      </c>
      <c r="L117" s="332">
        <v>190000</v>
      </c>
      <c r="M117" s="332">
        <v>170000</v>
      </c>
      <c r="N117" s="332">
        <v>160000</v>
      </c>
      <c r="O117" s="332">
        <v>180000</v>
      </c>
      <c r="P117" s="332">
        <v>160000</v>
      </c>
      <c r="Q117" s="59"/>
      <c r="R117" s="59"/>
      <c r="S117" s="243"/>
      <c r="T117" s="59"/>
      <c r="U117" s="59"/>
    </row>
    <row r="118" spans="1:21">
      <c r="A118" s="131" t="str">
        <f t="shared" si="9"/>
        <v>NORTE-PREPAGO</v>
      </c>
      <c r="B118" s="170" t="str">
        <f t="shared" si="10"/>
        <v>NORTE</v>
      </c>
      <c r="C118" s="170" t="s">
        <v>49</v>
      </c>
      <c r="D118" s="170" t="s">
        <v>177</v>
      </c>
      <c r="E118" s="332">
        <v>330000</v>
      </c>
      <c r="F118" s="332">
        <v>330000</v>
      </c>
      <c r="G118" s="332">
        <v>340000</v>
      </c>
      <c r="H118" s="332">
        <v>320000</v>
      </c>
      <c r="I118" s="332">
        <v>330000</v>
      </c>
      <c r="J118" s="332">
        <v>320000</v>
      </c>
      <c r="K118" s="332">
        <v>340000</v>
      </c>
      <c r="L118" s="332">
        <v>320000</v>
      </c>
      <c r="M118" s="332">
        <v>340000</v>
      </c>
      <c r="N118" s="332">
        <v>340000</v>
      </c>
      <c r="O118" s="332">
        <v>340000</v>
      </c>
      <c r="P118" s="332">
        <v>330000</v>
      </c>
      <c r="Q118" s="59"/>
      <c r="R118" s="59"/>
      <c r="S118" s="243"/>
      <c r="T118" s="59"/>
      <c r="U118" s="59"/>
    </row>
    <row r="119" spans="1:21">
      <c r="A119" s="131" t="str">
        <f t="shared" si="9"/>
        <v>NORTE-PREPAGO</v>
      </c>
      <c r="B119" s="170" t="str">
        <f t="shared" si="10"/>
        <v>NORTE</v>
      </c>
      <c r="C119" s="170" t="s">
        <v>49</v>
      </c>
      <c r="D119" s="170" t="s">
        <v>81</v>
      </c>
      <c r="E119" s="332">
        <v>155000</v>
      </c>
      <c r="F119" s="332">
        <v>144000</v>
      </c>
      <c r="G119" s="332">
        <v>152000</v>
      </c>
      <c r="H119" s="332">
        <v>153000</v>
      </c>
      <c r="I119" s="332">
        <v>147000</v>
      </c>
      <c r="J119" s="332">
        <v>146000</v>
      </c>
      <c r="K119" s="332">
        <v>148000</v>
      </c>
      <c r="L119" s="332">
        <v>149000</v>
      </c>
      <c r="M119" s="332">
        <v>149000</v>
      </c>
      <c r="N119" s="332">
        <v>147000</v>
      </c>
      <c r="O119" s="332">
        <v>155000</v>
      </c>
      <c r="P119" s="332">
        <v>150000</v>
      </c>
      <c r="Q119" s="59"/>
      <c r="R119" s="59"/>
      <c r="S119" s="243"/>
      <c r="T119" s="59"/>
      <c r="U119" s="59"/>
    </row>
    <row r="120" spans="1:21">
      <c r="A120" s="131" t="str">
        <f t="shared" si="9"/>
        <v>CENTRO-PREPAGO</v>
      </c>
      <c r="B120" s="170" t="str">
        <f t="shared" si="10"/>
        <v>CENTRO</v>
      </c>
      <c r="C120" s="170" t="s">
        <v>49</v>
      </c>
      <c r="D120" s="170" t="s">
        <v>24</v>
      </c>
      <c r="E120" s="332">
        <v>4140000</v>
      </c>
      <c r="F120" s="332">
        <v>4240000</v>
      </c>
      <c r="G120" s="332">
        <v>4240000</v>
      </c>
      <c r="H120" s="332">
        <v>4180000</v>
      </c>
      <c r="I120" s="332">
        <v>4260000</v>
      </c>
      <c r="J120" s="332">
        <v>4190000</v>
      </c>
      <c r="K120" s="332">
        <v>4260000</v>
      </c>
      <c r="L120" s="332">
        <v>4160000</v>
      </c>
      <c r="M120" s="332">
        <v>4120000</v>
      </c>
      <c r="N120" s="332">
        <v>4250000</v>
      </c>
      <c r="O120" s="332">
        <v>4190000</v>
      </c>
      <c r="P120" s="332">
        <v>4260000</v>
      </c>
      <c r="Q120" s="59"/>
      <c r="R120" s="59"/>
      <c r="S120" s="243"/>
      <c r="T120" s="59"/>
      <c r="U120" s="59"/>
    </row>
    <row r="121" spans="1:21">
      <c r="A121" s="131" t="str">
        <f t="shared" si="9"/>
        <v>CENTRO-PREPAGO</v>
      </c>
      <c r="B121" s="170" t="str">
        <f t="shared" si="10"/>
        <v>CENTRO</v>
      </c>
      <c r="C121" s="170" t="s">
        <v>49</v>
      </c>
      <c r="D121" s="170" t="s">
        <v>82</v>
      </c>
      <c r="E121" s="332">
        <v>76000</v>
      </c>
      <c r="F121" s="332">
        <v>77000</v>
      </c>
      <c r="G121" s="332">
        <v>76000</v>
      </c>
      <c r="H121" s="332">
        <v>77000</v>
      </c>
      <c r="I121" s="332">
        <v>78000</v>
      </c>
      <c r="J121" s="332">
        <v>80000</v>
      </c>
      <c r="K121" s="332">
        <v>79000</v>
      </c>
      <c r="L121" s="332">
        <v>78000</v>
      </c>
      <c r="M121" s="332">
        <v>78000</v>
      </c>
      <c r="N121" s="332">
        <v>80000</v>
      </c>
      <c r="O121" s="332">
        <v>80000</v>
      </c>
      <c r="P121" s="332">
        <v>80000</v>
      </c>
      <c r="Q121" s="59"/>
      <c r="R121" s="59"/>
      <c r="S121" s="243"/>
      <c r="T121" s="59"/>
      <c r="U121" s="59"/>
    </row>
    <row r="122" spans="1:21">
      <c r="A122" s="131" t="str">
        <f t="shared" si="9"/>
        <v>CENTRO-PREPAGO</v>
      </c>
      <c r="B122" s="170" t="str">
        <f t="shared" si="10"/>
        <v>CENTRO</v>
      </c>
      <c r="C122" s="170" t="s">
        <v>49</v>
      </c>
      <c r="D122" s="170" t="s">
        <v>83</v>
      </c>
      <c r="E122" s="332">
        <v>69000</v>
      </c>
      <c r="F122" s="332">
        <v>72000</v>
      </c>
      <c r="G122" s="332">
        <v>69000</v>
      </c>
      <c r="H122" s="332">
        <v>67000</v>
      </c>
      <c r="I122" s="332">
        <v>74000</v>
      </c>
      <c r="J122" s="332">
        <v>68000</v>
      </c>
      <c r="K122" s="332">
        <v>77000</v>
      </c>
      <c r="L122" s="332">
        <v>75000</v>
      </c>
      <c r="M122" s="332">
        <v>73000</v>
      </c>
      <c r="N122" s="332">
        <v>69000</v>
      </c>
      <c r="O122" s="332">
        <v>68000</v>
      </c>
      <c r="P122" s="332">
        <v>77000</v>
      </c>
      <c r="Q122" s="59"/>
      <c r="R122" s="59"/>
      <c r="S122" s="243"/>
      <c r="T122" s="59"/>
      <c r="U122" s="59"/>
    </row>
    <row r="123" spans="1:21">
      <c r="A123" s="131" t="str">
        <f t="shared" si="9"/>
        <v>SUR-PREPAGO</v>
      </c>
      <c r="B123" s="170" t="str">
        <f t="shared" si="10"/>
        <v>SUR</v>
      </c>
      <c r="C123" s="170" t="s">
        <v>49</v>
      </c>
      <c r="D123" s="170" t="s">
        <v>84</v>
      </c>
      <c r="E123" s="332">
        <v>30000</v>
      </c>
      <c r="F123" s="332">
        <v>31000</v>
      </c>
      <c r="G123" s="332">
        <v>31000</v>
      </c>
      <c r="H123" s="332">
        <v>31000</v>
      </c>
      <c r="I123" s="332">
        <v>30000</v>
      </c>
      <c r="J123" s="332">
        <v>31000</v>
      </c>
      <c r="K123" s="332">
        <v>32000</v>
      </c>
      <c r="L123" s="332">
        <v>31000</v>
      </c>
      <c r="M123" s="332">
        <v>30000</v>
      </c>
      <c r="N123" s="332">
        <v>32000</v>
      </c>
      <c r="O123" s="332">
        <v>31000</v>
      </c>
      <c r="P123" s="332">
        <v>31000</v>
      </c>
      <c r="Q123" s="59"/>
      <c r="R123" s="59"/>
      <c r="S123" s="243"/>
      <c r="T123" s="59"/>
      <c r="U123" s="59"/>
    </row>
    <row r="124" spans="1:21">
      <c r="A124" s="131" t="str">
        <f t="shared" ref="A124:A130" si="11">+B124&amp;"-"&amp;C124</f>
        <v>CENTRO-PREPAGO</v>
      </c>
      <c r="B124" s="170" t="str">
        <f t="shared" ref="B124:B130" si="12">VLOOKUP(D124,$B$30:$C$53,2,FALSE)</f>
        <v>CENTRO</v>
      </c>
      <c r="C124" s="170" t="s">
        <v>49</v>
      </c>
      <c r="D124" s="170" t="s">
        <v>85</v>
      </c>
      <c r="E124" s="332">
        <v>20000</v>
      </c>
      <c r="F124" s="332">
        <v>20000</v>
      </c>
      <c r="G124" s="332">
        <v>20000</v>
      </c>
      <c r="H124" s="332">
        <v>18000</v>
      </c>
      <c r="I124" s="332">
        <v>21000</v>
      </c>
      <c r="J124" s="332">
        <v>20000</v>
      </c>
      <c r="K124" s="332">
        <v>22000</v>
      </c>
      <c r="L124" s="332">
        <v>22000</v>
      </c>
      <c r="M124" s="332">
        <v>19000</v>
      </c>
      <c r="N124" s="332">
        <v>21000</v>
      </c>
      <c r="O124" s="332">
        <v>21000</v>
      </c>
      <c r="P124" s="332">
        <v>21000</v>
      </c>
      <c r="Q124" s="59"/>
      <c r="R124" s="59"/>
      <c r="S124" s="243"/>
      <c r="T124" s="59"/>
      <c r="U124" s="59"/>
    </row>
    <row r="125" spans="1:21">
      <c r="A125" s="131" t="str">
        <f t="shared" si="11"/>
        <v>NORTE-PREPAGO</v>
      </c>
      <c r="B125" s="170" t="str">
        <f t="shared" si="12"/>
        <v>NORTE</v>
      </c>
      <c r="C125" s="170" t="s">
        <v>49</v>
      </c>
      <c r="D125" s="170" t="s">
        <v>86</v>
      </c>
      <c r="E125" s="332">
        <v>131000</v>
      </c>
      <c r="F125" s="332">
        <v>130000</v>
      </c>
      <c r="G125" s="332">
        <v>124000</v>
      </c>
      <c r="H125" s="332">
        <v>124000</v>
      </c>
      <c r="I125" s="332">
        <v>136000</v>
      </c>
      <c r="J125" s="332">
        <v>126000</v>
      </c>
      <c r="K125" s="332">
        <v>128000</v>
      </c>
      <c r="L125" s="332">
        <v>133000</v>
      </c>
      <c r="M125" s="332">
        <v>132000</v>
      </c>
      <c r="N125" s="332">
        <v>133000</v>
      </c>
      <c r="O125" s="332">
        <v>136000</v>
      </c>
      <c r="P125" s="332">
        <v>129000</v>
      </c>
      <c r="Q125" s="59"/>
      <c r="R125" s="59"/>
      <c r="S125" s="243"/>
      <c r="T125" s="59"/>
      <c r="U125" s="59"/>
    </row>
    <row r="126" spans="1:21">
      <c r="A126" s="131" t="str">
        <f t="shared" si="11"/>
        <v>SUR-PREPAGO</v>
      </c>
      <c r="B126" s="170" t="str">
        <f t="shared" si="12"/>
        <v>SUR</v>
      </c>
      <c r="C126" s="170" t="s">
        <v>49</v>
      </c>
      <c r="D126" s="170" t="s">
        <v>178</v>
      </c>
      <c r="E126" s="332">
        <v>240000</v>
      </c>
      <c r="F126" s="332">
        <v>250000</v>
      </c>
      <c r="G126" s="332">
        <v>210000</v>
      </c>
      <c r="H126" s="332">
        <v>250000</v>
      </c>
      <c r="I126" s="332">
        <v>230000</v>
      </c>
      <c r="J126" s="332">
        <v>240000</v>
      </c>
      <c r="K126" s="332">
        <v>250000</v>
      </c>
      <c r="L126" s="332">
        <v>250000</v>
      </c>
      <c r="M126" s="332">
        <v>230000</v>
      </c>
      <c r="N126" s="332">
        <v>230000</v>
      </c>
      <c r="O126" s="332">
        <v>240000</v>
      </c>
      <c r="P126" s="332">
        <v>240000</v>
      </c>
      <c r="Q126" s="59"/>
      <c r="R126" s="59"/>
      <c r="S126" s="243"/>
      <c r="T126" s="59"/>
      <c r="U126" s="59"/>
    </row>
    <row r="127" spans="1:21">
      <c r="A127" s="131" t="str">
        <f t="shared" si="11"/>
        <v>NORTE-PREPAGO</v>
      </c>
      <c r="B127" s="170" t="str">
        <f t="shared" si="12"/>
        <v>NORTE</v>
      </c>
      <c r="C127" s="170" t="s">
        <v>49</v>
      </c>
      <c r="D127" s="170" t="s">
        <v>87</v>
      </c>
      <c r="E127" s="332">
        <v>56000</v>
      </c>
      <c r="F127" s="332">
        <v>57000</v>
      </c>
      <c r="G127" s="332">
        <v>55000</v>
      </c>
      <c r="H127" s="332">
        <v>56000</v>
      </c>
      <c r="I127" s="332">
        <v>60000</v>
      </c>
      <c r="J127" s="332">
        <v>54000</v>
      </c>
      <c r="K127" s="332">
        <v>56000</v>
      </c>
      <c r="L127" s="332">
        <v>60000</v>
      </c>
      <c r="M127" s="332">
        <v>54000</v>
      </c>
      <c r="N127" s="332">
        <v>58000</v>
      </c>
      <c r="O127" s="332">
        <v>59000</v>
      </c>
      <c r="P127" s="332">
        <v>56000</v>
      </c>
      <c r="Q127" s="59"/>
      <c r="R127" s="59"/>
      <c r="S127" s="243"/>
      <c r="T127" s="59"/>
      <c r="U127" s="59"/>
    </row>
    <row r="128" spans="1:21">
      <c r="A128" s="131" t="str">
        <f t="shared" si="11"/>
        <v>SUR-PREPAGO</v>
      </c>
      <c r="B128" s="170" t="str">
        <f t="shared" si="12"/>
        <v>SUR</v>
      </c>
      <c r="C128" s="170" t="s">
        <v>49</v>
      </c>
      <c r="D128" s="170" t="s">
        <v>88</v>
      </c>
      <c r="E128" s="332">
        <v>51000</v>
      </c>
      <c r="F128" s="332">
        <v>53000</v>
      </c>
      <c r="G128" s="332">
        <v>51000</v>
      </c>
      <c r="H128" s="332">
        <v>51000</v>
      </c>
      <c r="I128" s="332">
        <v>51000</v>
      </c>
      <c r="J128" s="332">
        <v>51000</v>
      </c>
      <c r="K128" s="332">
        <v>52000</v>
      </c>
      <c r="L128" s="332">
        <v>52000</v>
      </c>
      <c r="M128" s="332">
        <v>52000</v>
      </c>
      <c r="N128" s="332">
        <v>51000</v>
      </c>
      <c r="O128" s="332">
        <v>53000</v>
      </c>
      <c r="P128" s="332">
        <v>52000</v>
      </c>
      <c r="Q128" s="59"/>
      <c r="R128" s="59"/>
      <c r="S128" s="243"/>
      <c r="T128" s="59"/>
      <c r="U128" s="59"/>
    </row>
    <row r="129" spans="1:21">
      <c r="A129" s="131" t="str">
        <f t="shared" si="11"/>
        <v>NORTE-PREPAGO</v>
      </c>
      <c r="B129" s="170" t="str">
        <f t="shared" si="12"/>
        <v>NORTE</v>
      </c>
      <c r="C129" s="170" t="s">
        <v>49</v>
      </c>
      <c r="D129" s="170" t="s">
        <v>179</v>
      </c>
      <c r="E129" s="332">
        <v>10500</v>
      </c>
      <c r="F129" s="332">
        <v>10800</v>
      </c>
      <c r="G129" s="332">
        <v>11400</v>
      </c>
      <c r="H129" s="332">
        <v>10900</v>
      </c>
      <c r="I129" s="332">
        <v>11500</v>
      </c>
      <c r="J129" s="332">
        <v>11300</v>
      </c>
      <c r="K129" s="332">
        <v>10600</v>
      </c>
      <c r="L129" s="332">
        <v>10700</v>
      </c>
      <c r="M129" s="332">
        <v>11500</v>
      </c>
      <c r="N129" s="332">
        <v>10500</v>
      </c>
      <c r="O129" s="332">
        <v>10600</v>
      </c>
      <c r="P129" s="332">
        <v>11300</v>
      </c>
      <c r="Q129" s="59"/>
      <c r="R129" s="59"/>
      <c r="S129" s="243"/>
      <c r="T129" s="59"/>
      <c r="U129" s="59"/>
    </row>
    <row r="130" spans="1:21">
      <c r="A130" s="131" t="str">
        <f t="shared" si="11"/>
        <v>CENTRO-PREPAGO</v>
      </c>
      <c r="B130" s="170" t="str">
        <f t="shared" si="12"/>
        <v>CENTRO</v>
      </c>
      <c r="C130" s="170" t="s">
        <v>49</v>
      </c>
      <c r="D130" s="170" t="s">
        <v>89</v>
      </c>
      <c r="E130" s="332">
        <v>41000</v>
      </c>
      <c r="F130" s="332">
        <v>40000</v>
      </c>
      <c r="G130" s="332">
        <v>42000</v>
      </c>
      <c r="H130" s="332">
        <v>39000</v>
      </c>
      <c r="I130" s="332">
        <v>41000</v>
      </c>
      <c r="J130" s="332">
        <v>41000</v>
      </c>
      <c r="K130" s="332">
        <v>40000</v>
      </c>
      <c r="L130" s="332">
        <v>39000</v>
      </c>
      <c r="M130" s="332">
        <v>39000</v>
      </c>
      <c r="N130" s="332">
        <v>39000</v>
      </c>
      <c r="O130" s="332">
        <v>40000</v>
      </c>
      <c r="P130" s="332">
        <v>41000</v>
      </c>
      <c r="Q130" s="59"/>
      <c r="R130" s="59"/>
      <c r="S130" s="243"/>
      <c r="T130" s="59"/>
      <c r="U130" s="59"/>
    </row>
    <row r="134" spans="1:21" ht="18.75">
      <c r="A134" s="130" t="s">
        <v>184</v>
      </c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</row>
    <row r="136" spans="1:21">
      <c r="A136" s="131"/>
      <c r="B136" s="168" t="s">
        <v>140</v>
      </c>
      <c r="C136" s="169" t="s">
        <v>181</v>
      </c>
      <c r="D136" s="169" t="s">
        <v>174</v>
      </c>
      <c r="E136" s="133">
        <v>39814</v>
      </c>
      <c r="F136" s="133">
        <v>39845</v>
      </c>
      <c r="G136" s="133">
        <v>39873</v>
      </c>
      <c r="H136" s="133">
        <v>39904</v>
      </c>
      <c r="I136" s="133">
        <v>39934</v>
      </c>
      <c r="J136" s="133">
        <v>39965</v>
      </c>
      <c r="K136" s="133">
        <v>39995</v>
      </c>
      <c r="L136" s="133">
        <v>40026</v>
      </c>
      <c r="M136" s="133">
        <v>40057</v>
      </c>
      <c r="N136" s="133">
        <v>40087</v>
      </c>
      <c r="O136" s="133">
        <v>40118</v>
      </c>
      <c r="P136" s="133">
        <v>40148</v>
      </c>
    </row>
    <row r="137" spans="1:21">
      <c r="A137" s="131" t="str">
        <f>+B137&amp;"-"&amp;C137</f>
        <v>NORTE-FIJA</v>
      </c>
      <c r="B137" s="170" t="str">
        <f>VLOOKUP(D137,$B$30:$C$53,2,FALSE)</f>
        <v>NORTE</v>
      </c>
      <c r="C137" s="171" t="s">
        <v>185</v>
      </c>
      <c r="D137" s="170" t="s">
        <v>72</v>
      </c>
      <c r="E137" s="332">
        <v>8000</v>
      </c>
      <c r="F137" s="332">
        <v>10000</v>
      </c>
      <c r="G137" s="332">
        <v>9000</v>
      </c>
      <c r="H137" s="332">
        <v>8000</v>
      </c>
      <c r="I137" s="332">
        <v>9000</v>
      </c>
      <c r="J137" s="332">
        <v>9000</v>
      </c>
      <c r="K137" s="332">
        <v>9000</v>
      </c>
      <c r="L137" s="332">
        <v>8000</v>
      </c>
      <c r="M137" s="332">
        <v>9000</v>
      </c>
      <c r="N137" s="332">
        <v>9000</v>
      </c>
      <c r="O137" s="332">
        <v>10000</v>
      </c>
      <c r="P137" s="332">
        <v>8000</v>
      </c>
      <c r="R137" s="59"/>
      <c r="S137" s="243"/>
      <c r="T137" s="59"/>
      <c r="U137" s="59"/>
    </row>
    <row r="138" spans="1:21">
      <c r="A138" s="131" t="str">
        <f t="shared" ref="A138:A160" si="13">+B138&amp;"-"&amp;C138</f>
        <v>NORTE-FIJA</v>
      </c>
      <c r="B138" s="170" t="str">
        <f t="shared" ref="B138:B160" si="14">VLOOKUP(D138,$B$30:$C$53,2,FALSE)</f>
        <v>NORTE</v>
      </c>
      <c r="C138" s="171" t="s">
        <v>185</v>
      </c>
      <c r="D138" s="170" t="s">
        <v>73</v>
      </c>
      <c r="E138" s="332">
        <v>9000</v>
      </c>
      <c r="F138" s="332">
        <v>8000</v>
      </c>
      <c r="G138" s="332">
        <v>10000</v>
      </c>
      <c r="H138" s="332">
        <v>9000</v>
      </c>
      <c r="I138" s="332">
        <v>9000</v>
      </c>
      <c r="J138" s="332">
        <v>9000</v>
      </c>
      <c r="K138" s="332">
        <v>9000</v>
      </c>
      <c r="L138" s="332">
        <v>9000</v>
      </c>
      <c r="M138" s="332">
        <v>9000</v>
      </c>
      <c r="N138" s="332">
        <v>9000</v>
      </c>
      <c r="O138" s="332">
        <v>10000</v>
      </c>
      <c r="P138" s="332">
        <v>10000</v>
      </c>
      <c r="R138" s="59"/>
      <c r="S138" s="243"/>
      <c r="T138" s="59"/>
      <c r="U138" s="59"/>
    </row>
    <row r="139" spans="1:21">
      <c r="A139" s="131" t="str">
        <f t="shared" si="13"/>
        <v>SUR-FIJA</v>
      </c>
      <c r="B139" s="170" t="str">
        <f t="shared" si="14"/>
        <v>SUR</v>
      </c>
      <c r="C139" s="171" t="s">
        <v>185</v>
      </c>
      <c r="D139" s="170" t="s">
        <v>175</v>
      </c>
      <c r="E139" s="332">
        <v>10000</v>
      </c>
      <c r="F139" s="332">
        <v>8000</v>
      </c>
      <c r="G139" s="332">
        <v>9000</v>
      </c>
      <c r="H139" s="332">
        <v>8000</v>
      </c>
      <c r="I139" s="332">
        <v>9000</v>
      </c>
      <c r="J139" s="332">
        <v>10000</v>
      </c>
      <c r="K139" s="332">
        <v>8000</v>
      </c>
      <c r="L139" s="332">
        <v>9000</v>
      </c>
      <c r="M139" s="332">
        <v>10000</v>
      </c>
      <c r="N139" s="332">
        <v>9000</v>
      </c>
      <c r="O139" s="332">
        <v>9000</v>
      </c>
      <c r="P139" s="332">
        <v>8000</v>
      </c>
      <c r="R139" s="59"/>
      <c r="S139" s="243"/>
      <c r="T139" s="59"/>
      <c r="U139" s="59"/>
    </row>
    <row r="140" spans="1:21">
      <c r="A140" s="131" t="str">
        <f t="shared" si="13"/>
        <v>SUR-FIJA</v>
      </c>
      <c r="B140" s="170" t="str">
        <f t="shared" si="14"/>
        <v>SUR</v>
      </c>
      <c r="C140" s="171" t="s">
        <v>185</v>
      </c>
      <c r="D140" s="170" t="s">
        <v>74</v>
      </c>
      <c r="E140" s="332">
        <v>8000</v>
      </c>
      <c r="F140" s="332">
        <v>9000</v>
      </c>
      <c r="G140" s="332">
        <v>10000</v>
      </c>
      <c r="H140" s="332">
        <v>8000</v>
      </c>
      <c r="I140" s="332">
        <v>9000</v>
      </c>
      <c r="J140" s="332">
        <v>9000</v>
      </c>
      <c r="K140" s="332">
        <v>10000</v>
      </c>
      <c r="L140" s="332">
        <v>8000</v>
      </c>
      <c r="M140" s="332">
        <v>8000</v>
      </c>
      <c r="N140" s="332">
        <v>9000</v>
      </c>
      <c r="O140" s="332">
        <v>8000</v>
      </c>
      <c r="P140" s="332">
        <v>8000</v>
      </c>
      <c r="R140" s="59"/>
      <c r="S140" s="243"/>
      <c r="T140" s="59"/>
      <c r="U140" s="59"/>
    </row>
    <row r="141" spans="1:21">
      <c r="A141" s="131" t="str">
        <f t="shared" si="13"/>
        <v>CENTRO-FIJA</v>
      </c>
      <c r="B141" s="170" t="str">
        <f t="shared" si="14"/>
        <v>CENTRO</v>
      </c>
      <c r="C141" s="171" t="s">
        <v>185</v>
      </c>
      <c r="D141" s="170" t="s">
        <v>75</v>
      </c>
      <c r="E141" s="332">
        <v>9000</v>
      </c>
      <c r="F141" s="332">
        <v>10000</v>
      </c>
      <c r="G141" s="332">
        <v>10000</v>
      </c>
      <c r="H141" s="332">
        <v>9000</v>
      </c>
      <c r="I141" s="332">
        <v>9000</v>
      </c>
      <c r="J141" s="332">
        <v>10000</v>
      </c>
      <c r="K141" s="332">
        <v>9000</v>
      </c>
      <c r="L141" s="332">
        <v>10000</v>
      </c>
      <c r="M141" s="332">
        <v>9000</v>
      </c>
      <c r="N141" s="332">
        <v>10000</v>
      </c>
      <c r="O141" s="332">
        <v>8000</v>
      </c>
      <c r="P141" s="332">
        <v>8000</v>
      </c>
      <c r="R141" s="59"/>
      <c r="S141" s="243"/>
      <c r="T141" s="59"/>
      <c r="U141" s="59"/>
    </row>
    <row r="142" spans="1:21">
      <c r="A142" s="131" t="str">
        <f t="shared" si="13"/>
        <v>NORTE-FIJA</v>
      </c>
      <c r="B142" s="170" t="str">
        <f t="shared" si="14"/>
        <v>NORTE</v>
      </c>
      <c r="C142" s="171" t="s">
        <v>185</v>
      </c>
      <c r="D142" s="170" t="s">
        <v>76</v>
      </c>
      <c r="E142" s="332">
        <v>8000</v>
      </c>
      <c r="F142" s="332">
        <v>8000</v>
      </c>
      <c r="G142" s="332">
        <v>9000</v>
      </c>
      <c r="H142" s="332">
        <v>8000</v>
      </c>
      <c r="I142" s="332">
        <v>10000</v>
      </c>
      <c r="J142" s="332">
        <v>10000</v>
      </c>
      <c r="K142" s="332">
        <v>9000</v>
      </c>
      <c r="L142" s="332">
        <v>9000</v>
      </c>
      <c r="M142" s="332">
        <v>9000</v>
      </c>
      <c r="N142" s="332">
        <v>9000</v>
      </c>
      <c r="O142" s="332">
        <v>8000</v>
      </c>
      <c r="P142" s="332">
        <v>10000</v>
      </c>
      <c r="R142" s="59"/>
      <c r="S142" s="243"/>
      <c r="T142" s="59"/>
      <c r="U142" s="59"/>
    </row>
    <row r="143" spans="1:21">
      <c r="A143" s="131" t="str">
        <f t="shared" si="13"/>
        <v>SUR-FIJA</v>
      </c>
      <c r="B143" s="170" t="str">
        <f t="shared" si="14"/>
        <v>SUR</v>
      </c>
      <c r="C143" s="171" t="s">
        <v>185</v>
      </c>
      <c r="D143" s="170" t="s">
        <v>176</v>
      </c>
      <c r="E143" s="332">
        <v>9000</v>
      </c>
      <c r="F143" s="332">
        <v>10000</v>
      </c>
      <c r="G143" s="332">
        <v>9000</v>
      </c>
      <c r="H143" s="332">
        <v>10000</v>
      </c>
      <c r="I143" s="332">
        <v>9000</v>
      </c>
      <c r="J143" s="332">
        <v>9000</v>
      </c>
      <c r="K143" s="332">
        <v>9000</v>
      </c>
      <c r="L143" s="332">
        <v>10000</v>
      </c>
      <c r="M143" s="332">
        <v>10000</v>
      </c>
      <c r="N143" s="332">
        <v>9000</v>
      </c>
      <c r="O143" s="332">
        <v>9000</v>
      </c>
      <c r="P143" s="332">
        <v>9000</v>
      </c>
      <c r="R143" s="59"/>
      <c r="S143" s="243"/>
      <c r="T143" s="59"/>
      <c r="U143" s="59"/>
    </row>
    <row r="144" spans="1:21">
      <c r="A144" s="131" t="str">
        <f t="shared" si="13"/>
        <v>CENTRO-FIJA</v>
      </c>
      <c r="B144" s="170" t="str">
        <f t="shared" si="14"/>
        <v>CENTRO</v>
      </c>
      <c r="C144" s="171" t="s">
        <v>185</v>
      </c>
      <c r="D144" s="170" t="s">
        <v>77</v>
      </c>
      <c r="E144" s="332">
        <v>10000</v>
      </c>
      <c r="F144" s="332">
        <v>8000</v>
      </c>
      <c r="G144" s="332">
        <v>8000</v>
      </c>
      <c r="H144" s="332">
        <v>8000</v>
      </c>
      <c r="I144" s="332">
        <v>9000</v>
      </c>
      <c r="J144" s="332">
        <v>9000</v>
      </c>
      <c r="K144" s="332">
        <v>10000</v>
      </c>
      <c r="L144" s="332">
        <v>9000</v>
      </c>
      <c r="M144" s="332">
        <v>10000</v>
      </c>
      <c r="N144" s="332">
        <v>10000</v>
      </c>
      <c r="O144" s="332">
        <v>9000</v>
      </c>
      <c r="P144" s="332">
        <v>10000</v>
      </c>
      <c r="R144" s="59"/>
      <c r="S144" s="243"/>
      <c r="T144" s="59"/>
      <c r="U144" s="59"/>
    </row>
    <row r="145" spans="1:21">
      <c r="A145" s="131" t="str">
        <f t="shared" si="13"/>
        <v>CENTRO-FIJA</v>
      </c>
      <c r="B145" s="170" t="str">
        <f t="shared" si="14"/>
        <v>CENTRO</v>
      </c>
      <c r="C145" s="171" t="s">
        <v>185</v>
      </c>
      <c r="D145" s="170" t="s">
        <v>78</v>
      </c>
      <c r="E145" s="332">
        <v>8000</v>
      </c>
      <c r="F145" s="332">
        <v>8000</v>
      </c>
      <c r="G145" s="332">
        <v>10000</v>
      </c>
      <c r="H145" s="332">
        <v>9000</v>
      </c>
      <c r="I145" s="332">
        <v>9000</v>
      </c>
      <c r="J145" s="332">
        <v>10000</v>
      </c>
      <c r="K145" s="332">
        <v>8000</v>
      </c>
      <c r="L145" s="332">
        <v>9000</v>
      </c>
      <c r="M145" s="332">
        <v>8000</v>
      </c>
      <c r="N145" s="332">
        <v>10000</v>
      </c>
      <c r="O145" s="332">
        <v>10000</v>
      </c>
      <c r="P145" s="332">
        <v>8000</v>
      </c>
      <c r="R145" s="59"/>
      <c r="S145" s="243"/>
      <c r="T145" s="59"/>
      <c r="U145" s="59"/>
    </row>
    <row r="146" spans="1:21">
      <c r="A146" s="131" t="str">
        <f t="shared" si="13"/>
        <v>CENTRO-FIJA</v>
      </c>
      <c r="B146" s="170" t="str">
        <f t="shared" si="14"/>
        <v>CENTRO</v>
      </c>
      <c r="C146" s="171" t="s">
        <v>185</v>
      </c>
      <c r="D146" s="170" t="s">
        <v>79</v>
      </c>
      <c r="E146" s="332">
        <v>9000</v>
      </c>
      <c r="F146" s="332">
        <v>10000</v>
      </c>
      <c r="G146" s="332">
        <v>10000</v>
      </c>
      <c r="H146" s="332">
        <v>9000</v>
      </c>
      <c r="I146" s="332">
        <v>10000</v>
      </c>
      <c r="J146" s="332">
        <v>9000</v>
      </c>
      <c r="K146" s="332">
        <v>8000</v>
      </c>
      <c r="L146" s="332">
        <v>10000</v>
      </c>
      <c r="M146" s="332">
        <v>9000</v>
      </c>
      <c r="N146" s="332">
        <v>9000</v>
      </c>
      <c r="O146" s="332">
        <v>8000</v>
      </c>
      <c r="P146" s="332">
        <v>9000</v>
      </c>
      <c r="R146" s="59"/>
      <c r="S146" s="243"/>
      <c r="T146" s="59"/>
      <c r="U146" s="59"/>
    </row>
    <row r="147" spans="1:21">
      <c r="A147" s="131" t="str">
        <f t="shared" si="13"/>
        <v>CENTRO-FIJA</v>
      </c>
      <c r="B147" s="170" t="str">
        <f t="shared" si="14"/>
        <v>CENTRO</v>
      </c>
      <c r="C147" s="171" t="s">
        <v>185</v>
      </c>
      <c r="D147" s="170" t="s">
        <v>80</v>
      </c>
      <c r="E147" s="332">
        <v>9000</v>
      </c>
      <c r="F147" s="332">
        <v>9000</v>
      </c>
      <c r="G147" s="332">
        <v>9000</v>
      </c>
      <c r="H147" s="332">
        <v>9000</v>
      </c>
      <c r="I147" s="332">
        <v>8000</v>
      </c>
      <c r="J147" s="332">
        <v>9000</v>
      </c>
      <c r="K147" s="332">
        <v>10000</v>
      </c>
      <c r="L147" s="332">
        <v>9000</v>
      </c>
      <c r="M147" s="332">
        <v>8000</v>
      </c>
      <c r="N147" s="332">
        <v>9000</v>
      </c>
      <c r="O147" s="332">
        <v>10000</v>
      </c>
      <c r="P147" s="332">
        <v>9000</v>
      </c>
      <c r="R147" s="59"/>
      <c r="S147" s="243"/>
      <c r="T147" s="59"/>
      <c r="U147" s="59"/>
    </row>
    <row r="148" spans="1:21">
      <c r="A148" s="131" t="str">
        <f t="shared" si="13"/>
        <v>NORTE-FIJA</v>
      </c>
      <c r="B148" s="170" t="str">
        <f t="shared" si="14"/>
        <v>NORTE</v>
      </c>
      <c r="C148" s="171" t="s">
        <v>185</v>
      </c>
      <c r="D148" s="170" t="s">
        <v>177</v>
      </c>
      <c r="E148" s="332">
        <v>8000</v>
      </c>
      <c r="F148" s="332">
        <v>10000</v>
      </c>
      <c r="G148" s="332">
        <v>9000</v>
      </c>
      <c r="H148" s="332">
        <v>8000</v>
      </c>
      <c r="I148" s="332">
        <v>8000</v>
      </c>
      <c r="J148" s="332">
        <v>9000</v>
      </c>
      <c r="K148" s="332">
        <v>9000</v>
      </c>
      <c r="L148" s="332">
        <v>9000</v>
      </c>
      <c r="M148" s="332">
        <v>9000</v>
      </c>
      <c r="N148" s="332">
        <v>9000</v>
      </c>
      <c r="O148" s="332">
        <v>9000</v>
      </c>
      <c r="P148" s="332">
        <v>10000</v>
      </c>
      <c r="R148" s="59"/>
      <c r="S148" s="243"/>
      <c r="T148" s="59"/>
      <c r="U148" s="59"/>
    </row>
    <row r="149" spans="1:21">
      <c r="A149" s="131" t="str">
        <f t="shared" si="13"/>
        <v>NORTE-FIJA</v>
      </c>
      <c r="B149" s="170" t="str">
        <f t="shared" si="14"/>
        <v>NORTE</v>
      </c>
      <c r="C149" s="171" t="s">
        <v>185</v>
      </c>
      <c r="D149" s="170" t="s">
        <v>81</v>
      </c>
      <c r="E149" s="332">
        <v>9000</v>
      </c>
      <c r="F149" s="332">
        <v>9000</v>
      </c>
      <c r="G149" s="332">
        <v>10000</v>
      </c>
      <c r="H149" s="332">
        <v>9000</v>
      </c>
      <c r="I149" s="332">
        <v>8000</v>
      </c>
      <c r="J149" s="332">
        <v>10000</v>
      </c>
      <c r="K149" s="332">
        <v>10000</v>
      </c>
      <c r="L149" s="332">
        <v>8000</v>
      </c>
      <c r="M149" s="332">
        <v>10000</v>
      </c>
      <c r="N149" s="332">
        <v>8000</v>
      </c>
      <c r="O149" s="332">
        <v>10000</v>
      </c>
      <c r="P149" s="332">
        <v>9000</v>
      </c>
      <c r="R149" s="59"/>
      <c r="S149" s="243"/>
      <c r="T149" s="59"/>
      <c r="U149" s="59"/>
    </row>
    <row r="150" spans="1:21">
      <c r="A150" s="131" t="str">
        <f t="shared" si="13"/>
        <v>CENTRO-FIJA</v>
      </c>
      <c r="B150" s="170" t="str">
        <f t="shared" si="14"/>
        <v>CENTRO</v>
      </c>
      <c r="C150" s="171" t="s">
        <v>185</v>
      </c>
      <c r="D150" s="170" t="s">
        <v>24</v>
      </c>
      <c r="E150" s="332">
        <v>10000</v>
      </c>
      <c r="F150" s="332">
        <v>10000</v>
      </c>
      <c r="G150" s="332">
        <v>10000</v>
      </c>
      <c r="H150" s="332">
        <v>10000</v>
      </c>
      <c r="I150" s="332">
        <v>9000</v>
      </c>
      <c r="J150" s="332">
        <v>8000</v>
      </c>
      <c r="K150" s="332">
        <v>9000</v>
      </c>
      <c r="L150" s="332">
        <v>10000</v>
      </c>
      <c r="M150" s="332">
        <v>10000</v>
      </c>
      <c r="N150" s="332">
        <v>9000</v>
      </c>
      <c r="O150" s="332">
        <v>9000</v>
      </c>
      <c r="P150" s="332">
        <v>8000</v>
      </c>
      <c r="R150" s="59"/>
      <c r="S150" s="243"/>
      <c r="T150" s="59"/>
      <c r="U150" s="59"/>
    </row>
    <row r="151" spans="1:21">
      <c r="A151" s="131" t="str">
        <f t="shared" si="13"/>
        <v>CENTRO-FIJA</v>
      </c>
      <c r="B151" s="170" t="str">
        <f t="shared" si="14"/>
        <v>CENTRO</v>
      </c>
      <c r="C151" s="171" t="s">
        <v>185</v>
      </c>
      <c r="D151" s="170" t="s">
        <v>82</v>
      </c>
      <c r="E151" s="332">
        <v>9000</v>
      </c>
      <c r="F151" s="332">
        <v>9000</v>
      </c>
      <c r="G151" s="332">
        <v>9000</v>
      </c>
      <c r="H151" s="332">
        <v>9000</v>
      </c>
      <c r="I151" s="332">
        <v>8000</v>
      </c>
      <c r="J151" s="332">
        <v>9000</v>
      </c>
      <c r="K151" s="332">
        <v>8000</v>
      </c>
      <c r="L151" s="332">
        <v>9000</v>
      </c>
      <c r="M151" s="332">
        <v>9000</v>
      </c>
      <c r="N151" s="332">
        <v>9000</v>
      </c>
      <c r="O151" s="332">
        <v>9000</v>
      </c>
      <c r="P151" s="332">
        <v>9000</v>
      </c>
      <c r="R151" s="59"/>
      <c r="S151" s="243"/>
      <c r="T151" s="59"/>
      <c r="U151" s="59"/>
    </row>
    <row r="152" spans="1:21">
      <c r="A152" s="131" t="str">
        <f t="shared" si="13"/>
        <v>CENTRO-FIJA</v>
      </c>
      <c r="B152" s="170" t="str">
        <f t="shared" si="14"/>
        <v>CENTRO</v>
      </c>
      <c r="C152" s="171" t="s">
        <v>185</v>
      </c>
      <c r="D152" s="170" t="s">
        <v>83</v>
      </c>
      <c r="E152" s="332">
        <v>9000</v>
      </c>
      <c r="F152" s="332">
        <v>8000</v>
      </c>
      <c r="G152" s="332">
        <v>10000</v>
      </c>
      <c r="H152" s="332">
        <v>9000</v>
      </c>
      <c r="I152" s="332">
        <v>9000</v>
      </c>
      <c r="J152" s="332">
        <v>10000</v>
      </c>
      <c r="K152" s="332">
        <v>9000</v>
      </c>
      <c r="L152" s="332">
        <v>9000</v>
      </c>
      <c r="M152" s="332">
        <v>8000</v>
      </c>
      <c r="N152" s="332">
        <v>8000</v>
      </c>
      <c r="O152" s="332">
        <v>8000</v>
      </c>
      <c r="P152" s="332">
        <v>9000</v>
      </c>
      <c r="R152" s="59"/>
      <c r="S152" s="243"/>
      <c r="T152" s="59"/>
      <c r="U152" s="59"/>
    </row>
    <row r="153" spans="1:21">
      <c r="A153" s="131" t="str">
        <f t="shared" si="13"/>
        <v>SUR-FIJA</v>
      </c>
      <c r="B153" s="170" t="str">
        <f t="shared" si="14"/>
        <v>SUR</v>
      </c>
      <c r="C153" s="171" t="s">
        <v>185</v>
      </c>
      <c r="D153" s="170" t="s">
        <v>84</v>
      </c>
      <c r="E153" s="332">
        <v>9000</v>
      </c>
      <c r="F153" s="332">
        <v>9000</v>
      </c>
      <c r="G153" s="332">
        <v>8000</v>
      </c>
      <c r="H153" s="332">
        <v>8000</v>
      </c>
      <c r="I153" s="332">
        <v>8000</v>
      </c>
      <c r="J153" s="332">
        <v>9000</v>
      </c>
      <c r="K153" s="332">
        <v>9000</v>
      </c>
      <c r="L153" s="332">
        <v>9000</v>
      </c>
      <c r="M153" s="332">
        <v>9000</v>
      </c>
      <c r="N153" s="332">
        <v>9000</v>
      </c>
      <c r="O153" s="332">
        <v>10000</v>
      </c>
      <c r="P153" s="332">
        <v>9000</v>
      </c>
      <c r="R153" s="59"/>
      <c r="S153" s="243"/>
      <c r="T153" s="59"/>
      <c r="U153" s="59"/>
    </row>
    <row r="154" spans="1:21">
      <c r="A154" s="131" t="str">
        <f t="shared" si="13"/>
        <v>CENTRO-FIJA</v>
      </c>
      <c r="B154" s="170" t="str">
        <f t="shared" si="14"/>
        <v>CENTRO</v>
      </c>
      <c r="C154" s="171" t="s">
        <v>185</v>
      </c>
      <c r="D154" s="170" t="s">
        <v>85</v>
      </c>
      <c r="E154" s="332">
        <v>10000</v>
      </c>
      <c r="F154" s="332">
        <v>9000</v>
      </c>
      <c r="G154" s="332">
        <v>9000</v>
      </c>
      <c r="H154" s="332">
        <v>9000</v>
      </c>
      <c r="I154" s="332">
        <v>10000</v>
      </c>
      <c r="J154" s="332">
        <v>10000</v>
      </c>
      <c r="K154" s="332">
        <v>9000</v>
      </c>
      <c r="L154" s="332">
        <v>8000</v>
      </c>
      <c r="M154" s="332">
        <v>9000</v>
      </c>
      <c r="N154" s="332">
        <v>9000</v>
      </c>
      <c r="O154" s="332">
        <v>10000</v>
      </c>
      <c r="P154" s="332">
        <v>10000</v>
      </c>
      <c r="R154" s="59"/>
      <c r="S154" s="243"/>
      <c r="T154" s="59"/>
      <c r="U154" s="59"/>
    </row>
    <row r="155" spans="1:21">
      <c r="A155" s="131" t="str">
        <f t="shared" si="13"/>
        <v>NORTE-FIJA</v>
      </c>
      <c r="B155" s="170" t="str">
        <f t="shared" si="14"/>
        <v>NORTE</v>
      </c>
      <c r="C155" s="171" t="s">
        <v>185</v>
      </c>
      <c r="D155" s="170" t="s">
        <v>86</v>
      </c>
      <c r="E155" s="332">
        <v>8000</v>
      </c>
      <c r="F155" s="332">
        <v>10000</v>
      </c>
      <c r="G155" s="332">
        <v>9000</v>
      </c>
      <c r="H155" s="332">
        <v>10000</v>
      </c>
      <c r="I155" s="332">
        <v>8000</v>
      </c>
      <c r="J155" s="332">
        <v>10000</v>
      </c>
      <c r="K155" s="332">
        <v>9000</v>
      </c>
      <c r="L155" s="332">
        <v>10000</v>
      </c>
      <c r="M155" s="332">
        <v>8000</v>
      </c>
      <c r="N155" s="332">
        <v>8000</v>
      </c>
      <c r="O155" s="332">
        <v>9000</v>
      </c>
      <c r="P155" s="332">
        <v>10000</v>
      </c>
      <c r="R155" s="59"/>
      <c r="S155" s="243"/>
      <c r="T155" s="59"/>
      <c r="U155" s="59"/>
    </row>
    <row r="156" spans="1:21">
      <c r="A156" s="131" t="str">
        <f t="shared" si="13"/>
        <v>SUR-FIJA</v>
      </c>
      <c r="B156" s="170" t="str">
        <f t="shared" si="14"/>
        <v>SUR</v>
      </c>
      <c r="C156" s="171" t="s">
        <v>185</v>
      </c>
      <c r="D156" s="170" t="s">
        <v>178</v>
      </c>
      <c r="E156" s="332">
        <v>8000</v>
      </c>
      <c r="F156" s="332">
        <v>9000</v>
      </c>
      <c r="G156" s="332">
        <v>8000</v>
      </c>
      <c r="H156" s="332">
        <v>9000</v>
      </c>
      <c r="I156" s="332">
        <v>8000</v>
      </c>
      <c r="J156" s="332">
        <v>10000</v>
      </c>
      <c r="K156" s="332">
        <v>9000</v>
      </c>
      <c r="L156" s="332">
        <v>8000</v>
      </c>
      <c r="M156" s="332">
        <v>8000</v>
      </c>
      <c r="N156" s="332">
        <v>9000</v>
      </c>
      <c r="O156" s="332">
        <v>9000</v>
      </c>
      <c r="P156" s="332">
        <v>8000</v>
      </c>
      <c r="R156" s="59"/>
      <c r="S156" s="243"/>
      <c r="T156" s="59"/>
      <c r="U156" s="59"/>
    </row>
    <row r="157" spans="1:21">
      <c r="A157" s="131" t="str">
        <f t="shared" si="13"/>
        <v>NORTE-FIJA</v>
      </c>
      <c r="B157" s="170" t="str">
        <f t="shared" si="14"/>
        <v>NORTE</v>
      </c>
      <c r="C157" s="171" t="s">
        <v>185</v>
      </c>
      <c r="D157" s="170" t="s">
        <v>87</v>
      </c>
      <c r="E157" s="332">
        <v>8000</v>
      </c>
      <c r="F157" s="332">
        <v>8000</v>
      </c>
      <c r="G157" s="332">
        <v>10000</v>
      </c>
      <c r="H157" s="332">
        <v>9000</v>
      </c>
      <c r="I157" s="332">
        <v>9000</v>
      </c>
      <c r="J157" s="332">
        <v>8000</v>
      </c>
      <c r="K157" s="332">
        <v>9000</v>
      </c>
      <c r="L157" s="332">
        <v>8000</v>
      </c>
      <c r="M157" s="332">
        <v>8000</v>
      </c>
      <c r="N157" s="332">
        <v>9000</v>
      </c>
      <c r="O157" s="332">
        <v>9000</v>
      </c>
      <c r="P157" s="332">
        <v>10000</v>
      </c>
      <c r="R157" s="59"/>
      <c r="S157" s="243"/>
      <c r="T157" s="59"/>
      <c r="U157" s="59"/>
    </row>
    <row r="158" spans="1:21">
      <c r="A158" s="131" t="str">
        <f t="shared" si="13"/>
        <v>SUR-FIJA</v>
      </c>
      <c r="B158" s="170" t="str">
        <f t="shared" si="14"/>
        <v>SUR</v>
      </c>
      <c r="C158" s="171" t="s">
        <v>185</v>
      </c>
      <c r="D158" s="170" t="s">
        <v>88</v>
      </c>
      <c r="E158" s="332">
        <v>9000</v>
      </c>
      <c r="F158" s="332">
        <v>8000</v>
      </c>
      <c r="G158" s="332">
        <v>9000</v>
      </c>
      <c r="H158" s="332">
        <v>10000</v>
      </c>
      <c r="I158" s="332">
        <v>8000</v>
      </c>
      <c r="J158" s="332">
        <v>8000</v>
      </c>
      <c r="K158" s="332">
        <v>10000</v>
      </c>
      <c r="L158" s="332">
        <v>10000</v>
      </c>
      <c r="M158" s="332">
        <v>10000</v>
      </c>
      <c r="N158" s="332">
        <v>10000</v>
      </c>
      <c r="O158" s="332">
        <v>8000</v>
      </c>
      <c r="P158" s="332">
        <v>8000</v>
      </c>
      <c r="R158" s="59"/>
      <c r="S158" s="243"/>
      <c r="T158" s="59"/>
      <c r="U158" s="59"/>
    </row>
    <row r="159" spans="1:21">
      <c r="A159" s="131" t="str">
        <f t="shared" si="13"/>
        <v>NORTE-FIJA</v>
      </c>
      <c r="B159" s="170" t="str">
        <f t="shared" si="14"/>
        <v>NORTE</v>
      </c>
      <c r="C159" s="171" t="s">
        <v>185</v>
      </c>
      <c r="D159" s="170" t="s">
        <v>179</v>
      </c>
      <c r="E159" s="332">
        <v>10000</v>
      </c>
      <c r="F159" s="332">
        <v>10000</v>
      </c>
      <c r="G159" s="332">
        <v>10000</v>
      </c>
      <c r="H159" s="332">
        <v>9000</v>
      </c>
      <c r="I159" s="332">
        <v>9000</v>
      </c>
      <c r="J159" s="332">
        <v>10000</v>
      </c>
      <c r="K159" s="332">
        <v>8000</v>
      </c>
      <c r="L159" s="332">
        <v>9000</v>
      </c>
      <c r="M159" s="332">
        <v>10000</v>
      </c>
      <c r="N159" s="332">
        <v>9000</v>
      </c>
      <c r="O159" s="332">
        <v>10000</v>
      </c>
      <c r="P159" s="332">
        <v>9000</v>
      </c>
      <c r="R159" s="59"/>
      <c r="S159" s="243"/>
      <c r="T159" s="59"/>
      <c r="U159" s="59"/>
    </row>
    <row r="160" spans="1:21">
      <c r="A160" s="131" t="str">
        <f t="shared" si="13"/>
        <v>CENTRO-FIJA</v>
      </c>
      <c r="B160" s="170" t="str">
        <f t="shared" si="14"/>
        <v>CENTRO</v>
      </c>
      <c r="C160" s="171" t="s">
        <v>185</v>
      </c>
      <c r="D160" s="170" t="s">
        <v>89</v>
      </c>
      <c r="E160" s="332">
        <v>9000</v>
      </c>
      <c r="F160" s="332">
        <v>9000</v>
      </c>
      <c r="G160" s="332">
        <v>9000</v>
      </c>
      <c r="H160" s="332">
        <v>9000</v>
      </c>
      <c r="I160" s="332">
        <v>10000</v>
      </c>
      <c r="J160" s="332">
        <v>10000</v>
      </c>
      <c r="K160" s="332">
        <v>8000</v>
      </c>
      <c r="L160" s="332">
        <v>8000</v>
      </c>
      <c r="M160" s="332">
        <v>10000</v>
      </c>
      <c r="N160" s="332">
        <v>9000</v>
      </c>
      <c r="O160" s="332">
        <v>9000</v>
      </c>
      <c r="P160" s="332">
        <v>10000</v>
      </c>
      <c r="R160" s="59"/>
      <c r="S160" s="243"/>
      <c r="T160" s="59"/>
      <c r="U160" s="59"/>
    </row>
    <row r="162" spans="2:4">
      <c r="B162" s="285" t="s">
        <v>293</v>
      </c>
      <c r="C162" s="285" t="s">
        <v>23</v>
      </c>
      <c r="D162" s="285" t="s">
        <v>294</v>
      </c>
    </row>
    <row r="163" spans="2:4">
      <c r="B163" s="286" t="s">
        <v>183</v>
      </c>
      <c r="C163" s="287">
        <f>SUMIF($C$59:$C$130,$B163,$P$59:$P$130)</f>
        <v>762240</v>
      </c>
      <c r="D163" s="288">
        <f>C163/$C$165</f>
        <v>0.89823238274805561</v>
      </c>
    </row>
    <row r="164" spans="2:4">
      <c r="B164" s="286" t="s">
        <v>182</v>
      </c>
      <c r="C164" s="287">
        <f>SUMIF($C$59:$C$130,$B164,$P$59:$P$130)</f>
        <v>86360</v>
      </c>
      <c r="D164" s="288">
        <f>C164/$C$165</f>
        <v>0.10176761725194437</v>
      </c>
    </row>
    <row r="165" spans="2:4">
      <c r="C165" s="122">
        <f>SUM(C163:C164)</f>
        <v>848600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22"/>
  <dimension ref="A3:Q65"/>
  <sheetViews>
    <sheetView topLeftCell="A31" workbookViewId="0">
      <selection activeCell="B60" sqref="B60"/>
    </sheetView>
  </sheetViews>
  <sheetFormatPr baseColWidth="10" defaultRowHeight="15"/>
  <cols>
    <col min="1" max="1" width="19.7109375" bestFit="1" customWidth="1"/>
    <col min="2" max="2" width="13.42578125" bestFit="1" customWidth="1"/>
    <col min="3" max="3" width="12.7109375" bestFit="1" customWidth="1"/>
    <col min="4" max="4" width="11.140625" bestFit="1" customWidth="1"/>
    <col min="5" max="8" width="12.7109375" bestFit="1" customWidth="1"/>
    <col min="9" max="10" width="11.140625" bestFit="1" customWidth="1"/>
    <col min="11" max="12" width="12.7109375" bestFit="1" customWidth="1"/>
    <col min="13" max="13" width="11.140625" bestFit="1" customWidth="1"/>
    <col min="14" max="14" width="13.7109375" bestFit="1" customWidth="1"/>
    <col min="17" max="17" width="12.7109375" bestFit="1" customWidth="1"/>
  </cols>
  <sheetData>
    <row r="3" spans="1:17">
      <c r="A3" s="102" t="s">
        <v>106</v>
      </c>
      <c r="B3" s="110">
        <v>39814</v>
      </c>
      <c r="C3" s="110">
        <v>39845</v>
      </c>
      <c r="D3" s="110">
        <v>39873</v>
      </c>
      <c r="E3" s="110">
        <v>39904</v>
      </c>
      <c r="F3" s="110">
        <v>39934</v>
      </c>
      <c r="G3" s="110">
        <v>39965</v>
      </c>
      <c r="H3" s="110">
        <v>39995</v>
      </c>
      <c r="I3" s="110">
        <v>40026</v>
      </c>
      <c r="J3" s="110">
        <v>40057</v>
      </c>
      <c r="K3" s="110">
        <v>40087</v>
      </c>
      <c r="L3" s="110">
        <v>40118</v>
      </c>
      <c r="M3" s="110">
        <v>40148</v>
      </c>
      <c r="N3" s="111" t="s">
        <v>47</v>
      </c>
    </row>
    <row r="4" spans="1:17">
      <c r="A4" s="102" t="s">
        <v>103</v>
      </c>
      <c r="B4" s="325">
        <v>2000000</v>
      </c>
      <c r="C4" s="325">
        <v>3000000</v>
      </c>
      <c r="D4" s="325">
        <v>3000000</v>
      </c>
      <c r="E4" s="325">
        <v>3000000</v>
      </c>
      <c r="F4" s="325">
        <v>2000000</v>
      </c>
      <c r="G4" s="325">
        <v>3000000</v>
      </c>
      <c r="H4" s="325">
        <v>3000000</v>
      </c>
      <c r="I4" s="325">
        <v>2000000</v>
      </c>
      <c r="J4" s="325">
        <v>3000000</v>
      </c>
      <c r="K4" s="325">
        <v>3000000</v>
      </c>
      <c r="L4" s="325">
        <v>3000000</v>
      </c>
      <c r="M4" s="325">
        <v>3000000</v>
      </c>
      <c r="N4" s="105">
        <f>SUM(B4:M4)</f>
        <v>33000000</v>
      </c>
      <c r="Q4" s="59"/>
    </row>
    <row r="5" spans="1:17">
      <c r="A5" s="102" t="s">
        <v>104</v>
      </c>
      <c r="B5" s="325">
        <v>40000000</v>
      </c>
      <c r="C5" s="325">
        <v>30000000</v>
      </c>
      <c r="D5" s="325">
        <v>30000000</v>
      </c>
      <c r="E5" s="325">
        <v>30000000</v>
      </c>
      <c r="F5" s="325">
        <v>30000000</v>
      </c>
      <c r="G5" s="325">
        <v>40000000</v>
      </c>
      <c r="H5" s="325">
        <v>30000000</v>
      </c>
      <c r="I5" s="325">
        <v>40000000</v>
      </c>
      <c r="J5" s="325">
        <v>40000000</v>
      </c>
      <c r="K5" s="325">
        <v>30000000</v>
      </c>
      <c r="L5" s="325">
        <v>40000000</v>
      </c>
      <c r="M5" s="325">
        <v>30000000</v>
      </c>
      <c r="N5" s="105">
        <f t="shared" ref="N5:N6" si="0">SUM(B5:M5)</f>
        <v>410000000</v>
      </c>
      <c r="Q5" s="59"/>
    </row>
    <row r="6" spans="1:17">
      <c r="A6" s="102" t="s">
        <v>105</v>
      </c>
      <c r="B6" s="325">
        <v>900000000</v>
      </c>
      <c r="C6" s="325">
        <v>1000000000</v>
      </c>
      <c r="D6" s="325">
        <v>800000000</v>
      </c>
      <c r="E6" s="325">
        <v>1100000000</v>
      </c>
      <c r="F6" s="325">
        <v>1000000000</v>
      </c>
      <c r="G6" s="325">
        <v>1000000000</v>
      </c>
      <c r="H6" s="325">
        <v>1000000000</v>
      </c>
      <c r="I6" s="325">
        <v>800000000</v>
      </c>
      <c r="J6" s="325">
        <v>800000000</v>
      </c>
      <c r="K6" s="325">
        <v>1000000000</v>
      </c>
      <c r="L6" s="325">
        <v>1000000000</v>
      </c>
      <c r="M6" s="325">
        <v>900000000</v>
      </c>
      <c r="N6" s="105">
        <f t="shared" si="0"/>
        <v>11300000000</v>
      </c>
      <c r="Q6" s="59"/>
    </row>
    <row r="8" spans="1:17">
      <c r="A8" s="102" t="s">
        <v>112</v>
      </c>
      <c r="B8" s="110">
        <v>39814</v>
      </c>
      <c r="C8" s="110">
        <v>39845</v>
      </c>
      <c r="D8" s="110">
        <v>39873</v>
      </c>
      <c r="E8" s="110">
        <v>39904</v>
      </c>
      <c r="F8" s="110">
        <v>39934</v>
      </c>
      <c r="G8" s="110">
        <v>39965</v>
      </c>
      <c r="H8" s="110">
        <v>39995</v>
      </c>
      <c r="I8" s="110">
        <v>40026</v>
      </c>
      <c r="J8" s="110">
        <v>40057</v>
      </c>
      <c r="K8" s="110">
        <v>40087</v>
      </c>
      <c r="L8" s="110">
        <v>40118</v>
      </c>
      <c r="M8" s="110">
        <v>40148</v>
      </c>
      <c r="N8" s="111" t="s">
        <v>47</v>
      </c>
    </row>
    <row r="9" spans="1:17">
      <c r="A9" s="102" t="s">
        <v>91</v>
      </c>
      <c r="B9" s="334">
        <f t="shared" ref="B9:D9" si="1">+B10+B11</f>
        <v>1700000</v>
      </c>
      <c r="C9" s="334">
        <f t="shared" si="1"/>
        <v>1700000</v>
      </c>
      <c r="D9" s="334">
        <f t="shared" si="1"/>
        <v>1600000</v>
      </c>
      <c r="E9" s="334">
        <f>+E10+E11</f>
        <v>2000000</v>
      </c>
      <c r="F9" s="334">
        <f t="shared" ref="F9:M9" si="2">+F10+F11</f>
        <v>1600000</v>
      </c>
      <c r="G9" s="334">
        <f t="shared" si="2"/>
        <v>2000000</v>
      </c>
      <c r="H9" s="334">
        <f t="shared" si="2"/>
        <v>1600000</v>
      </c>
      <c r="I9" s="334">
        <f t="shared" si="2"/>
        <v>2000000</v>
      </c>
      <c r="J9" s="334">
        <f t="shared" si="2"/>
        <v>1700000</v>
      </c>
      <c r="K9" s="334">
        <f t="shared" si="2"/>
        <v>2200000</v>
      </c>
      <c r="L9" s="334">
        <f t="shared" si="2"/>
        <v>2300000</v>
      </c>
      <c r="M9" s="334">
        <f t="shared" si="2"/>
        <v>1700000</v>
      </c>
      <c r="N9" s="105">
        <f>SUM(B9:M9)</f>
        <v>22100000</v>
      </c>
    </row>
    <row r="10" spans="1:17">
      <c r="A10" s="102" t="s">
        <v>92</v>
      </c>
      <c r="B10" s="333">
        <v>0</v>
      </c>
      <c r="C10" s="333">
        <v>0</v>
      </c>
      <c r="D10" s="333">
        <v>0</v>
      </c>
      <c r="E10" s="333">
        <v>0</v>
      </c>
      <c r="F10" s="333">
        <v>0</v>
      </c>
      <c r="G10" s="333">
        <v>0</v>
      </c>
      <c r="H10" s="333">
        <v>0</v>
      </c>
      <c r="I10" s="333">
        <v>0</v>
      </c>
      <c r="J10" s="333">
        <v>0</v>
      </c>
      <c r="K10" s="333">
        <v>0</v>
      </c>
      <c r="L10" s="333">
        <v>0</v>
      </c>
      <c r="M10" s="333">
        <v>0</v>
      </c>
      <c r="N10" s="107">
        <f t="shared" ref="N10:N15" si="3">SUM(B10:M10)</f>
        <v>0</v>
      </c>
      <c r="Q10" s="59"/>
    </row>
    <row r="11" spans="1:17">
      <c r="A11" s="102" t="s">
        <v>93</v>
      </c>
      <c r="B11" s="333">
        <v>1700000</v>
      </c>
      <c r="C11" s="333">
        <v>1700000</v>
      </c>
      <c r="D11" s="333">
        <v>1600000</v>
      </c>
      <c r="E11" s="333">
        <v>2000000</v>
      </c>
      <c r="F11" s="333">
        <v>1600000</v>
      </c>
      <c r="G11" s="333">
        <v>2000000</v>
      </c>
      <c r="H11" s="333">
        <v>1600000</v>
      </c>
      <c r="I11" s="333">
        <v>2000000</v>
      </c>
      <c r="J11" s="333">
        <v>1700000</v>
      </c>
      <c r="K11" s="333">
        <v>2200000</v>
      </c>
      <c r="L11" s="333">
        <v>2300000</v>
      </c>
      <c r="M11" s="333">
        <v>1700000</v>
      </c>
      <c r="N11" s="107">
        <f t="shared" si="3"/>
        <v>22100000</v>
      </c>
      <c r="Q11" s="59"/>
    </row>
    <row r="12" spans="1:17">
      <c r="A12" s="102" t="s">
        <v>94</v>
      </c>
      <c r="B12" s="334">
        <f t="shared" ref="B12" si="4">+B13+B14</f>
        <v>240000</v>
      </c>
      <c r="C12" s="334">
        <f t="shared" ref="C12" si="5">+C13+C14</f>
        <v>230000</v>
      </c>
      <c r="D12" s="334">
        <f t="shared" ref="D12" si="6">+D13+D14</f>
        <v>190000</v>
      </c>
      <c r="E12" s="334">
        <f>E13+E14</f>
        <v>250000</v>
      </c>
      <c r="F12" s="334">
        <f t="shared" ref="F12:M12" si="7">F13+F14</f>
        <v>190000</v>
      </c>
      <c r="G12" s="334">
        <f t="shared" si="7"/>
        <v>220000</v>
      </c>
      <c r="H12" s="334">
        <f t="shared" si="7"/>
        <v>200000</v>
      </c>
      <c r="I12" s="334">
        <f t="shared" si="7"/>
        <v>240000</v>
      </c>
      <c r="J12" s="334">
        <f t="shared" si="7"/>
        <v>190000</v>
      </c>
      <c r="K12" s="334">
        <f t="shared" si="7"/>
        <v>260000</v>
      </c>
      <c r="L12" s="334">
        <f t="shared" si="7"/>
        <v>210000</v>
      </c>
      <c r="M12" s="334">
        <f t="shared" si="7"/>
        <v>250000</v>
      </c>
      <c r="N12" s="105">
        <f t="shared" si="3"/>
        <v>2670000</v>
      </c>
    </row>
    <row r="13" spans="1:17">
      <c r="A13" s="102" t="s">
        <v>95</v>
      </c>
      <c r="B13" s="333">
        <v>0</v>
      </c>
      <c r="C13" s="333">
        <v>0</v>
      </c>
      <c r="D13" s="333">
        <v>0</v>
      </c>
      <c r="E13" s="333">
        <v>0</v>
      </c>
      <c r="F13" s="333">
        <v>0</v>
      </c>
      <c r="G13" s="333">
        <v>0</v>
      </c>
      <c r="H13" s="333">
        <v>0</v>
      </c>
      <c r="I13" s="333">
        <v>0</v>
      </c>
      <c r="J13" s="333">
        <v>0</v>
      </c>
      <c r="K13" s="333">
        <v>0</v>
      </c>
      <c r="L13" s="333">
        <v>0</v>
      </c>
      <c r="M13" s="333">
        <v>0</v>
      </c>
      <c r="N13" s="107">
        <f t="shared" si="3"/>
        <v>0</v>
      </c>
      <c r="Q13" s="59"/>
    </row>
    <row r="14" spans="1:17">
      <c r="A14" s="102" t="s">
        <v>93</v>
      </c>
      <c r="B14" s="333">
        <v>240000</v>
      </c>
      <c r="C14" s="333">
        <v>230000</v>
      </c>
      <c r="D14" s="333">
        <v>190000</v>
      </c>
      <c r="E14" s="333">
        <v>250000</v>
      </c>
      <c r="F14" s="333">
        <v>190000</v>
      </c>
      <c r="G14" s="333">
        <v>220000</v>
      </c>
      <c r="H14" s="333">
        <v>200000</v>
      </c>
      <c r="I14" s="333">
        <v>240000</v>
      </c>
      <c r="J14" s="333">
        <v>190000</v>
      </c>
      <c r="K14" s="333">
        <v>260000</v>
      </c>
      <c r="L14" s="333">
        <v>210000</v>
      </c>
      <c r="M14" s="333">
        <v>250000</v>
      </c>
      <c r="N14" s="107">
        <f t="shared" si="3"/>
        <v>2670000</v>
      </c>
      <c r="Q14" s="59"/>
    </row>
    <row r="15" spans="1:17">
      <c r="A15" s="102" t="s">
        <v>47</v>
      </c>
      <c r="B15" s="108">
        <f t="shared" ref="B15:D15" si="8">B12+B9</f>
        <v>1940000</v>
      </c>
      <c r="C15" s="108">
        <f t="shared" si="8"/>
        <v>1930000</v>
      </c>
      <c r="D15" s="108">
        <f t="shared" si="8"/>
        <v>1790000</v>
      </c>
      <c r="E15" s="108">
        <f>E12+E9</f>
        <v>2250000</v>
      </c>
      <c r="F15" s="108">
        <f t="shared" ref="F15:M15" si="9">F12+F9</f>
        <v>1790000</v>
      </c>
      <c r="G15" s="108">
        <f t="shared" si="9"/>
        <v>2220000</v>
      </c>
      <c r="H15" s="108">
        <f t="shared" si="9"/>
        <v>1800000</v>
      </c>
      <c r="I15" s="108">
        <f t="shared" si="9"/>
        <v>2240000</v>
      </c>
      <c r="J15" s="108">
        <f t="shared" si="9"/>
        <v>1890000</v>
      </c>
      <c r="K15" s="108">
        <f t="shared" si="9"/>
        <v>2460000</v>
      </c>
      <c r="L15" s="108">
        <f t="shared" si="9"/>
        <v>2510000</v>
      </c>
      <c r="M15" s="108">
        <f t="shared" si="9"/>
        <v>1950000</v>
      </c>
      <c r="N15" s="108">
        <f t="shared" si="3"/>
        <v>24770000</v>
      </c>
    </row>
    <row r="18" spans="1:17">
      <c r="A18" s="112" t="s">
        <v>107</v>
      </c>
      <c r="B18" s="315" t="s">
        <v>61</v>
      </c>
      <c r="C18" s="316"/>
      <c r="D18" s="317"/>
      <c r="E18" s="315" t="s">
        <v>60</v>
      </c>
      <c r="F18" s="316"/>
      <c r="G18" s="317"/>
      <c r="H18" s="315" t="s">
        <v>59</v>
      </c>
      <c r="I18" s="316"/>
      <c r="J18" s="317"/>
      <c r="K18" s="315" t="s">
        <v>58</v>
      </c>
      <c r="L18" s="316"/>
      <c r="M18" s="317"/>
      <c r="N18" s="112" t="s">
        <v>47</v>
      </c>
    </row>
    <row r="19" spans="1:17">
      <c r="A19" s="102" t="s">
        <v>56</v>
      </c>
      <c r="B19" s="335">
        <v>50000000</v>
      </c>
      <c r="C19" s="336">
        <v>53000000</v>
      </c>
      <c r="D19" s="337">
        <v>54000000</v>
      </c>
      <c r="E19" s="335">
        <v>50000000</v>
      </c>
      <c r="F19" s="336">
        <v>52000000</v>
      </c>
      <c r="G19" s="337">
        <v>40000000</v>
      </c>
      <c r="H19" s="335">
        <v>50000000</v>
      </c>
      <c r="I19" s="336">
        <v>51000000</v>
      </c>
      <c r="J19" s="337">
        <v>56000000</v>
      </c>
      <c r="K19" s="335">
        <v>50000000</v>
      </c>
      <c r="L19" s="336">
        <v>53000000</v>
      </c>
      <c r="M19" s="337">
        <v>51000000</v>
      </c>
      <c r="N19" s="105">
        <f t="shared" ref="N19:N24" si="10">SUM(B19:M19)</f>
        <v>610000000</v>
      </c>
      <c r="Q19" s="59"/>
    </row>
    <row r="20" spans="1:17">
      <c r="A20" s="102" t="s">
        <v>55</v>
      </c>
      <c r="B20" s="309">
        <f>B21+B22</f>
        <v>770000000</v>
      </c>
      <c r="C20" s="310"/>
      <c r="D20" s="311"/>
      <c r="E20" s="309">
        <f>E21+E22</f>
        <v>780000000</v>
      </c>
      <c r="F20" s="310"/>
      <c r="G20" s="311"/>
      <c r="H20" s="309">
        <f>H21+H22</f>
        <v>970000000</v>
      </c>
      <c r="I20" s="310"/>
      <c r="J20" s="311"/>
      <c r="K20" s="309">
        <f>K21+K22</f>
        <v>860000000</v>
      </c>
      <c r="L20" s="310"/>
      <c r="M20" s="311"/>
      <c r="N20" s="105">
        <f t="shared" si="10"/>
        <v>3380000000</v>
      </c>
    </row>
    <row r="21" spans="1:17">
      <c r="A21" s="106" t="s">
        <v>54</v>
      </c>
      <c r="B21" s="338">
        <v>70000000</v>
      </c>
      <c r="C21" s="339">
        <v>63000000</v>
      </c>
      <c r="D21" s="340">
        <v>84000000</v>
      </c>
      <c r="E21" s="338">
        <v>80000000</v>
      </c>
      <c r="F21" s="339">
        <v>65000000</v>
      </c>
      <c r="G21" s="340">
        <v>72000000</v>
      </c>
      <c r="H21" s="338">
        <v>70000000</v>
      </c>
      <c r="I21" s="339">
        <v>63000000</v>
      </c>
      <c r="J21" s="340">
        <v>82000000</v>
      </c>
      <c r="K21" s="338">
        <v>60000000</v>
      </c>
      <c r="L21" s="339">
        <v>65000000</v>
      </c>
      <c r="M21" s="340">
        <v>64000000</v>
      </c>
      <c r="N21" s="107">
        <f t="shared" si="10"/>
        <v>838000000</v>
      </c>
      <c r="Q21" s="59"/>
    </row>
    <row r="22" spans="1:17">
      <c r="A22" s="106" t="s">
        <v>57</v>
      </c>
      <c r="B22" s="338">
        <v>700000000</v>
      </c>
      <c r="C22" s="339">
        <v>679000000</v>
      </c>
      <c r="D22" s="340">
        <v>791000000</v>
      </c>
      <c r="E22" s="338">
        <v>700000000</v>
      </c>
      <c r="F22" s="339">
        <v>642000000</v>
      </c>
      <c r="G22" s="340">
        <v>728000000</v>
      </c>
      <c r="H22" s="338">
        <v>900000000</v>
      </c>
      <c r="I22" s="339">
        <v>822000000</v>
      </c>
      <c r="J22" s="340">
        <v>929000000</v>
      </c>
      <c r="K22" s="338">
        <v>800000000</v>
      </c>
      <c r="L22" s="339">
        <v>808000000</v>
      </c>
      <c r="M22" s="340">
        <v>912000000</v>
      </c>
      <c r="N22" s="107">
        <f t="shared" si="10"/>
        <v>9411000000</v>
      </c>
      <c r="Q22" s="59"/>
    </row>
    <row r="23" spans="1:17">
      <c r="A23" s="102" t="s">
        <v>53</v>
      </c>
      <c r="B23" s="335">
        <v>2000000000</v>
      </c>
      <c r="C23" s="336">
        <v>1956000000</v>
      </c>
      <c r="D23" s="337">
        <v>2071000000</v>
      </c>
      <c r="E23" s="335">
        <v>2000000000</v>
      </c>
      <c r="F23" s="336">
        <v>1538000000</v>
      </c>
      <c r="G23" s="337">
        <v>2190000000</v>
      </c>
      <c r="H23" s="335">
        <v>2000000000</v>
      </c>
      <c r="I23" s="336">
        <v>1804000000</v>
      </c>
      <c r="J23" s="337">
        <v>1618000000</v>
      </c>
      <c r="K23" s="335">
        <v>2000000000</v>
      </c>
      <c r="L23" s="336">
        <v>2087000000</v>
      </c>
      <c r="M23" s="337">
        <v>1532000000</v>
      </c>
      <c r="N23" s="105">
        <f t="shared" si="10"/>
        <v>22796000000</v>
      </c>
      <c r="Q23" s="59"/>
    </row>
    <row r="24" spans="1:17">
      <c r="A24" s="102" t="s">
        <v>23</v>
      </c>
      <c r="B24" s="312">
        <f>SUM(B19:B20,B23)</f>
        <v>2820000000</v>
      </c>
      <c r="C24" s="313"/>
      <c r="D24" s="314"/>
      <c r="E24" s="312">
        <f>SUM(E19:E20,E23)</f>
        <v>2830000000</v>
      </c>
      <c r="F24" s="313"/>
      <c r="G24" s="314"/>
      <c r="H24" s="312">
        <f>SUM(H19:H20,H23)</f>
        <v>3020000000</v>
      </c>
      <c r="I24" s="313"/>
      <c r="J24" s="314"/>
      <c r="K24" s="312">
        <f>SUM(K19:K20,K23)</f>
        <v>2910000000</v>
      </c>
      <c r="L24" s="313"/>
      <c r="M24" s="314"/>
      <c r="N24" s="108">
        <f t="shared" si="10"/>
        <v>11580000000</v>
      </c>
    </row>
    <row r="26" spans="1:17">
      <c r="A26" s="102" t="s">
        <v>108</v>
      </c>
      <c r="B26" s="103">
        <v>39814</v>
      </c>
      <c r="C26" s="103">
        <v>39845</v>
      </c>
      <c r="D26" s="103">
        <v>39873</v>
      </c>
      <c r="E26" s="103">
        <v>39904</v>
      </c>
      <c r="F26" s="103">
        <v>39934</v>
      </c>
      <c r="G26" s="103">
        <v>39965</v>
      </c>
      <c r="H26" s="103">
        <v>39995</v>
      </c>
      <c r="I26" s="103">
        <v>40026</v>
      </c>
      <c r="J26" s="103">
        <v>40057</v>
      </c>
      <c r="K26" s="103">
        <v>40087</v>
      </c>
      <c r="L26" s="103">
        <v>40118</v>
      </c>
      <c r="M26" s="103">
        <v>40148</v>
      </c>
      <c r="N26" s="104" t="s">
        <v>47</v>
      </c>
    </row>
    <row r="27" spans="1:17">
      <c r="A27" s="102" t="s">
        <v>56</v>
      </c>
      <c r="B27" s="105">
        <f>$B19*B$6/SUM(B$6:D$6)</f>
        <v>16666666.666666666</v>
      </c>
      <c r="C27" s="105">
        <f>$B19*C$6/SUM(B$6:D$6)</f>
        <v>18518518.518518519</v>
      </c>
      <c r="D27" s="105">
        <f>$B19*D$6/SUM(B$6:D$6)</f>
        <v>14814814.814814815</v>
      </c>
      <c r="E27" s="105">
        <f>$E19*E$6/SUM(E$6:G$6)</f>
        <v>17741935.483870968</v>
      </c>
      <c r="F27" s="105">
        <f>$E19*F$6/SUM(E$6:G$6)</f>
        <v>16129032.258064516</v>
      </c>
      <c r="G27" s="105">
        <f>$E19*G$6/SUM(E$6:G$6)</f>
        <v>16129032.258064516</v>
      </c>
      <c r="H27" s="105">
        <f>$H19*H$6/SUM(H$6:J$6)</f>
        <v>19230769.230769232</v>
      </c>
      <c r="I27" s="105">
        <f>$H19*I$6/SUM(H$6:J$6)</f>
        <v>15384615.384615384</v>
      </c>
      <c r="J27" s="105">
        <f>$H19*J$6/SUM(H$6:J$6)</f>
        <v>15384615.384615384</v>
      </c>
      <c r="K27" s="105">
        <f>$K19*K$6/SUM(K$6:M$6)</f>
        <v>17241379.310344826</v>
      </c>
      <c r="L27" s="105">
        <f>$K19*L$6/SUM(K$6:M$6)</f>
        <v>17241379.310344826</v>
      </c>
      <c r="M27" s="105">
        <f>$K19*M$6/SUM(K$6:M$6)</f>
        <v>15517241.379310345</v>
      </c>
      <c r="N27" s="105">
        <f t="shared" ref="N27:N33" si="11">SUM(B27:M27)</f>
        <v>199999999.99999997</v>
      </c>
    </row>
    <row r="28" spans="1:17">
      <c r="A28" s="102" t="s">
        <v>55</v>
      </c>
      <c r="B28" s="105">
        <f>$B20*B$6/SUM(B$6:D$6)</f>
        <v>256666666.66666666</v>
      </c>
      <c r="C28" s="105">
        <f>$B20*C$6/SUM(B$6:D$6)</f>
        <v>285185185.18518519</v>
      </c>
      <c r="D28" s="105">
        <f>$B20*D$6/SUM(B$6:D$6)</f>
        <v>228148148.14814815</v>
      </c>
      <c r="E28" s="105">
        <f t="shared" ref="E28:E31" si="12">$E20*E$6/SUM(E$6:G$6)</f>
        <v>276774193.54838711</v>
      </c>
      <c r="F28" s="105">
        <f t="shared" ref="F28:F31" si="13">$E20*F$6/SUM(E$6:G$6)</f>
        <v>251612903.22580644</v>
      </c>
      <c r="G28" s="105">
        <f t="shared" ref="G28:G31" si="14">$E20*G$6/SUM(E$6:G$6)</f>
        <v>251612903.22580644</v>
      </c>
      <c r="H28" s="105">
        <f t="shared" ref="H28:H31" si="15">$H20*H$6/SUM(H$6:J$6)</f>
        <v>373076923.07692307</v>
      </c>
      <c r="I28" s="105">
        <f t="shared" ref="I28:I31" si="16">$H20*I$6/SUM(H$6:J$6)</f>
        <v>298461538.46153843</v>
      </c>
      <c r="J28" s="105">
        <f t="shared" ref="J28:J31" si="17">$H20*J$6/SUM(H$6:J$6)</f>
        <v>298461538.46153843</v>
      </c>
      <c r="K28" s="105">
        <f t="shared" ref="K28:K31" si="18">$K20*K$6/SUM(K$6:M$6)</f>
        <v>296551724.13793105</v>
      </c>
      <c r="L28" s="105">
        <f t="shared" ref="L28:L31" si="19">$K20*L$6/SUM(K$6:M$6)</f>
        <v>296551724.13793105</v>
      </c>
      <c r="M28" s="105">
        <f t="shared" ref="M28:M31" si="20">$K20*M$6/SUM(K$6:M$6)</f>
        <v>266896551.72413793</v>
      </c>
      <c r="N28" s="105">
        <f t="shared" si="11"/>
        <v>3379999999.9999995</v>
      </c>
    </row>
    <row r="29" spans="1:17">
      <c r="A29" s="106" t="s">
        <v>54</v>
      </c>
      <c r="B29" s="107">
        <f>$B21*B$6/SUM(B$6:D$6)</f>
        <v>23333333.333333332</v>
      </c>
      <c r="C29" s="107">
        <f>$B21*C$6/SUM(B$6:D$6)</f>
        <v>25925925.925925925</v>
      </c>
      <c r="D29" s="107">
        <f>$B21*D$6/SUM(B$6:D$6)</f>
        <v>20740740.740740743</v>
      </c>
      <c r="E29" s="107">
        <f t="shared" si="12"/>
        <v>28387096.774193548</v>
      </c>
      <c r="F29" s="107">
        <f t="shared" si="13"/>
        <v>25806451.612903226</v>
      </c>
      <c r="G29" s="107">
        <f t="shared" si="14"/>
        <v>25806451.612903226</v>
      </c>
      <c r="H29" s="107">
        <f t="shared" si="15"/>
        <v>26923076.923076924</v>
      </c>
      <c r="I29" s="107">
        <f t="shared" si="16"/>
        <v>21538461.53846154</v>
      </c>
      <c r="J29" s="107">
        <f t="shared" si="17"/>
        <v>21538461.53846154</v>
      </c>
      <c r="K29" s="107">
        <f t="shared" si="18"/>
        <v>20689655.172413792</v>
      </c>
      <c r="L29" s="107">
        <f t="shared" si="19"/>
        <v>20689655.172413792</v>
      </c>
      <c r="M29" s="107">
        <f t="shared" si="20"/>
        <v>18620689.655172415</v>
      </c>
      <c r="N29" s="107">
        <f t="shared" si="11"/>
        <v>280000000</v>
      </c>
    </row>
    <row r="30" spans="1:17">
      <c r="A30" s="106" t="s">
        <v>57</v>
      </c>
      <c r="B30" s="107">
        <f>$B22*B$6/SUM(B$6:D$6)</f>
        <v>233333333.33333334</v>
      </c>
      <c r="C30" s="107">
        <f>$B22*C$6/SUM(B$6:D$6)</f>
        <v>259259259.25925925</v>
      </c>
      <c r="D30" s="107">
        <f>$B22*D$6/SUM(B$6:D$6)</f>
        <v>207407407.4074074</v>
      </c>
      <c r="E30" s="107">
        <f t="shared" si="12"/>
        <v>248387096.77419356</v>
      </c>
      <c r="F30" s="107">
        <f t="shared" si="13"/>
        <v>225806451.61290324</v>
      </c>
      <c r="G30" s="107">
        <f t="shared" si="14"/>
        <v>225806451.61290324</v>
      </c>
      <c r="H30" s="107">
        <f t="shared" si="15"/>
        <v>346153846.15384614</v>
      </c>
      <c r="I30" s="107">
        <f t="shared" si="16"/>
        <v>276923076.92307693</v>
      </c>
      <c r="J30" s="107">
        <f t="shared" si="17"/>
        <v>276923076.92307693</v>
      </c>
      <c r="K30" s="107">
        <f t="shared" si="18"/>
        <v>275862068.96551722</v>
      </c>
      <c r="L30" s="107">
        <f t="shared" si="19"/>
        <v>275862068.96551722</v>
      </c>
      <c r="M30" s="107">
        <f t="shared" si="20"/>
        <v>248275862.06896552</v>
      </c>
      <c r="N30" s="107">
        <f t="shared" si="11"/>
        <v>3099999999.9999995</v>
      </c>
    </row>
    <row r="31" spans="1:17">
      <c r="A31" s="102" t="s">
        <v>53</v>
      </c>
      <c r="B31" s="105">
        <f>$B23*B$6/SUM(B$6:D$6)</f>
        <v>666666666.66666663</v>
      </c>
      <c r="C31" s="105">
        <f>$B23*C$6/SUM(B$6:D$6)</f>
        <v>740740740.74074078</v>
      </c>
      <c r="D31" s="105">
        <f>$B23*D$6/SUM(B$6:D$6)</f>
        <v>592592592.5925926</v>
      </c>
      <c r="E31" s="105">
        <f t="shared" si="12"/>
        <v>709677419.35483873</v>
      </c>
      <c r="F31" s="105">
        <f t="shared" si="13"/>
        <v>645161290.3225807</v>
      </c>
      <c r="G31" s="105">
        <f t="shared" si="14"/>
        <v>645161290.3225807</v>
      </c>
      <c r="H31" s="105">
        <f t="shared" si="15"/>
        <v>769230769.23076928</v>
      </c>
      <c r="I31" s="105">
        <f t="shared" si="16"/>
        <v>615384615.38461542</v>
      </c>
      <c r="J31" s="105">
        <f t="shared" si="17"/>
        <v>615384615.38461542</v>
      </c>
      <c r="K31" s="105">
        <f t="shared" si="18"/>
        <v>689655172.41379309</v>
      </c>
      <c r="L31" s="105">
        <f t="shared" si="19"/>
        <v>689655172.41379309</v>
      </c>
      <c r="M31" s="105">
        <f t="shared" si="20"/>
        <v>620689655.17241383</v>
      </c>
      <c r="N31" s="105">
        <f t="shared" si="11"/>
        <v>8000000000.000001</v>
      </c>
    </row>
    <row r="32" spans="1:17">
      <c r="A32" s="102" t="s">
        <v>113</v>
      </c>
      <c r="B32" s="105">
        <f>B15</f>
        <v>1940000</v>
      </c>
      <c r="C32" s="105">
        <f t="shared" ref="C32:M32" si="21">C15</f>
        <v>1930000</v>
      </c>
      <c r="D32" s="105">
        <f t="shared" si="21"/>
        <v>1790000</v>
      </c>
      <c r="E32" s="105">
        <f t="shared" si="21"/>
        <v>2250000</v>
      </c>
      <c r="F32" s="105">
        <f t="shared" si="21"/>
        <v>1790000</v>
      </c>
      <c r="G32" s="105">
        <f t="shared" si="21"/>
        <v>2220000</v>
      </c>
      <c r="H32" s="105">
        <f t="shared" si="21"/>
        <v>1800000</v>
      </c>
      <c r="I32" s="105">
        <f t="shared" si="21"/>
        <v>2240000</v>
      </c>
      <c r="J32" s="105">
        <f t="shared" si="21"/>
        <v>1890000</v>
      </c>
      <c r="K32" s="105">
        <f t="shared" si="21"/>
        <v>2460000</v>
      </c>
      <c r="L32" s="105">
        <f t="shared" si="21"/>
        <v>2510000</v>
      </c>
      <c r="M32" s="105">
        <f t="shared" si="21"/>
        <v>1950000</v>
      </c>
      <c r="N32" s="105">
        <f t="shared" si="11"/>
        <v>24770000</v>
      </c>
    </row>
    <row r="33" spans="1:14">
      <c r="A33" s="102" t="s">
        <v>23</v>
      </c>
      <c r="B33" s="108">
        <f>SUM(B27:B28,B31:B32)</f>
        <v>941940000</v>
      </c>
      <c r="C33" s="108">
        <f t="shared" ref="C33:M33" si="22">SUM(C27:C28,C31:C32)</f>
        <v>1046374444.4444444</v>
      </c>
      <c r="D33" s="108">
        <f t="shared" si="22"/>
        <v>837345555.55555558</v>
      </c>
      <c r="E33" s="108">
        <f t="shared" si="22"/>
        <v>1006443548.3870969</v>
      </c>
      <c r="F33" s="108">
        <f t="shared" si="22"/>
        <v>914693225.80645168</v>
      </c>
      <c r="G33" s="108">
        <f t="shared" si="22"/>
        <v>915123225.80645168</v>
      </c>
      <c r="H33" s="108">
        <f t="shared" si="22"/>
        <v>1163338461.5384617</v>
      </c>
      <c r="I33" s="108">
        <f t="shared" si="22"/>
        <v>931470769.23076916</v>
      </c>
      <c r="J33" s="108">
        <f t="shared" si="22"/>
        <v>931120769.23076916</v>
      </c>
      <c r="K33" s="108">
        <f t="shared" si="22"/>
        <v>1005908275.8620689</v>
      </c>
      <c r="L33" s="108">
        <f t="shared" si="22"/>
        <v>1005958275.8620689</v>
      </c>
      <c r="M33" s="108">
        <f t="shared" si="22"/>
        <v>905053448.2758621</v>
      </c>
      <c r="N33" s="108">
        <f t="shared" si="11"/>
        <v>11604769999.999998</v>
      </c>
    </row>
    <row r="34" spans="1:14">
      <c r="H34" s="109"/>
      <c r="I34" s="109"/>
      <c r="J34" s="109"/>
    </row>
    <row r="35" spans="1:14">
      <c r="A35" s="102" t="s">
        <v>109</v>
      </c>
      <c r="B35" s="103">
        <v>39814</v>
      </c>
      <c r="C35" s="103">
        <v>39845</v>
      </c>
      <c r="D35" s="103">
        <v>39873</v>
      </c>
      <c r="E35" s="103">
        <v>39904</v>
      </c>
      <c r="F35" s="103">
        <v>39934</v>
      </c>
      <c r="G35" s="103">
        <v>39965</v>
      </c>
      <c r="H35" s="103">
        <v>39995</v>
      </c>
      <c r="I35" s="103">
        <v>40026</v>
      </c>
      <c r="J35" s="103">
        <v>40057</v>
      </c>
      <c r="K35" s="103">
        <v>40087</v>
      </c>
      <c r="L35" s="103">
        <v>40118</v>
      </c>
      <c r="M35" s="103">
        <v>40148</v>
      </c>
      <c r="N35" s="104" t="s">
        <v>47</v>
      </c>
    </row>
    <row r="36" spans="1:14">
      <c r="A36" s="102" t="s">
        <v>56</v>
      </c>
      <c r="B36" s="105">
        <f>B$5*B27/(B$33-B$32)</f>
        <v>709219.85815602832</v>
      </c>
      <c r="C36" s="105">
        <f t="shared" ref="C36:M36" si="23">C$5*C27/(C$33-C$32)</f>
        <v>531914.89361702127</v>
      </c>
      <c r="D36" s="105">
        <f t="shared" si="23"/>
        <v>531914.89361702127</v>
      </c>
      <c r="E36" s="105">
        <f t="shared" si="23"/>
        <v>530035.33568904595</v>
      </c>
      <c r="F36" s="105">
        <f t="shared" si="23"/>
        <v>530035.33568904595</v>
      </c>
      <c r="G36" s="105">
        <f t="shared" si="23"/>
        <v>706713.78091872786</v>
      </c>
      <c r="H36" s="105">
        <f t="shared" si="23"/>
        <v>496688.74172185431</v>
      </c>
      <c r="I36" s="105">
        <f t="shared" si="23"/>
        <v>662251.65562913916</v>
      </c>
      <c r="J36" s="105">
        <f t="shared" si="23"/>
        <v>662251.65562913916</v>
      </c>
      <c r="K36" s="105">
        <f t="shared" si="23"/>
        <v>515463.91752577323</v>
      </c>
      <c r="L36" s="105">
        <f t="shared" si="23"/>
        <v>687285.22336769756</v>
      </c>
      <c r="M36" s="105">
        <f t="shared" si="23"/>
        <v>515463.91752577323</v>
      </c>
      <c r="N36" s="105">
        <f t="shared" ref="N36:N41" si="24">SUM(B36:M36)</f>
        <v>7079239.2090862673</v>
      </c>
    </row>
    <row r="37" spans="1:14">
      <c r="A37" s="102" t="s">
        <v>55</v>
      </c>
      <c r="B37" s="105">
        <f t="shared" ref="B37:M37" si="25">B$5*B28/(B$33-B$32)</f>
        <v>10921985.815602835</v>
      </c>
      <c r="C37" s="105">
        <f t="shared" si="25"/>
        <v>8191489.3617021283</v>
      </c>
      <c r="D37" s="105">
        <f t="shared" si="25"/>
        <v>8191489.3617021265</v>
      </c>
      <c r="E37" s="105">
        <f t="shared" si="25"/>
        <v>8268551.2367491154</v>
      </c>
      <c r="F37" s="105">
        <f t="shared" si="25"/>
        <v>8268551.2367491154</v>
      </c>
      <c r="G37" s="105">
        <f t="shared" si="25"/>
        <v>11024734.982332155</v>
      </c>
      <c r="H37" s="105">
        <f t="shared" si="25"/>
        <v>9635761.589403972</v>
      </c>
      <c r="I37" s="105">
        <f t="shared" si="25"/>
        <v>12847682.119205298</v>
      </c>
      <c r="J37" s="105">
        <f t="shared" si="25"/>
        <v>12847682.119205298</v>
      </c>
      <c r="K37" s="105">
        <f t="shared" si="25"/>
        <v>8865979.3814432994</v>
      </c>
      <c r="L37" s="105">
        <f t="shared" si="25"/>
        <v>11821305.841924401</v>
      </c>
      <c r="M37" s="105">
        <f t="shared" si="25"/>
        <v>8865979.3814432994</v>
      </c>
      <c r="N37" s="105">
        <f t="shared" si="24"/>
        <v>119751192.42746302</v>
      </c>
    </row>
    <row r="38" spans="1:14">
      <c r="A38" s="106" t="s">
        <v>54</v>
      </c>
      <c r="B38" s="107">
        <f t="shared" ref="B38:M38" si="26">B$5*B29/(B$33-B$32)</f>
        <v>992907.8014184396</v>
      </c>
      <c r="C38" s="107">
        <f t="shared" si="26"/>
        <v>744680.85106382973</v>
      </c>
      <c r="D38" s="107">
        <f t="shared" si="26"/>
        <v>744680.85106382985</v>
      </c>
      <c r="E38" s="107">
        <f t="shared" si="26"/>
        <v>848056.53710247332</v>
      </c>
      <c r="F38" s="107">
        <f t="shared" si="26"/>
        <v>848056.53710247343</v>
      </c>
      <c r="G38" s="107">
        <f t="shared" si="26"/>
        <v>1130742.0494699646</v>
      </c>
      <c r="H38" s="107">
        <f t="shared" si="26"/>
        <v>695364.23841059604</v>
      </c>
      <c r="I38" s="107">
        <f t="shared" si="26"/>
        <v>927152.31788079487</v>
      </c>
      <c r="J38" s="107">
        <f t="shared" si="26"/>
        <v>927152.31788079487</v>
      </c>
      <c r="K38" s="107">
        <f t="shared" si="26"/>
        <v>618556.70103092783</v>
      </c>
      <c r="L38" s="107">
        <f t="shared" si="26"/>
        <v>824742.26804123726</v>
      </c>
      <c r="M38" s="107">
        <f t="shared" si="26"/>
        <v>618556.70103092783</v>
      </c>
      <c r="N38" s="107">
        <f t="shared" si="24"/>
        <v>9920649.1714962907</v>
      </c>
    </row>
    <row r="39" spans="1:14">
      <c r="A39" s="106" t="s">
        <v>57</v>
      </c>
      <c r="B39" s="107">
        <f t="shared" ref="B39:M39" si="27">B$5*B30/(B$33-B$32)</f>
        <v>9929078.0141843986</v>
      </c>
      <c r="C39" s="107">
        <f t="shared" si="27"/>
        <v>7446808.5106382985</v>
      </c>
      <c r="D39" s="107">
        <f t="shared" si="27"/>
        <v>7446808.5106382975</v>
      </c>
      <c r="E39" s="107">
        <f t="shared" si="27"/>
        <v>7420494.6996466424</v>
      </c>
      <c r="F39" s="107">
        <f t="shared" si="27"/>
        <v>7420494.6996466424</v>
      </c>
      <c r="G39" s="107">
        <f t="shared" si="27"/>
        <v>9893992.9328621905</v>
      </c>
      <c r="H39" s="107">
        <f t="shared" si="27"/>
        <v>8940397.3509933762</v>
      </c>
      <c r="I39" s="107">
        <f t="shared" si="27"/>
        <v>11920529.801324505</v>
      </c>
      <c r="J39" s="107">
        <f t="shared" si="27"/>
        <v>11920529.801324505</v>
      </c>
      <c r="K39" s="107">
        <f t="shared" si="27"/>
        <v>8247422.6804123716</v>
      </c>
      <c r="L39" s="107">
        <f t="shared" si="27"/>
        <v>10996563.573883161</v>
      </c>
      <c r="M39" s="107">
        <f t="shared" si="27"/>
        <v>8247422.6804123716</v>
      </c>
      <c r="N39" s="107">
        <f t="shared" si="24"/>
        <v>109830543.25596675</v>
      </c>
    </row>
    <row r="40" spans="1:14">
      <c r="A40" s="102" t="s">
        <v>53</v>
      </c>
      <c r="B40" s="105">
        <f t="shared" ref="B40:M40" si="28">B$5*B31/(B$33-B$32)</f>
        <v>28368794.326241132</v>
      </c>
      <c r="C40" s="105">
        <f t="shared" si="28"/>
        <v>21276595.744680852</v>
      </c>
      <c r="D40" s="105">
        <f t="shared" si="28"/>
        <v>21276595.744680852</v>
      </c>
      <c r="E40" s="105">
        <f t="shared" si="28"/>
        <v>21201413.427561834</v>
      </c>
      <c r="F40" s="105">
        <f t="shared" si="28"/>
        <v>21201413.427561838</v>
      </c>
      <c r="G40" s="105">
        <f t="shared" si="28"/>
        <v>28268551.236749116</v>
      </c>
      <c r="H40" s="105">
        <f t="shared" si="28"/>
        <v>19867549.668874171</v>
      </c>
      <c r="I40" s="105">
        <f t="shared" si="28"/>
        <v>26490066.225165565</v>
      </c>
      <c r="J40" s="105">
        <f t="shared" si="28"/>
        <v>26490066.225165565</v>
      </c>
      <c r="K40" s="105">
        <f t="shared" si="28"/>
        <v>20618556.701030929</v>
      </c>
      <c r="L40" s="105">
        <f t="shared" si="28"/>
        <v>27491408.934707906</v>
      </c>
      <c r="M40" s="105">
        <f t="shared" si="28"/>
        <v>20618556.701030929</v>
      </c>
      <c r="N40" s="105">
        <f t="shared" si="24"/>
        <v>283169568.36345071</v>
      </c>
    </row>
    <row r="41" spans="1:14">
      <c r="A41" s="102" t="s">
        <v>23</v>
      </c>
      <c r="B41" s="108">
        <f>SUM(B36:B37,B40)</f>
        <v>40000000</v>
      </c>
      <c r="C41" s="108">
        <f t="shared" ref="C41" si="29">SUM(C36:C37,C40)</f>
        <v>30000000</v>
      </c>
      <c r="D41" s="108">
        <f t="shared" ref="D41" si="30">SUM(D36:D37,D40)</f>
        <v>30000000</v>
      </c>
      <c r="E41" s="108">
        <f>SUM(E36:E37,E40)</f>
        <v>29999999.999999996</v>
      </c>
      <c r="F41" s="108">
        <f t="shared" ref="F41" si="31">SUM(F36:F37,F40)</f>
        <v>30000000</v>
      </c>
      <c r="G41" s="108">
        <f t="shared" ref="G41" si="32">SUM(G36:G37,G40)</f>
        <v>40000000</v>
      </c>
      <c r="H41" s="108">
        <f t="shared" ref="H41" si="33">SUM(H36:H37,H40)</f>
        <v>29999999.999999996</v>
      </c>
      <c r="I41" s="108">
        <f t="shared" ref="I41" si="34">SUM(I36:I37,I40)</f>
        <v>40000000</v>
      </c>
      <c r="J41" s="108">
        <f t="shared" ref="J41" si="35">SUM(J36:J37,J40)</f>
        <v>40000000</v>
      </c>
      <c r="K41" s="108">
        <f t="shared" ref="K41" si="36">SUM(K36:K37,K40)</f>
        <v>30000000</v>
      </c>
      <c r="L41" s="108">
        <f t="shared" ref="L41" si="37">SUM(L36:L37,L40)</f>
        <v>40000000</v>
      </c>
      <c r="M41" s="108">
        <f t="shared" ref="M41" si="38">SUM(M36:M37,M40)</f>
        <v>30000000</v>
      </c>
      <c r="N41" s="108">
        <f t="shared" si="24"/>
        <v>410000000</v>
      </c>
    </row>
    <row r="43" spans="1:14">
      <c r="A43" s="102" t="s">
        <v>110</v>
      </c>
      <c r="B43" s="103">
        <v>39814</v>
      </c>
      <c r="C43" s="103">
        <v>39845</v>
      </c>
      <c r="D43" s="103">
        <v>39873</v>
      </c>
      <c r="E43" s="103">
        <v>39904</v>
      </c>
      <c r="F43" s="103">
        <v>39934</v>
      </c>
      <c r="G43" s="103">
        <v>39965</v>
      </c>
      <c r="H43" s="103">
        <v>39995</v>
      </c>
      <c r="I43" s="103">
        <v>40026</v>
      </c>
      <c r="J43" s="103">
        <v>40057</v>
      </c>
      <c r="K43" s="103">
        <v>40087</v>
      </c>
      <c r="L43" s="103">
        <v>40118</v>
      </c>
      <c r="M43" s="103">
        <v>40148</v>
      </c>
      <c r="N43" s="104" t="s">
        <v>47</v>
      </c>
    </row>
    <row r="44" spans="1:14">
      <c r="A44" s="102" t="s">
        <v>56</v>
      </c>
      <c r="B44" s="105">
        <f t="shared" ref="B44:J44" si="39">B$4*B27/(B$33-B$32)</f>
        <v>35460.992907801417</v>
      </c>
      <c r="C44" s="105">
        <f t="shared" si="39"/>
        <v>53191.48936170213</v>
      </c>
      <c r="D44" s="105">
        <f t="shared" si="39"/>
        <v>53191.48936170213</v>
      </c>
      <c r="E44" s="105">
        <f t="shared" si="39"/>
        <v>53003.53356890459</v>
      </c>
      <c r="F44" s="105">
        <f t="shared" si="39"/>
        <v>35335.689045936393</v>
      </c>
      <c r="G44" s="105">
        <f t="shared" si="39"/>
        <v>53003.53356890459</v>
      </c>
      <c r="H44" s="105">
        <f t="shared" si="39"/>
        <v>49668.874172185424</v>
      </c>
      <c r="I44" s="105">
        <f t="shared" si="39"/>
        <v>33112.582781456957</v>
      </c>
      <c r="J44" s="105">
        <f t="shared" si="39"/>
        <v>49668.874172185431</v>
      </c>
      <c r="K44" s="105">
        <f>K$4*K27/(K$33-K$32)</f>
        <v>51546.391752577314</v>
      </c>
      <c r="L44" s="105">
        <f t="shared" ref="L44:M44" si="40">L$4*L27/(L$33-L$32)</f>
        <v>51546.391752577314</v>
      </c>
      <c r="M44" s="105">
        <f t="shared" si="40"/>
        <v>51546.391752577321</v>
      </c>
      <c r="N44" s="105">
        <f t="shared" ref="N44:N49" si="41">SUM(B44:M44)</f>
        <v>570276.234198511</v>
      </c>
    </row>
    <row r="45" spans="1:14">
      <c r="A45" s="102" t="s">
        <v>55</v>
      </c>
      <c r="B45" s="105">
        <f t="shared" ref="B45:M45" si="42">B$4*B28/(B$33-B$32)</f>
        <v>546099.29078014183</v>
      </c>
      <c r="C45" s="105">
        <f t="shared" si="42"/>
        <v>819148.93617021281</v>
      </c>
      <c r="D45" s="105">
        <f t="shared" si="42"/>
        <v>819148.93617021281</v>
      </c>
      <c r="E45" s="105">
        <f t="shared" si="42"/>
        <v>826855.12367491168</v>
      </c>
      <c r="F45" s="105">
        <f t="shared" si="42"/>
        <v>551236.74911660771</v>
      </c>
      <c r="G45" s="105">
        <f t="shared" si="42"/>
        <v>826855.12367491168</v>
      </c>
      <c r="H45" s="105">
        <f t="shared" si="42"/>
        <v>963576.1589403972</v>
      </c>
      <c r="I45" s="105">
        <f t="shared" si="42"/>
        <v>642384.10596026492</v>
      </c>
      <c r="J45" s="105">
        <f t="shared" si="42"/>
        <v>963576.15894039732</v>
      </c>
      <c r="K45" s="105">
        <f t="shared" si="42"/>
        <v>886597.93814432994</v>
      </c>
      <c r="L45" s="105">
        <f t="shared" si="42"/>
        <v>886597.93814432994</v>
      </c>
      <c r="M45" s="105">
        <f t="shared" si="42"/>
        <v>886597.93814432982</v>
      </c>
      <c r="N45" s="105">
        <f t="shared" si="41"/>
        <v>9618674.3978610486</v>
      </c>
    </row>
    <row r="46" spans="1:14">
      <c r="A46" s="106" t="s">
        <v>54</v>
      </c>
      <c r="B46" s="107">
        <f t="shared" ref="B46:M46" si="43">B$4*B29/(B$33-B$32)</f>
        <v>49645.390070921982</v>
      </c>
      <c r="C46" s="107">
        <f t="shared" si="43"/>
        <v>74468.08510638299</v>
      </c>
      <c r="D46" s="107">
        <f t="shared" si="43"/>
        <v>74468.085106382976</v>
      </c>
      <c r="E46" s="107">
        <f t="shared" si="43"/>
        <v>84805.653710247338</v>
      </c>
      <c r="F46" s="107">
        <f t="shared" si="43"/>
        <v>56537.102473498227</v>
      </c>
      <c r="G46" s="107">
        <f t="shared" si="43"/>
        <v>84805.653710247338</v>
      </c>
      <c r="H46" s="107">
        <f t="shared" si="43"/>
        <v>69536.423841059586</v>
      </c>
      <c r="I46" s="107">
        <f t="shared" si="43"/>
        <v>46357.615894039744</v>
      </c>
      <c r="J46" s="107">
        <f t="shared" si="43"/>
        <v>69536.423841059615</v>
      </c>
      <c r="K46" s="107">
        <f t="shared" si="43"/>
        <v>61855.670103092787</v>
      </c>
      <c r="L46" s="107">
        <f t="shared" si="43"/>
        <v>61855.670103092787</v>
      </c>
      <c r="M46" s="107">
        <f t="shared" si="43"/>
        <v>61855.67010309278</v>
      </c>
      <c r="N46" s="107">
        <f t="shared" si="41"/>
        <v>795727.44406311808</v>
      </c>
    </row>
    <row r="47" spans="1:14">
      <c r="A47" s="106" t="s">
        <v>57</v>
      </c>
      <c r="B47" s="107">
        <f t="shared" ref="B47:M47" si="44">B$4*B30/(B$33-B$32)</f>
        <v>496453.90070921986</v>
      </c>
      <c r="C47" s="107">
        <f t="shared" si="44"/>
        <v>744680.85106382973</v>
      </c>
      <c r="D47" s="107">
        <f t="shared" si="44"/>
        <v>744680.85106382985</v>
      </c>
      <c r="E47" s="107">
        <f t="shared" si="44"/>
        <v>742049.4699646642</v>
      </c>
      <c r="F47" s="107">
        <f t="shared" si="44"/>
        <v>494699.64664310956</v>
      </c>
      <c r="G47" s="107">
        <f t="shared" si="44"/>
        <v>742049.46996466431</v>
      </c>
      <c r="H47" s="107">
        <f t="shared" si="44"/>
        <v>894039.73509933753</v>
      </c>
      <c r="I47" s="107">
        <f t="shared" si="44"/>
        <v>596026.49006622529</v>
      </c>
      <c r="J47" s="107">
        <f t="shared" si="44"/>
        <v>894039.73509933776</v>
      </c>
      <c r="K47" s="107">
        <f t="shared" si="44"/>
        <v>824742.26804123702</v>
      </c>
      <c r="L47" s="107">
        <f t="shared" si="44"/>
        <v>824742.26804123702</v>
      </c>
      <c r="M47" s="107">
        <f t="shared" si="44"/>
        <v>824742.26804123714</v>
      </c>
      <c r="N47" s="107">
        <f t="shared" si="41"/>
        <v>8822946.9537979309</v>
      </c>
    </row>
    <row r="48" spans="1:14">
      <c r="A48" s="102" t="s">
        <v>53</v>
      </c>
      <c r="B48" s="105">
        <f t="shared" ref="B48:M48" si="45">B$4*B31/(B$33-B$32)</f>
        <v>1418439.7163120566</v>
      </c>
      <c r="C48" s="105">
        <f t="shared" si="45"/>
        <v>2127659.5744680851</v>
      </c>
      <c r="D48" s="105">
        <f t="shared" si="45"/>
        <v>2127659.5744680851</v>
      </c>
      <c r="E48" s="105">
        <f t="shared" si="45"/>
        <v>2120141.3427561838</v>
      </c>
      <c r="F48" s="105">
        <f t="shared" si="45"/>
        <v>1413427.561837456</v>
      </c>
      <c r="G48" s="105">
        <f t="shared" si="45"/>
        <v>2120141.3427561838</v>
      </c>
      <c r="H48" s="105">
        <f t="shared" si="45"/>
        <v>1986754.9668874172</v>
      </c>
      <c r="I48" s="105">
        <f t="shared" si="45"/>
        <v>1324503.3112582783</v>
      </c>
      <c r="J48" s="105">
        <f t="shared" si="45"/>
        <v>1986754.9668874175</v>
      </c>
      <c r="K48" s="105">
        <f t="shared" si="45"/>
        <v>2061855.6701030929</v>
      </c>
      <c r="L48" s="105">
        <f t="shared" si="45"/>
        <v>2061855.6701030929</v>
      </c>
      <c r="M48" s="105">
        <f t="shared" si="45"/>
        <v>2061855.6701030929</v>
      </c>
      <c r="N48" s="105">
        <f t="shared" si="41"/>
        <v>22811049.367940441</v>
      </c>
    </row>
    <row r="49" spans="1:17">
      <c r="A49" s="102" t="s">
        <v>23</v>
      </c>
      <c r="B49" s="108">
        <f>SUM(B44:B45,B48)</f>
        <v>2000000</v>
      </c>
      <c r="C49" s="108">
        <f t="shared" ref="C49" si="46">SUM(C44:C45,C48)</f>
        <v>3000000</v>
      </c>
      <c r="D49" s="108">
        <f t="shared" ref="D49" si="47">SUM(D44:D45,D48)</f>
        <v>3000000</v>
      </c>
      <c r="E49" s="108">
        <f>SUM(E44:E45,E48)</f>
        <v>3000000</v>
      </c>
      <c r="F49" s="108">
        <f t="shared" ref="F49" si="48">SUM(F44:F45,F48)</f>
        <v>2000000</v>
      </c>
      <c r="G49" s="108">
        <f t="shared" ref="G49" si="49">SUM(G44:G45,G48)</f>
        <v>3000000</v>
      </c>
      <c r="H49" s="108">
        <f t="shared" ref="H49" si="50">SUM(H44:H45,H48)</f>
        <v>3000000</v>
      </c>
      <c r="I49" s="108">
        <f t="shared" ref="I49" si="51">SUM(I44:I45,I48)</f>
        <v>2000000.0000000002</v>
      </c>
      <c r="J49" s="108">
        <f t="shared" ref="J49" si="52">SUM(J44:J45,J48)</f>
        <v>3000000</v>
      </c>
      <c r="K49" s="108">
        <f t="shared" ref="K49" si="53">SUM(K44:K45,K48)</f>
        <v>3000000</v>
      </c>
      <c r="L49" s="108">
        <f t="shared" ref="L49" si="54">SUM(L44:L45,L48)</f>
        <v>3000000</v>
      </c>
      <c r="M49" s="108">
        <f t="shared" ref="M49" si="55">SUM(M44:M45,M48)</f>
        <v>3000000</v>
      </c>
      <c r="N49" s="108">
        <f t="shared" si="41"/>
        <v>33000000</v>
      </c>
    </row>
    <row r="51" spans="1:17">
      <c r="A51" s="114" t="s">
        <v>111</v>
      </c>
      <c r="B51" s="114">
        <v>39814</v>
      </c>
      <c r="C51" s="114">
        <v>39845</v>
      </c>
      <c r="D51" s="114">
        <v>39873</v>
      </c>
      <c r="E51" s="114">
        <v>39904</v>
      </c>
      <c r="F51" s="114">
        <v>39934</v>
      </c>
      <c r="G51" s="114">
        <v>39965</v>
      </c>
      <c r="H51" s="114">
        <v>39995</v>
      </c>
      <c r="I51" s="114">
        <v>40026</v>
      </c>
      <c r="J51" s="114">
        <v>40057</v>
      </c>
      <c r="K51" s="114">
        <v>40087</v>
      </c>
      <c r="L51" s="114">
        <v>40118</v>
      </c>
      <c r="M51" s="114">
        <v>40148</v>
      </c>
      <c r="N51" s="115" t="s">
        <v>47</v>
      </c>
    </row>
    <row r="52" spans="1:17">
      <c r="A52" s="102" t="s">
        <v>56</v>
      </c>
      <c r="B52" s="105">
        <f>B27+B36+B44</f>
        <v>17411347.517730493</v>
      </c>
      <c r="C52" s="105">
        <f t="shared" ref="C52:M52" si="56">C27+C36+C44</f>
        <v>19103624.901497245</v>
      </c>
      <c r="D52" s="105">
        <f t="shared" si="56"/>
        <v>15399921.197793538</v>
      </c>
      <c r="E52" s="105">
        <f t="shared" si="56"/>
        <v>18324974.353128918</v>
      </c>
      <c r="F52" s="105">
        <f t="shared" si="56"/>
        <v>16694403.282799497</v>
      </c>
      <c r="G52" s="105">
        <f t="shared" si="56"/>
        <v>16888749.572552148</v>
      </c>
      <c r="H52" s="105">
        <f t="shared" si="56"/>
        <v>19777126.84666327</v>
      </c>
      <c r="I52" s="105">
        <f t="shared" si="56"/>
        <v>16079979.62302598</v>
      </c>
      <c r="J52" s="105">
        <f t="shared" si="56"/>
        <v>16096535.914416708</v>
      </c>
      <c r="K52" s="105">
        <f t="shared" si="56"/>
        <v>17808389.619623177</v>
      </c>
      <c r="L52" s="105">
        <f t="shared" si="56"/>
        <v>17980210.925465103</v>
      </c>
      <c r="M52" s="105">
        <f t="shared" si="56"/>
        <v>16084251.688588696</v>
      </c>
      <c r="N52" s="105">
        <f t="shared" ref="N52:N57" si="57">SUM(B52:M52)</f>
        <v>207649515.44328478</v>
      </c>
    </row>
    <row r="53" spans="1:17">
      <c r="A53" s="102" t="s">
        <v>55</v>
      </c>
      <c r="B53" s="105">
        <f t="shared" ref="B53:M53" si="58">B28+B37+B45</f>
        <v>268134751.77304962</v>
      </c>
      <c r="C53" s="105">
        <f t="shared" si="58"/>
        <v>294195823.48305756</v>
      </c>
      <c r="D53" s="105">
        <f t="shared" si="58"/>
        <v>237158786.44602048</v>
      </c>
      <c r="E53" s="105">
        <f t="shared" si="58"/>
        <v>285869599.90881115</v>
      </c>
      <c r="F53" s="105">
        <f t="shared" si="58"/>
        <v>260432691.21167216</v>
      </c>
      <c r="G53" s="105">
        <f t="shared" si="58"/>
        <v>263464493.33181348</v>
      </c>
      <c r="H53" s="105">
        <f t="shared" si="58"/>
        <v>383676260.82526743</v>
      </c>
      <c r="I53" s="105">
        <f t="shared" si="58"/>
        <v>311951604.68670398</v>
      </c>
      <c r="J53" s="105">
        <f t="shared" si="58"/>
        <v>312272796.7396841</v>
      </c>
      <c r="K53" s="105">
        <f t="shared" si="58"/>
        <v>306304301.4575187</v>
      </c>
      <c r="L53" s="105">
        <f t="shared" si="58"/>
        <v>309259627.9179998</v>
      </c>
      <c r="M53" s="105">
        <f t="shared" si="58"/>
        <v>276649129.04372555</v>
      </c>
      <c r="N53" s="105">
        <f t="shared" si="57"/>
        <v>3509369866.8253241</v>
      </c>
    </row>
    <row r="54" spans="1:17">
      <c r="A54" s="106" t="s">
        <v>54</v>
      </c>
      <c r="B54" s="107">
        <f t="shared" ref="B54:M54" si="59">B29+B38+B46</f>
        <v>24375886.524822693</v>
      </c>
      <c r="C54" s="107">
        <f t="shared" si="59"/>
        <v>26745074.862096138</v>
      </c>
      <c r="D54" s="107">
        <f t="shared" si="59"/>
        <v>21559889.676910955</v>
      </c>
      <c r="E54" s="107">
        <f t="shared" si="59"/>
        <v>29319958.965006266</v>
      </c>
      <c r="F54" s="107">
        <f t="shared" si="59"/>
        <v>26711045.252479196</v>
      </c>
      <c r="G54" s="107">
        <f t="shared" si="59"/>
        <v>27021999.316083439</v>
      </c>
      <c r="H54" s="107">
        <f t="shared" si="59"/>
        <v>27687977.585328579</v>
      </c>
      <c r="I54" s="107">
        <f t="shared" si="59"/>
        <v>22511971.472236373</v>
      </c>
      <c r="J54" s="107">
        <f t="shared" si="59"/>
        <v>22535150.280183394</v>
      </c>
      <c r="K54" s="107">
        <f t="shared" si="59"/>
        <v>21370067.543547813</v>
      </c>
      <c r="L54" s="107">
        <f t="shared" si="59"/>
        <v>21576253.110558122</v>
      </c>
      <c r="M54" s="107">
        <f t="shared" si="59"/>
        <v>19301102.026306435</v>
      </c>
      <c r="N54" s="107">
        <f t="shared" si="57"/>
        <v>290716376.6155594</v>
      </c>
    </row>
    <row r="55" spans="1:17">
      <c r="A55" s="106" t="s">
        <v>57</v>
      </c>
      <c r="B55" s="107">
        <f t="shared" ref="B55:M55" si="60">B30+B39+B47</f>
        <v>243758865.24822694</v>
      </c>
      <c r="C55" s="107">
        <f t="shared" si="60"/>
        <v>267450748.62096137</v>
      </c>
      <c r="D55" s="107">
        <f t="shared" si="60"/>
        <v>215598896.76910952</v>
      </c>
      <c r="E55" s="107">
        <f t="shared" si="60"/>
        <v>256549640.94380486</v>
      </c>
      <c r="F55" s="107">
        <f t="shared" si="60"/>
        <v>233721645.95919299</v>
      </c>
      <c r="G55" s="107">
        <f t="shared" si="60"/>
        <v>236442494.01573008</v>
      </c>
      <c r="H55" s="107">
        <f t="shared" si="60"/>
        <v>355988283.23993886</v>
      </c>
      <c r="I55" s="107">
        <f t="shared" si="60"/>
        <v>289439633.21446764</v>
      </c>
      <c r="J55" s="107">
        <f t="shared" si="60"/>
        <v>289737646.45950073</v>
      </c>
      <c r="K55" s="107">
        <f t="shared" si="60"/>
        <v>284934233.91397083</v>
      </c>
      <c r="L55" s="107">
        <f t="shared" si="60"/>
        <v>287683374.80744165</v>
      </c>
      <c r="M55" s="107">
        <f t="shared" si="60"/>
        <v>257348027.01741913</v>
      </c>
      <c r="N55" s="107">
        <f t="shared" si="57"/>
        <v>3218653490.209765</v>
      </c>
    </row>
    <row r="56" spans="1:17">
      <c r="A56" s="102" t="s">
        <v>122</v>
      </c>
      <c r="B56" s="105">
        <f>B31+B40+B48+B32</f>
        <v>698393900.70921981</v>
      </c>
      <c r="C56" s="105">
        <f t="shared" ref="C56:M56" si="61">C31+C40+C48+C32</f>
        <v>766074996.05988979</v>
      </c>
      <c r="D56" s="105">
        <f t="shared" si="61"/>
        <v>617786847.91174161</v>
      </c>
      <c r="E56" s="105">
        <f t="shared" si="61"/>
        <v>735248974.12515676</v>
      </c>
      <c r="F56" s="105">
        <f t="shared" si="61"/>
        <v>669566131.31198001</v>
      </c>
      <c r="G56" s="105">
        <f t="shared" si="61"/>
        <v>677769982.90208602</v>
      </c>
      <c r="H56" s="105">
        <f t="shared" si="61"/>
        <v>792885073.8665309</v>
      </c>
      <c r="I56" s="105">
        <f t="shared" si="61"/>
        <v>645439184.92103934</v>
      </c>
      <c r="J56" s="105">
        <f t="shared" si="61"/>
        <v>645751436.5766685</v>
      </c>
      <c r="K56" s="105">
        <f t="shared" si="61"/>
        <v>714795584.78492713</v>
      </c>
      <c r="L56" s="105">
        <f t="shared" si="61"/>
        <v>721718437.01860404</v>
      </c>
      <c r="M56" s="105">
        <f t="shared" si="61"/>
        <v>645320067.54354787</v>
      </c>
      <c r="N56" s="105">
        <f t="shared" si="57"/>
        <v>8330750617.7313938</v>
      </c>
    </row>
    <row r="57" spans="1:17">
      <c r="A57" s="102" t="s">
        <v>23</v>
      </c>
      <c r="B57" s="108">
        <f>SUM(B52:B53,B56)</f>
        <v>983940000</v>
      </c>
      <c r="C57" s="108">
        <f t="shared" ref="C57" si="62">SUM(C52:C53,C56)</f>
        <v>1079374444.4444447</v>
      </c>
      <c r="D57" s="108">
        <f t="shared" ref="D57" si="63">SUM(D52:D53,D56)</f>
        <v>870345555.55555558</v>
      </c>
      <c r="E57" s="108">
        <f>SUM(E52:E53,E56)</f>
        <v>1039443548.3870969</v>
      </c>
      <c r="F57" s="108">
        <f t="shared" ref="F57" si="64">SUM(F52:F53,F56)</f>
        <v>946693225.80645168</v>
      </c>
      <c r="G57" s="108">
        <f t="shared" ref="G57" si="65">SUM(G52:G53,G56)</f>
        <v>958123225.80645168</v>
      </c>
      <c r="H57" s="108">
        <f t="shared" ref="H57" si="66">SUM(H52:H53,H56)</f>
        <v>1196338461.5384617</v>
      </c>
      <c r="I57" s="108">
        <f t="shared" ref="I57" si="67">SUM(I52:I53,I56)</f>
        <v>973470769.23076928</v>
      </c>
      <c r="J57" s="108">
        <f t="shared" ref="J57" si="68">SUM(J52:J53,J56)</f>
        <v>974120769.2307694</v>
      </c>
      <c r="K57" s="108">
        <f t="shared" ref="K57" si="69">SUM(K52:K53,K56)</f>
        <v>1038908275.862069</v>
      </c>
      <c r="L57" s="108">
        <f t="shared" ref="L57" si="70">SUM(L52:L53,L56)</f>
        <v>1048958275.8620689</v>
      </c>
      <c r="M57" s="108">
        <f t="shared" ref="M57" si="71">SUM(M52:M53,M56)</f>
        <v>938053448.2758621</v>
      </c>
      <c r="N57" s="108">
        <f t="shared" si="57"/>
        <v>12047769999.999998</v>
      </c>
    </row>
    <row r="58" spans="1:17">
      <c r="A58" s="294" t="s">
        <v>300</v>
      </c>
      <c r="B58" s="59">
        <f>B27+B28+B31+B41+B49</f>
        <v>982000000</v>
      </c>
      <c r="C58" s="59">
        <f t="shared" ref="C58:M58" si="72">C27+C28+C31+C41+C49</f>
        <v>1077444444.4444444</v>
      </c>
      <c r="D58" s="59">
        <f t="shared" si="72"/>
        <v>868555555.55555558</v>
      </c>
      <c r="E58" s="59">
        <f t="shared" si="72"/>
        <v>1037193548.3870969</v>
      </c>
      <c r="F58" s="59">
        <f t="shared" si="72"/>
        <v>944903225.80645168</v>
      </c>
      <c r="G58" s="59">
        <f t="shared" si="72"/>
        <v>955903225.80645168</v>
      </c>
      <c r="H58" s="59">
        <f t="shared" si="72"/>
        <v>1194538461.5384617</v>
      </c>
      <c r="I58" s="59">
        <f t="shared" si="72"/>
        <v>971230769.23076916</v>
      </c>
      <c r="J58" s="59">
        <f t="shared" si="72"/>
        <v>972230769.23076916</v>
      </c>
      <c r="K58" s="59">
        <f t="shared" si="72"/>
        <v>1036448275.8620689</v>
      </c>
      <c r="L58" s="59">
        <f t="shared" si="72"/>
        <v>1046448275.8620689</v>
      </c>
      <c r="M58" s="59">
        <f t="shared" si="72"/>
        <v>936103448.2758621</v>
      </c>
    </row>
    <row r="59" spans="1:17">
      <c r="A59" s="121" t="s">
        <v>118</v>
      </c>
      <c r="B59" s="119">
        <v>39814</v>
      </c>
      <c r="C59" s="119">
        <v>39845</v>
      </c>
      <c r="D59" s="119">
        <v>39873</v>
      </c>
      <c r="E59" s="119">
        <v>39904</v>
      </c>
      <c r="F59" s="119">
        <v>39934</v>
      </c>
      <c r="G59" s="119">
        <v>39965</v>
      </c>
      <c r="H59" s="119">
        <v>39995</v>
      </c>
      <c r="I59" s="119">
        <v>40026</v>
      </c>
      <c r="J59" s="119">
        <v>40057</v>
      </c>
      <c r="K59" s="119">
        <v>40087</v>
      </c>
      <c r="L59" s="119">
        <v>40118</v>
      </c>
      <c r="M59" s="119">
        <v>40148</v>
      </c>
      <c r="N59" s="120" t="s">
        <v>47</v>
      </c>
    </row>
    <row r="60" spans="1:17">
      <c r="A60" s="102" t="s">
        <v>90</v>
      </c>
      <c r="B60" s="325">
        <v>6000000</v>
      </c>
      <c r="C60" s="325">
        <v>6000000</v>
      </c>
      <c r="D60" s="325">
        <v>7000000</v>
      </c>
      <c r="E60" s="325">
        <v>7000000</v>
      </c>
      <c r="F60" s="325">
        <v>7000000</v>
      </c>
      <c r="G60" s="325">
        <v>6000000</v>
      </c>
      <c r="H60" s="325">
        <v>6000000</v>
      </c>
      <c r="I60" s="325">
        <v>6000000</v>
      </c>
      <c r="J60" s="325">
        <v>7000000</v>
      </c>
      <c r="K60" s="325">
        <v>6000000</v>
      </c>
      <c r="L60" s="325">
        <v>7000000</v>
      </c>
      <c r="M60" s="325">
        <v>6000000</v>
      </c>
      <c r="N60" s="108">
        <f t="shared" ref="N60" si="73">SUM(B60:M60)</f>
        <v>77000000</v>
      </c>
      <c r="Q60" s="59"/>
    </row>
    <row r="62" spans="1:17">
      <c r="B62" s="59"/>
      <c r="C62" s="59" t="s">
        <v>124</v>
      </c>
      <c r="D62" t="s">
        <v>125</v>
      </c>
      <c r="E62" t="s">
        <v>126</v>
      </c>
    </row>
    <row r="63" spans="1:17">
      <c r="B63" t="s">
        <v>90</v>
      </c>
      <c r="C63" s="59">
        <f>F52</f>
        <v>16694403.282799497</v>
      </c>
      <c r="D63" s="59">
        <f>C63/20</f>
        <v>834720.16413997486</v>
      </c>
      <c r="E63" s="59">
        <f>D63*10%</f>
        <v>83472.016413997495</v>
      </c>
    </row>
    <row r="64" spans="1:17">
      <c r="B64" t="s">
        <v>123</v>
      </c>
      <c r="C64" s="59">
        <f>F56</f>
        <v>669566131.31198001</v>
      </c>
      <c r="D64" s="59">
        <f t="shared" ref="D64:D65" si="74">C64/20</f>
        <v>33478306.565599002</v>
      </c>
      <c r="E64" s="59">
        <f t="shared" ref="E64:E65" si="75">D64*10%</f>
        <v>3347830.6565599004</v>
      </c>
    </row>
    <row r="65" spans="2:5">
      <c r="B65" t="s">
        <v>23</v>
      </c>
      <c r="C65" s="59">
        <f>SUM(C63:C64)</f>
        <v>686260534.59477949</v>
      </c>
      <c r="D65" s="59">
        <f t="shared" si="74"/>
        <v>34313026.729738973</v>
      </c>
      <c r="E65" s="59">
        <f t="shared" si="75"/>
        <v>3431302.6729738973</v>
      </c>
    </row>
  </sheetData>
  <mergeCells count="28">
    <mergeCell ref="K24:M24"/>
    <mergeCell ref="K18:M18"/>
    <mergeCell ref="K19:M19"/>
    <mergeCell ref="K20:M20"/>
    <mergeCell ref="K21:M21"/>
    <mergeCell ref="K22:M22"/>
    <mergeCell ref="K23:M23"/>
    <mergeCell ref="E24:G24"/>
    <mergeCell ref="H18:J18"/>
    <mergeCell ref="H19:J19"/>
    <mergeCell ref="H20:J20"/>
    <mergeCell ref="H21:J21"/>
    <mergeCell ref="H22:J22"/>
    <mergeCell ref="H23:J23"/>
    <mergeCell ref="H24:J24"/>
    <mergeCell ref="E18:G18"/>
    <mergeCell ref="E19:G19"/>
    <mergeCell ref="E20:G20"/>
    <mergeCell ref="E21:G21"/>
    <mergeCell ref="E22:G22"/>
    <mergeCell ref="E23:G23"/>
    <mergeCell ref="B23:D23"/>
    <mergeCell ref="B24:D24"/>
    <mergeCell ref="B18:D18"/>
    <mergeCell ref="B19:D19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C15"/>
  <sheetViews>
    <sheetView zoomScaleNormal="100" zoomScaleSheetLayoutView="100" workbookViewId="0"/>
  </sheetViews>
  <sheetFormatPr baseColWidth="10" defaultRowHeight="15"/>
  <cols>
    <col min="1" max="1" width="26.28515625" style="1" customWidth="1"/>
    <col min="2" max="2" width="30.28515625" style="1" customWidth="1"/>
    <col min="3" max="3" width="23.28515625" customWidth="1"/>
  </cols>
  <sheetData>
    <row r="2" spans="2:3" ht="3" customHeight="1"/>
    <row r="3" spans="2:3" ht="39" customHeight="1"/>
    <row r="5" spans="2:3" ht="15.75">
      <c r="B5" s="2" t="s">
        <v>0</v>
      </c>
      <c r="C5" s="2" t="s">
        <v>1</v>
      </c>
    </row>
    <row r="6" spans="2:3" ht="3" customHeight="1">
      <c r="B6" s="3"/>
      <c r="C6" s="3"/>
    </row>
    <row r="7" spans="2:3" ht="31.5">
      <c r="B7" s="4" t="s">
        <v>2</v>
      </c>
      <c r="C7" s="4" t="s">
        <v>3</v>
      </c>
    </row>
    <row r="8" spans="2:3" ht="31.5">
      <c r="B8" s="5" t="s">
        <v>4</v>
      </c>
      <c r="C8" s="5" t="s">
        <v>5</v>
      </c>
    </row>
    <row r="15" spans="2:3">
      <c r="B15" s="63"/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2:D18"/>
  <sheetViews>
    <sheetView zoomScaleNormal="100" zoomScaleSheetLayoutView="100" workbookViewId="0"/>
  </sheetViews>
  <sheetFormatPr baseColWidth="10" defaultRowHeight="15.75"/>
  <cols>
    <col min="1" max="1" width="28.28515625" style="6" customWidth="1"/>
    <col min="2" max="2" width="17" style="6" customWidth="1"/>
    <col min="3" max="3" width="26.28515625" style="6" customWidth="1"/>
    <col min="4" max="4" width="40.85546875" style="6" customWidth="1"/>
    <col min="5" max="16384" width="11.42578125" style="6"/>
  </cols>
  <sheetData>
    <row r="2" spans="1:4" ht="31.5">
      <c r="C2" s="2" t="s">
        <v>6</v>
      </c>
      <c r="D2" s="2" t="s">
        <v>7</v>
      </c>
    </row>
    <row r="3" spans="1:4" ht="3" customHeight="1">
      <c r="C3" s="7"/>
      <c r="D3" s="7"/>
    </row>
    <row r="4" spans="1:4">
      <c r="C4" s="8" t="s">
        <v>8</v>
      </c>
      <c r="D4" s="9" t="s">
        <v>9</v>
      </c>
    </row>
    <row r="5" spans="1:4">
      <c r="C5" s="300" t="s">
        <v>10</v>
      </c>
      <c r="D5" s="10" t="s">
        <v>11</v>
      </c>
    </row>
    <row r="6" spans="1:4" ht="31.5">
      <c r="C6" s="301"/>
      <c r="D6" s="11" t="s">
        <v>12</v>
      </c>
    </row>
    <row r="7" spans="1:4">
      <c r="C7" s="300" t="s">
        <v>13</v>
      </c>
      <c r="D7" s="10" t="s">
        <v>14</v>
      </c>
    </row>
    <row r="8" spans="1:4">
      <c r="C8" s="302"/>
      <c r="D8" s="12" t="s">
        <v>15</v>
      </c>
    </row>
    <row r="9" spans="1:4">
      <c r="C9" s="301"/>
      <c r="D9" s="13" t="s">
        <v>16</v>
      </c>
    </row>
    <row r="10" spans="1:4">
      <c r="C10" s="300" t="s">
        <v>17</v>
      </c>
      <c r="D10" s="10" t="s">
        <v>18</v>
      </c>
    </row>
    <row r="11" spans="1:4">
      <c r="C11" s="302"/>
      <c r="D11" s="12" t="s">
        <v>19</v>
      </c>
    </row>
    <row r="12" spans="1:4">
      <c r="C12" s="302"/>
      <c r="D12" s="12" t="s">
        <v>20</v>
      </c>
    </row>
    <row r="13" spans="1:4">
      <c r="C13" s="301"/>
      <c r="D13" s="13" t="s">
        <v>21</v>
      </c>
    </row>
    <row r="16" spans="1:4">
      <c r="A16" s="14"/>
    </row>
    <row r="17" spans="1:1">
      <c r="A17" s="14"/>
    </row>
    <row r="18" spans="1:1">
      <c r="A18" s="14"/>
    </row>
  </sheetData>
  <mergeCells count="3">
    <mergeCell ref="C5:C6"/>
    <mergeCell ref="C7:C9"/>
    <mergeCell ref="C10:C13"/>
  </mergeCells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K41"/>
  <sheetViews>
    <sheetView topLeftCell="A3" zoomScaleNormal="100" zoomScaleSheetLayoutView="100" workbookViewId="0">
      <selection activeCell="C32" sqref="C32"/>
    </sheetView>
  </sheetViews>
  <sheetFormatPr baseColWidth="10" defaultColWidth="14.85546875" defaultRowHeight="15.75"/>
  <cols>
    <col min="1" max="1" width="14.85546875" style="14"/>
    <col min="2" max="2" width="8.7109375" style="14" customWidth="1"/>
    <col min="3" max="3" width="14.28515625" style="14" customWidth="1"/>
    <col min="4" max="4" width="20.7109375" style="14" bestFit="1" customWidth="1"/>
    <col min="5" max="5" width="17.85546875" style="14" customWidth="1"/>
    <col min="6" max="6" width="19.140625" style="14" customWidth="1"/>
    <col min="7" max="7" width="18.5703125" style="14" customWidth="1"/>
    <col min="8" max="8" width="13.7109375" style="14" customWidth="1"/>
    <col min="9" max="9" width="12.85546875" style="14" customWidth="1"/>
    <col min="10" max="10" width="19.42578125" style="14" customWidth="1"/>
    <col min="11" max="11" width="18.5703125" style="14" customWidth="1"/>
    <col min="12" max="16384" width="14.85546875" style="14"/>
  </cols>
  <sheetData>
    <row r="1" spans="1:11">
      <c r="A1" s="16"/>
      <c r="B1" s="16"/>
      <c r="C1" s="15"/>
      <c r="D1" s="15"/>
      <c r="E1" s="17"/>
      <c r="F1" s="17"/>
      <c r="G1" s="17"/>
    </row>
    <row r="2" spans="1:11" ht="31.5">
      <c r="B2" s="2" t="s">
        <v>22</v>
      </c>
      <c r="C2" s="193" t="s">
        <v>284</v>
      </c>
      <c r="D2" s="193" t="s">
        <v>285</v>
      </c>
      <c r="E2" s="2" t="s">
        <v>286</v>
      </c>
      <c r="F2" s="2" t="s">
        <v>287</v>
      </c>
      <c r="G2" s="193" t="s">
        <v>288</v>
      </c>
      <c r="H2" s="193" t="s">
        <v>289</v>
      </c>
      <c r="I2" s="193" t="s">
        <v>47</v>
      </c>
      <c r="J2" s="193" t="s">
        <v>251</v>
      </c>
    </row>
    <row r="3" spans="1:11" ht="3" customHeight="1">
      <c r="B3" s="18"/>
      <c r="C3" s="18"/>
      <c r="D3" s="18"/>
      <c r="E3" s="18"/>
      <c r="F3" s="18"/>
      <c r="G3" s="18"/>
      <c r="H3" s="18"/>
      <c r="I3" s="18"/>
      <c r="J3" s="18"/>
    </row>
    <row r="4" spans="1:11">
      <c r="B4" s="19" t="s">
        <v>24</v>
      </c>
      <c r="C4" s="318">
        <v>4</v>
      </c>
      <c r="D4" s="21">
        <f>E19</f>
        <v>24</v>
      </c>
      <c r="E4" s="247">
        <f>Datos!$D$12</f>
        <v>500000</v>
      </c>
      <c r="F4" s="273">
        <f>Datos!$D$11</f>
        <v>3000000</v>
      </c>
      <c r="G4" s="21">
        <f>+D4*F4</f>
        <v>72000000</v>
      </c>
      <c r="H4" s="22">
        <f>+E4*C4</f>
        <v>2000000</v>
      </c>
      <c r="I4" s="247">
        <f>SUM(G4:H4)</f>
        <v>74000000</v>
      </c>
      <c r="J4" s="33">
        <f>+I4</f>
        <v>74000000</v>
      </c>
    </row>
    <row r="5" spans="1:11">
      <c r="B5" s="23" t="s">
        <v>25</v>
      </c>
      <c r="C5" s="319">
        <v>2</v>
      </c>
      <c r="D5" s="25">
        <f>E20</f>
        <v>6</v>
      </c>
      <c r="E5" s="248">
        <f>Datos!$D$12</f>
        <v>500000</v>
      </c>
      <c r="F5" s="275">
        <f>Datos!$D$11</f>
        <v>3000000</v>
      </c>
      <c r="G5" s="25">
        <f>+D5*F5</f>
        <v>18000000</v>
      </c>
      <c r="H5" s="26">
        <f>+E5*C5</f>
        <v>1000000</v>
      </c>
      <c r="I5" s="248">
        <f>SUM(G5:H5)</f>
        <v>19000000</v>
      </c>
      <c r="J5" s="280">
        <f>+I5</f>
        <v>19000000</v>
      </c>
    </row>
    <row r="6" spans="1:11">
      <c r="B6" s="27" t="s">
        <v>26</v>
      </c>
      <c r="C6" s="320">
        <v>2</v>
      </c>
      <c r="D6" s="29">
        <f>E21</f>
        <v>5</v>
      </c>
      <c r="E6" s="249">
        <f>Datos!$D$12</f>
        <v>500000</v>
      </c>
      <c r="F6" s="274">
        <f>Datos!$D$11</f>
        <v>3000000</v>
      </c>
      <c r="G6" s="29">
        <f>+D6*F6</f>
        <v>15000000</v>
      </c>
      <c r="H6" s="30">
        <f>+E6*C6</f>
        <v>1000000</v>
      </c>
      <c r="I6" s="249">
        <f>SUM(G6:H6)</f>
        <v>16000000</v>
      </c>
      <c r="J6" s="34">
        <f>+I6</f>
        <v>16000000</v>
      </c>
    </row>
    <row r="7" spans="1:11">
      <c r="B7" s="191"/>
      <c r="C7" s="24"/>
      <c r="D7" s="32"/>
      <c r="E7" s="192"/>
      <c r="F7" s="79"/>
      <c r="G7" s="25"/>
      <c r="H7" s="125"/>
      <c r="I7" s="212"/>
      <c r="J7" s="125"/>
      <c r="K7" s="88"/>
    </row>
    <row r="8" spans="1:11">
      <c r="D8" s="217" t="s">
        <v>244</v>
      </c>
      <c r="E8" s="218">
        <v>0.8</v>
      </c>
      <c r="F8" s="79"/>
      <c r="G8" s="25"/>
      <c r="H8" s="248"/>
      <c r="I8" s="248"/>
      <c r="J8" s="248"/>
      <c r="K8" s="88"/>
    </row>
    <row r="9" spans="1:11">
      <c r="B9" s="190"/>
    </row>
    <row r="10" spans="1:11" ht="31.5">
      <c r="B10" s="193" t="s">
        <v>22</v>
      </c>
      <c r="C10" s="193" t="s">
        <v>272</v>
      </c>
      <c r="D10" s="193" t="s">
        <v>273</v>
      </c>
      <c r="E10" s="193" t="s">
        <v>274</v>
      </c>
      <c r="F10" s="193" t="s">
        <v>268</v>
      </c>
    </row>
    <row r="11" spans="1:11" ht="3" customHeight="1">
      <c r="B11" s="18"/>
      <c r="C11" s="18"/>
      <c r="D11" s="18"/>
      <c r="E11" s="18"/>
      <c r="F11" s="18"/>
    </row>
    <row r="12" spans="1:11">
      <c r="B12" s="19" t="s">
        <v>24</v>
      </c>
      <c r="C12" s="268">
        <f>DEMANDA!C184</f>
        <v>5166109</v>
      </c>
      <c r="D12" s="268">
        <f>ROUNDUP(C12/$E$8,0)</f>
        <v>6457637</v>
      </c>
      <c r="E12" s="268">
        <f>+'DIM PLAT'!K48</f>
        <v>56396674</v>
      </c>
      <c r="F12" s="268">
        <f>ROUNDUP(E12/$E$8,0)</f>
        <v>70495843</v>
      </c>
    </row>
    <row r="13" spans="1:11">
      <c r="B13" s="23" t="s">
        <v>25</v>
      </c>
      <c r="C13" s="269">
        <f>DEMANDA!C185</f>
        <v>1195270</v>
      </c>
      <c r="D13" s="269">
        <f>ROUNDUP(C13/$E$8,0)</f>
        <v>1494088</v>
      </c>
      <c r="E13" s="269">
        <f>+'DIM PLAT'!K60</f>
        <v>12563601</v>
      </c>
      <c r="F13" s="269">
        <f>ROUNDUP(E13/$E$8,0)</f>
        <v>15704502</v>
      </c>
    </row>
    <row r="14" spans="1:11">
      <c r="B14" s="27" t="s">
        <v>26</v>
      </c>
      <c r="C14" s="270">
        <f>DEMANDA!C183</f>
        <v>941841</v>
      </c>
      <c r="D14" s="270">
        <f>ROUNDUP(C14/$E$8,0)</f>
        <v>1177302</v>
      </c>
      <c r="E14" s="270">
        <f>+'DIM PLAT'!K37</f>
        <v>9923619</v>
      </c>
      <c r="F14" s="270">
        <f>ROUNDUP(E14/$E$8,0)</f>
        <v>12404524</v>
      </c>
    </row>
    <row r="15" spans="1:11">
      <c r="B15" s="262"/>
      <c r="C15" s="265"/>
      <c r="D15" s="265"/>
      <c r="E15"/>
      <c r="F15"/>
      <c r="G15"/>
    </row>
    <row r="16" spans="1:11">
      <c r="B16" s="193"/>
      <c r="C16" s="305" t="s">
        <v>245</v>
      </c>
      <c r="D16" s="305"/>
      <c r="E16" s="305"/>
      <c r="F16"/>
      <c r="G16"/>
    </row>
    <row r="17" spans="2:7" ht="31.5">
      <c r="B17" s="193" t="s">
        <v>22</v>
      </c>
      <c r="C17" s="193" t="s">
        <v>269</v>
      </c>
      <c r="D17" s="193" t="s">
        <v>270</v>
      </c>
      <c r="E17" s="193" t="s">
        <v>271</v>
      </c>
      <c r="F17"/>
      <c r="G17"/>
    </row>
    <row r="18" spans="2:7" ht="3" customHeight="1">
      <c r="B18" s="18"/>
      <c r="C18" s="267"/>
      <c r="D18" s="267"/>
      <c r="E18" s="267"/>
      <c r="F18"/>
      <c r="G18"/>
    </row>
    <row r="19" spans="2:7">
      <c r="B19" s="19" t="s">
        <v>24</v>
      </c>
      <c r="C19" s="20">
        <f>ROUNDUP(D12/Datos!$D$19,0)</f>
        <v>13</v>
      </c>
      <c r="D19" s="20">
        <f>ROUNDUP(F12/Datos!$D$21,0)</f>
        <v>24</v>
      </c>
      <c r="E19" s="20">
        <f>MAX(C19,D19)</f>
        <v>24</v>
      </c>
      <c r="F19"/>
      <c r="G19"/>
    </row>
    <row r="20" spans="2:7">
      <c r="B20" s="23" t="s">
        <v>25</v>
      </c>
      <c r="C20" s="24">
        <f>ROUNDUP(D13/Datos!$D$19,0)</f>
        <v>3</v>
      </c>
      <c r="D20" s="24">
        <f>ROUNDUP(F13/Datos!$D$21,0)</f>
        <v>6</v>
      </c>
      <c r="E20" s="24">
        <f>MAX(C20,D20)</f>
        <v>6</v>
      </c>
      <c r="F20"/>
      <c r="G20"/>
    </row>
    <row r="21" spans="2:7">
      <c r="B21" s="27" t="s">
        <v>26</v>
      </c>
      <c r="C21" s="28">
        <f>ROUNDUP(D14/Datos!$D$19,0)</f>
        <v>3</v>
      </c>
      <c r="D21" s="28">
        <f>ROUNDUP(F14/Datos!$D$21,0)</f>
        <v>5</v>
      </c>
      <c r="E21" s="28">
        <f>MAX(C21,D21)</f>
        <v>5</v>
      </c>
      <c r="F21"/>
      <c r="G21"/>
    </row>
    <row r="22" spans="2:7">
      <c r="B22" s="261"/>
      <c r="C22" s="265"/>
      <c r="D22" s="265"/>
      <c r="E22"/>
      <c r="F22"/>
      <c r="G22"/>
    </row>
    <row r="23" spans="2:7" ht="15.75" customHeight="1">
      <c r="B23" s="193"/>
      <c r="C23" s="303" t="s">
        <v>277</v>
      </c>
      <c r="D23" s="303"/>
      <c r="E23" s="303"/>
      <c r="F23" s="303"/>
      <c r="G23" s="304" t="s">
        <v>246</v>
      </c>
    </row>
    <row r="24" spans="2:7" ht="31.5">
      <c r="B24" s="193" t="s">
        <v>22</v>
      </c>
      <c r="C24" s="263" t="s">
        <v>275</v>
      </c>
      <c r="D24" s="263" t="s">
        <v>46</v>
      </c>
      <c r="E24" s="263" t="s">
        <v>276</v>
      </c>
      <c r="F24" s="193" t="s">
        <v>278</v>
      </c>
      <c r="G24" s="304"/>
    </row>
    <row r="25" spans="2:7" ht="3" customHeight="1">
      <c r="C25" s="266"/>
      <c r="D25" s="266"/>
      <c r="E25" s="266"/>
      <c r="F25" s="267"/>
      <c r="G25" s="266"/>
    </row>
    <row r="26" spans="2:7">
      <c r="B26" s="19" t="s">
        <v>24</v>
      </c>
      <c r="C26" s="268">
        <f>+Datos!$D$14</f>
        <v>600000</v>
      </c>
      <c r="D26" s="268">
        <f>+E$19</f>
        <v>24</v>
      </c>
      <c r="E26" s="268">
        <f>+C26*D26</f>
        <v>14400000</v>
      </c>
      <c r="F26" s="268">
        <f t="shared" ref="F26:G28" si="0">+E26</f>
        <v>14400000</v>
      </c>
      <c r="G26" s="277">
        <f t="shared" si="0"/>
        <v>14400000</v>
      </c>
    </row>
    <row r="27" spans="2:7">
      <c r="B27" s="23" t="s">
        <v>25</v>
      </c>
      <c r="C27" s="269">
        <f>+Datos!$D$14</f>
        <v>600000</v>
      </c>
      <c r="D27" s="269">
        <f>+E$20</f>
        <v>6</v>
      </c>
      <c r="E27" s="269">
        <f>+C27*D27</f>
        <v>3600000</v>
      </c>
      <c r="F27" s="269">
        <f t="shared" si="0"/>
        <v>3600000</v>
      </c>
      <c r="G27" s="278">
        <f t="shared" si="0"/>
        <v>3600000</v>
      </c>
    </row>
    <row r="28" spans="2:7">
      <c r="B28" s="27" t="s">
        <v>26</v>
      </c>
      <c r="C28" s="270">
        <f>+Datos!$D$14</f>
        <v>600000</v>
      </c>
      <c r="D28" s="270">
        <f>+E$21</f>
        <v>5</v>
      </c>
      <c r="E28" s="270">
        <f>+C28*D28</f>
        <v>3000000</v>
      </c>
      <c r="F28" s="270">
        <f t="shared" si="0"/>
        <v>3000000</v>
      </c>
      <c r="G28" s="279">
        <f t="shared" si="0"/>
        <v>3000000</v>
      </c>
    </row>
    <row r="29" spans="2:7">
      <c r="B29" s="215"/>
      <c r="E29" s="272"/>
      <c r="F29" s="271"/>
      <c r="G29" s="271">
        <f>SUM(G26:G28)</f>
        <v>21000000</v>
      </c>
    </row>
    <row r="30" spans="2:7">
      <c r="B30" s="31"/>
      <c r="C30" s="215"/>
      <c r="D30" s="215"/>
      <c r="E30" s="215"/>
      <c r="F30" s="215"/>
    </row>
    <row r="31" spans="2:7">
      <c r="B31" s="257"/>
      <c r="C31" s="31"/>
      <c r="D31" s="31"/>
      <c r="E31" s="31"/>
      <c r="F31" s="215"/>
    </row>
    <row r="32" spans="2:7">
      <c r="B32" s="257"/>
      <c r="C32" s="31"/>
      <c r="D32" s="31"/>
      <c r="E32" s="31"/>
      <c r="F32" s="215"/>
    </row>
    <row r="33" spans="2:6">
      <c r="B33" s="257"/>
      <c r="C33" s="31"/>
      <c r="D33" s="31"/>
      <c r="E33" s="31"/>
      <c r="F33" s="31"/>
    </row>
    <row r="34" spans="2:6">
      <c r="B34" s="258"/>
      <c r="C34" s="31"/>
      <c r="D34" s="31"/>
      <c r="E34" s="31"/>
      <c r="F34" s="31"/>
    </row>
    <row r="35" spans="2:6">
      <c r="B35" s="215"/>
      <c r="C35" s="215"/>
      <c r="D35" s="215"/>
      <c r="E35" s="215"/>
      <c r="F35" s="215"/>
    </row>
    <row r="36" spans="2:6">
      <c r="B36" s="31"/>
      <c r="C36" s="215"/>
      <c r="D36" s="215"/>
      <c r="E36" s="215"/>
      <c r="F36" s="215"/>
    </row>
    <row r="37" spans="2:6">
      <c r="B37" s="257"/>
      <c r="C37" s="31"/>
      <c r="D37" s="31"/>
      <c r="E37" s="31"/>
      <c r="F37" s="215"/>
    </row>
    <row r="38" spans="2:6">
      <c r="B38" s="257"/>
      <c r="C38" s="31"/>
      <c r="D38" s="31"/>
      <c r="E38" s="31"/>
      <c r="F38" s="215"/>
    </row>
    <row r="39" spans="2:6">
      <c r="B39" s="257"/>
      <c r="C39" s="31"/>
      <c r="D39" s="31"/>
      <c r="E39" s="31"/>
      <c r="F39" s="31"/>
    </row>
    <row r="40" spans="2:6">
      <c r="B40" s="258"/>
      <c r="C40" s="31"/>
      <c r="D40" s="31"/>
      <c r="E40" s="31"/>
      <c r="F40" s="31"/>
    </row>
    <row r="41" spans="2:6">
      <c r="B41" s="215"/>
      <c r="C41" s="215"/>
      <c r="D41" s="215"/>
      <c r="E41" s="215"/>
      <c r="F41" s="215"/>
    </row>
  </sheetData>
  <mergeCells count="3">
    <mergeCell ref="C23:F23"/>
    <mergeCell ref="G23:G24"/>
    <mergeCell ref="C16:E16"/>
  </mergeCells>
  <phoneticPr fontId="0" type="noConversion"/>
  <pageMargins left="0.7" right="0.7" top="0.75" bottom="0.75" header="0.3" footer="0.3"/>
  <pageSetup scale="7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/>
  <dimension ref="B1:L41"/>
  <sheetViews>
    <sheetView zoomScaleNormal="100" zoomScaleSheetLayoutView="100" workbookViewId="0">
      <selection activeCell="C34" sqref="C34"/>
    </sheetView>
  </sheetViews>
  <sheetFormatPr baseColWidth="10" defaultRowHeight="15.75"/>
  <cols>
    <col min="1" max="1" width="11.42578125" style="14" customWidth="1"/>
    <col min="2" max="2" width="47.7109375" style="14" bestFit="1" customWidth="1"/>
    <col min="3" max="3" width="15.42578125" style="14" bestFit="1" customWidth="1"/>
    <col min="4" max="4" width="18.85546875" style="14" bestFit="1" customWidth="1"/>
    <col min="5" max="5" width="29.5703125" style="14" bestFit="1" customWidth="1"/>
    <col min="6" max="6" width="32.42578125" style="14" bestFit="1" customWidth="1"/>
    <col min="7" max="7" width="15.28515625" style="14" bestFit="1" customWidth="1"/>
    <col min="8" max="8" width="24.140625" style="14" bestFit="1" customWidth="1"/>
    <col min="9" max="9" width="11.85546875" style="14" bestFit="1" customWidth="1"/>
    <col min="10" max="10" width="20" style="14" bestFit="1" customWidth="1"/>
    <col min="11" max="11" width="17.7109375" style="14" bestFit="1" customWidth="1"/>
    <col min="12" max="12" width="15.28515625" style="14" bestFit="1" customWidth="1"/>
    <col min="13" max="13" width="18.7109375" style="14" customWidth="1"/>
    <col min="14" max="14" width="14.28515625" style="14" customWidth="1"/>
    <col min="15" max="15" width="17.7109375" style="14" bestFit="1" customWidth="1"/>
    <col min="16" max="16" width="18.140625" style="14" bestFit="1" customWidth="1"/>
    <col min="17" max="17" width="17.42578125" style="14" bestFit="1" customWidth="1"/>
    <col min="18" max="18" width="10" style="14" bestFit="1" customWidth="1"/>
    <col min="19" max="16384" width="11.42578125" style="14"/>
  </cols>
  <sheetData>
    <row r="1" spans="2:9">
      <c r="E1" s="6"/>
      <c r="F1" s="6"/>
    </row>
    <row r="2" spans="2:9">
      <c r="B2" s="259"/>
      <c r="C2" s="259"/>
      <c r="D2" s="260"/>
      <c r="E2" s="6"/>
      <c r="F2" s="6"/>
    </row>
    <row r="3" spans="2:9">
      <c r="E3" s="6"/>
      <c r="F3" s="6"/>
    </row>
    <row r="4" spans="2:9">
      <c r="E4" s="6"/>
      <c r="F4" s="6"/>
    </row>
    <row r="5" spans="2:9">
      <c r="E5" s="6"/>
      <c r="F5" s="6"/>
    </row>
    <row r="6" spans="2:9">
      <c r="B6" s="306" t="s">
        <v>29</v>
      </c>
      <c r="C6" s="306"/>
      <c r="E6" s="6"/>
      <c r="F6" s="6"/>
    </row>
    <row r="7" spans="2:9" ht="3" customHeight="1">
      <c r="B7" s="35"/>
      <c r="C7" s="35"/>
      <c r="E7" s="6"/>
      <c r="F7" s="6"/>
    </row>
    <row r="8" spans="2:9">
      <c r="B8" s="6" t="s">
        <v>30</v>
      </c>
      <c r="C8" s="89">
        <f>D18</f>
        <v>1665487.0581397379</v>
      </c>
      <c r="E8" s="61"/>
      <c r="F8" s="6"/>
      <c r="H8" s="61"/>
      <c r="I8" s="62"/>
    </row>
    <row r="9" spans="2:9">
      <c r="B9" s="6" t="s">
        <v>31</v>
      </c>
      <c r="C9" s="89">
        <f>D24</f>
        <v>1842918.7288867941</v>
      </c>
      <c r="E9" s="61"/>
      <c r="F9" s="6"/>
      <c r="H9" s="61"/>
      <c r="I9" s="62"/>
    </row>
    <row r="10" spans="2:9">
      <c r="B10" s="37" t="s">
        <v>23</v>
      </c>
      <c r="C10" s="58">
        <f>SUM(C8:C9)</f>
        <v>3508405.787026532</v>
      </c>
      <c r="E10" s="36"/>
      <c r="F10" s="6"/>
    </row>
    <row r="11" spans="2:9">
      <c r="B11" s="14" t="s">
        <v>32</v>
      </c>
      <c r="E11" s="6"/>
      <c r="F11" s="6"/>
    </row>
    <row r="12" spans="2:9">
      <c r="B12" s="307" t="s">
        <v>33</v>
      </c>
      <c r="C12" s="307"/>
    </row>
    <row r="13" spans="2:9">
      <c r="B13" s="14" t="s">
        <v>34</v>
      </c>
    </row>
    <row r="15" spans="2:9">
      <c r="B15" s="77" t="s">
        <v>50</v>
      </c>
      <c r="C15" s="87"/>
      <c r="D15" s="87" t="s">
        <v>49</v>
      </c>
      <c r="G15" s="80"/>
    </row>
    <row r="16" spans="2:9">
      <c r="B16" s="84" t="s">
        <v>255</v>
      </c>
      <c r="D16" s="321">
        <v>100000000</v>
      </c>
      <c r="F16" s="80"/>
    </row>
    <row r="17" spans="2:12">
      <c r="B17" s="84" t="s">
        <v>256</v>
      </c>
      <c r="D17" s="219">
        <f>Tarjetas!C7</f>
        <v>1.665487058139738E-2</v>
      </c>
      <c r="F17" s="80"/>
    </row>
    <row r="18" spans="2:12">
      <c r="B18" s="85" t="s">
        <v>47</v>
      </c>
      <c r="D18" s="83">
        <f>D16*D17</f>
        <v>1665487.0581397379</v>
      </c>
      <c r="E18" s="90"/>
      <c r="G18" s="80"/>
    </row>
    <row r="19" spans="2:12">
      <c r="B19" s="85"/>
      <c r="C19" s="56"/>
      <c r="E19" s="90"/>
      <c r="G19" s="80"/>
    </row>
    <row r="20" spans="2:12">
      <c r="E20" s="90"/>
    </row>
    <row r="21" spans="2:12">
      <c r="B21" s="77" t="s">
        <v>31</v>
      </c>
      <c r="C21" s="87" t="s">
        <v>47</v>
      </c>
      <c r="D21" s="87" t="s">
        <v>49</v>
      </c>
    </row>
    <row r="22" spans="2:12">
      <c r="B22" s="84" t="s">
        <v>52</v>
      </c>
      <c r="C22" s="321">
        <v>3000000</v>
      </c>
      <c r="D22" s="57">
        <f>C22*PCT_INGRESOS</f>
        <v>1626104.7607824653</v>
      </c>
      <c r="E22" s="123"/>
      <c r="I22" s="80"/>
    </row>
    <row r="23" spans="2:12">
      <c r="B23" s="84" t="s">
        <v>51</v>
      </c>
      <c r="C23" s="321">
        <v>400000</v>
      </c>
      <c r="D23" s="57">
        <f>C23*PCT_INGRESOS</f>
        <v>216813.96810432873</v>
      </c>
      <c r="E23" s="123"/>
      <c r="L23" s="211"/>
    </row>
    <row r="24" spans="2:12">
      <c r="B24" s="81" t="s">
        <v>47</v>
      </c>
      <c r="C24" s="56">
        <f>SUM(C22:C23)</f>
        <v>3400000</v>
      </c>
      <c r="D24" s="56">
        <f>SUM(D22:D23)</f>
        <v>1842918.7288867941</v>
      </c>
      <c r="L24" s="211"/>
    </row>
    <row r="25" spans="2:12">
      <c r="C25" s="86"/>
      <c r="D25" s="57"/>
    </row>
    <row r="26" spans="2:12">
      <c r="B26" s="77" t="s">
        <v>120</v>
      </c>
      <c r="C26" s="87" t="s">
        <v>121</v>
      </c>
      <c r="D26" s="57"/>
    </row>
    <row r="27" spans="2:12">
      <c r="B27" s="14" t="s">
        <v>65</v>
      </c>
      <c r="C27" s="321">
        <v>1000000</v>
      </c>
    </row>
    <row r="28" spans="2:12">
      <c r="B28" s="14" t="s">
        <v>64</v>
      </c>
      <c r="C28" s="321">
        <v>400000</v>
      </c>
    </row>
    <row r="29" spans="2:12">
      <c r="B29" s="84" t="s">
        <v>119</v>
      </c>
      <c r="C29" s="57">
        <f>C28*Líneas!D163</f>
        <v>359292.95309922227</v>
      </c>
    </row>
    <row r="30" spans="2:12">
      <c r="B30" s="84" t="s">
        <v>90</v>
      </c>
      <c r="C30" s="57">
        <f>C28*Líneas!D164</f>
        <v>40707.04690077775</v>
      </c>
    </row>
    <row r="31" spans="2:12">
      <c r="B31" s="14" t="s">
        <v>66</v>
      </c>
      <c r="C31" s="321">
        <v>300000</v>
      </c>
    </row>
    <row r="32" spans="2:12">
      <c r="B32" s="14" t="s">
        <v>67</v>
      </c>
      <c r="C32" s="321">
        <v>20000</v>
      </c>
    </row>
    <row r="33" spans="2:11">
      <c r="B33" s="14" t="s">
        <v>68</v>
      </c>
      <c r="C33" s="57">
        <f>SUM(C34:C35)</f>
        <v>200000</v>
      </c>
    </row>
    <row r="34" spans="2:11">
      <c r="B34" s="84" t="s">
        <v>69</v>
      </c>
      <c r="C34" s="321">
        <v>700000</v>
      </c>
      <c r="J34" s="80"/>
    </row>
    <row r="35" spans="2:11">
      <c r="B35" s="84" t="s">
        <v>48</v>
      </c>
      <c r="C35" s="321">
        <v>-500000</v>
      </c>
      <c r="J35" s="80"/>
      <c r="K35" s="80"/>
    </row>
    <row r="36" spans="2:11">
      <c r="B36" s="81" t="s">
        <v>23</v>
      </c>
      <c r="C36" s="56">
        <f>SUM(C27:C28,C31:C33)</f>
        <v>1920000</v>
      </c>
    </row>
    <row r="39" spans="2:11">
      <c r="C39" s="82"/>
    </row>
    <row r="41" spans="2:11">
      <c r="C41" s="91"/>
    </row>
  </sheetData>
  <mergeCells count="2">
    <mergeCell ref="B6:C6"/>
    <mergeCell ref="B12:C12"/>
  </mergeCells>
  <phoneticPr fontId="0" type="noConversion"/>
  <conditionalFormatting sqref="E22:E23">
    <cfRule type="expression" dxfId="0" priority="2">
      <formula>#REF!=0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9"/>
  <dimension ref="B2:F14"/>
  <sheetViews>
    <sheetView zoomScaleNormal="100" zoomScaleSheetLayoutView="100" workbookViewId="0">
      <selection activeCell="E9" sqref="E9"/>
    </sheetView>
  </sheetViews>
  <sheetFormatPr baseColWidth="10" defaultRowHeight="20.100000000000001" customHeight="1"/>
  <cols>
    <col min="1" max="1" width="20" style="39" bestFit="1" customWidth="1"/>
    <col min="2" max="2" width="22.42578125" style="39" customWidth="1"/>
    <col min="3" max="3" width="17.28515625" style="39" bestFit="1" customWidth="1"/>
    <col min="4" max="4" width="16.85546875" style="39" bestFit="1" customWidth="1"/>
    <col min="5" max="5" width="16.28515625" style="39" bestFit="1" customWidth="1"/>
    <col min="6" max="6" width="17" style="39" customWidth="1"/>
    <col min="7" max="7" width="14.7109375" style="39" bestFit="1" customWidth="1"/>
    <col min="8" max="8" width="19.42578125" style="39" bestFit="1" customWidth="1"/>
    <col min="9" max="9" width="25.85546875" style="39" bestFit="1" customWidth="1"/>
    <col min="10" max="16384" width="11.42578125" style="39"/>
  </cols>
  <sheetData>
    <row r="2" spans="2:6" ht="20.100000000000001" customHeight="1">
      <c r="B2" s="38"/>
    </row>
    <row r="3" spans="2:6" ht="20.100000000000001" customHeight="1">
      <c r="C3" s="48"/>
    </row>
    <row r="4" spans="2:6" ht="20.100000000000001" customHeight="1">
      <c r="B4" s="205" t="s">
        <v>232</v>
      </c>
      <c r="C4" s="40"/>
      <c r="D4" s="41" t="s">
        <v>115</v>
      </c>
      <c r="E4" s="41" t="s">
        <v>116</v>
      </c>
      <c r="F4" s="41" t="s">
        <v>117</v>
      </c>
    </row>
    <row r="5" spans="2:6" ht="3.75" customHeight="1">
      <c r="B5" s="43"/>
      <c r="C5" s="43"/>
      <c r="D5" s="116"/>
      <c r="E5" s="116"/>
      <c r="F5" s="116"/>
    </row>
    <row r="6" spans="2:6" s="43" customFormat="1" ht="15.75">
      <c r="B6" s="44" t="s">
        <v>90</v>
      </c>
      <c r="C6" s="44"/>
      <c r="D6" s="45">
        <f>Tráfico!N52</f>
        <v>207649515.44328478</v>
      </c>
      <c r="E6" s="45">
        <f>D6</f>
        <v>207649515.44328478</v>
      </c>
      <c r="F6" s="45">
        <f>Tráfico!N60</f>
        <v>77000000</v>
      </c>
    </row>
    <row r="7" spans="2:6" s="43" customFormat="1" ht="15.75">
      <c r="B7" s="113" t="s">
        <v>114</v>
      </c>
      <c r="C7" s="113"/>
      <c r="D7" s="118">
        <f>Tráfico!N53</f>
        <v>3509369866.8253241</v>
      </c>
      <c r="E7" s="118">
        <v>0</v>
      </c>
      <c r="F7" s="118">
        <f>E7</f>
        <v>0</v>
      </c>
    </row>
    <row r="8" spans="2:6" s="43" customFormat="1" ht="20.100000000000001" customHeight="1">
      <c r="B8" s="46" t="s">
        <v>123</v>
      </c>
      <c r="C8" s="117"/>
      <c r="D8" s="47">
        <f>Tráfico!N56</f>
        <v>8330750617.7313938</v>
      </c>
      <c r="E8" s="47">
        <f>D8</f>
        <v>8330750617.7313938</v>
      </c>
      <c r="F8" s="47">
        <f>D8</f>
        <v>8330750617.7313938</v>
      </c>
    </row>
    <row r="9" spans="2:6" ht="20.100000000000001" customHeight="1">
      <c r="B9" s="49" t="s">
        <v>35</v>
      </c>
      <c r="C9" s="50"/>
      <c r="D9" s="51">
        <f>SUM(D6:D8)</f>
        <v>12047770000.000004</v>
      </c>
      <c r="E9" s="51">
        <f t="shared" ref="E9:F9" si="0">SUM(E6:E8)</f>
        <v>8538400133.1746788</v>
      </c>
      <c r="F9" s="51">
        <f t="shared" si="0"/>
        <v>8407750617.7313938</v>
      </c>
    </row>
    <row r="10" spans="2:6" ht="20.100000000000001" customHeight="1">
      <c r="B10" s="52"/>
    </row>
    <row r="11" spans="2:6" ht="20.100000000000001" customHeight="1">
      <c r="B11" s="41"/>
      <c r="C11" s="41" t="s">
        <v>235</v>
      </c>
      <c r="D11" s="124"/>
    </row>
    <row r="12" spans="2:6" ht="4.5" customHeight="1">
      <c r="B12" s="42"/>
      <c r="C12" s="42"/>
      <c r="D12" s="124"/>
    </row>
    <row r="13" spans="2:6" ht="20.100000000000001" customHeight="1">
      <c r="B13" s="44" t="s">
        <v>233</v>
      </c>
      <c r="C13" s="206">
        <f>E9</f>
        <v>8538400133.1746788</v>
      </c>
    </row>
    <row r="14" spans="2:6" ht="20.100000000000001" customHeight="1">
      <c r="B14" s="46" t="s">
        <v>234</v>
      </c>
      <c r="C14" s="207">
        <f>F9</f>
        <v>8407750617.7313938</v>
      </c>
    </row>
  </sheetData>
  <phoneticPr fontId="0" type="noConversion"/>
  <pageMargins left="0.7" right="0.7" top="0.75" bottom="0.75" header="0.3" footer="0.3"/>
  <pageSetup scale="71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0"/>
  <dimension ref="B6:J12"/>
  <sheetViews>
    <sheetView zoomScaleNormal="100" zoomScaleSheetLayoutView="100" workbookViewId="0">
      <selection activeCell="C8" sqref="C8"/>
    </sheetView>
  </sheetViews>
  <sheetFormatPr baseColWidth="10" defaultRowHeight="15.75"/>
  <cols>
    <col min="1" max="1" width="11.42578125" style="14" customWidth="1"/>
    <col min="2" max="2" width="6.85546875" style="14" bestFit="1" customWidth="1"/>
    <col min="3" max="3" width="9.7109375" style="14" bestFit="1" customWidth="1"/>
    <col min="4" max="4" width="14.7109375" style="14" bestFit="1" customWidth="1"/>
    <col min="5" max="5" width="19" style="14" bestFit="1" customWidth="1"/>
    <col min="6" max="6" width="16.85546875" style="14" customWidth="1"/>
    <col min="7" max="7" width="13" style="14" bestFit="1" customWidth="1"/>
    <col min="8" max="8" width="14.140625" style="14" bestFit="1" customWidth="1"/>
    <col min="9" max="9" width="11.42578125" style="14"/>
    <col min="10" max="10" width="13" style="14" bestFit="1" customWidth="1"/>
    <col min="11" max="16384" width="11.42578125" style="14"/>
  </cols>
  <sheetData>
    <row r="6" spans="2:10" ht="31.5">
      <c r="B6" s="53" t="s">
        <v>22</v>
      </c>
      <c r="C6" s="54" t="s">
        <v>36</v>
      </c>
      <c r="D6" s="60" t="s">
        <v>37</v>
      </c>
      <c r="E6" s="60" t="s">
        <v>38</v>
      </c>
      <c r="F6" s="60" t="s">
        <v>39</v>
      </c>
      <c r="G6" s="60" t="s">
        <v>28</v>
      </c>
      <c r="H6" s="60" t="s">
        <v>44</v>
      </c>
    </row>
    <row r="7" spans="2:10" ht="3" customHeight="1"/>
    <row r="8" spans="2:10">
      <c r="B8" s="64" t="s">
        <v>24</v>
      </c>
      <c r="C8" s="20">
        <f>VIDA_UTIL</f>
        <v>5</v>
      </c>
      <c r="D8" s="65">
        <f>'C 3'!J4</f>
        <v>74000000</v>
      </c>
      <c r="E8" s="65">
        <f>'C 3'!$G26</f>
        <v>14400000</v>
      </c>
      <c r="F8" s="65">
        <f>(VLOOKUP($C8,ANUALIZACION,2,FALSE))*$D8+E8</f>
        <v>38004556.723182186</v>
      </c>
      <c r="G8" s="65">
        <f>(VLOOKUP($C8,ANUALIZACION,2,FALSE))*$D8</f>
        <v>23604556.723182186</v>
      </c>
      <c r="H8" s="65">
        <f>E8</f>
        <v>14400000</v>
      </c>
      <c r="I8" s="66"/>
      <c r="J8" s="219"/>
    </row>
    <row r="9" spans="2:10">
      <c r="B9" s="67" t="s">
        <v>25</v>
      </c>
      <c r="C9" s="24">
        <f>VIDA_UTIL</f>
        <v>5</v>
      </c>
      <c r="D9" s="276">
        <f>'C 3'!J5</f>
        <v>19000000</v>
      </c>
      <c r="E9" s="66">
        <f>'C 3'!$G27</f>
        <v>3600000</v>
      </c>
      <c r="F9" s="66">
        <f>(VLOOKUP($C9,ANUALIZACION,2,FALSE))*$D9+E9</f>
        <v>9660629.4289251566</v>
      </c>
      <c r="G9" s="66">
        <f>(VLOOKUP($C9,ANUALIZACION,2,FALSE))*$D9</f>
        <v>6060629.4289251566</v>
      </c>
      <c r="H9" s="66">
        <f>E9</f>
        <v>3600000</v>
      </c>
    </row>
    <row r="10" spans="2:10">
      <c r="B10" s="68" t="s">
        <v>26</v>
      </c>
      <c r="C10" s="28">
        <f>VIDA_UTIL</f>
        <v>5</v>
      </c>
      <c r="D10" s="69">
        <f>'C 3'!J6</f>
        <v>16000000</v>
      </c>
      <c r="E10" s="69">
        <f>'C 3'!$G28</f>
        <v>3000000</v>
      </c>
      <c r="F10" s="69">
        <f>(VLOOKUP($C10,ANUALIZACION,2,FALSE))*$D10+E10</f>
        <v>8103687.9401475005</v>
      </c>
      <c r="G10" s="69">
        <f>(VLOOKUP($C10,ANUALIZACION,2,FALSE))*$D10</f>
        <v>5103687.9401475005</v>
      </c>
      <c r="H10" s="69">
        <f>E10</f>
        <v>3000000</v>
      </c>
    </row>
    <row r="11" spans="2:10">
      <c r="B11" s="70" t="s">
        <v>23</v>
      </c>
      <c r="C11" s="35"/>
      <c r="D11" s="70">
        <f t="shared" ref="D11:H11" si="0">SUM(D8:D10)</f>
        <v>109000000</v>
      </c>
      <c r="E11" s="70">
        <f t="shared" si="0"/>
        <v>21000000</v>
      </c>
      <c r="F11" s="71">
        <f t="shared" si="0"/>
        <v>55768874.092254847</v>
      </c>
      <c r="G11" s="71">
        <f t="shared" si="0"/>
        <v>34768874.092254847</v>
      </c>
      <c r="H11" s="71">
        <f t="shared" si="0"/>
        <v>21000000</v>
      </c>
    </row>
    <row r="12" spans="2:10">
      <c r="D12" s="241"/>
    </row>
  </sheetData>
  <phoneticPr fontId="0" type="noConversion"/>
  <pageMargins left="0.7" right="0.7" top="0.75" bottom="0.75" header="0.3" footer="0.3"/>
  <pageSetup scale="72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4"/>
  <dimension ref="A1:G24"/>
  <sheetViews>
    <sheetView topLeftCell="A9" zoomScale="90" zoomScaleNormal="90" zoomScaleSheetLayoutView="100" workbookViewId="0">
      <selection activeCell="D18" sqref="D18"/>
    </sheetView>
  </sheetViews>
  <sheetFormatPr baseColWidth="10" defaultRowHeight="15.75"/>
  <cols>
    <col min="1" max="1" width="28.85546875" style="14" bestFit="1" customWidth="1"/>
    <col min="2" max="2" width="16.42578125" style="14" bestFit="1" customWidth="1"/>
    <col min="3" max="3" width="20.28515625" style="14" bestFit="1" customWidth="1"/>
    <col min="4" max="4" width="25.5703125" style="14" customWidth="1"/>
    <col min="5" max="5" width="23.5703125" style="14" customWidth="1"/>
    <col min="6" max="7" width="14.140625" style="14" bestFit="1" customWidth="1"/>
    <col min="8" max="16384" width="11.42578125" style="14"/>
  </cols>
  <sheetData>
    <row r="1" spans="1:7" ht="18.75">
      <c r="A1" s="92" t="s">
        <v>219</v>
      </c>
      <c r="B1" s="92"/>
      <c r="C1" s="92"/>
      <c r="D1" s="6"/>
      <c r="E1" s="6"/>
    </row>
    <row r="2" spans="1:7">
      <c r="A2" s="72"/>
      <c r="B2" s="72"/>
      <c r="C2" s="72"/>
      <c r="D2" s="6"/>
      <c r="E2" s="6"/>
    </row>
    <row r="3" spans="1:7" ht="18.75">
      <c r="A3" s="92" t="s">
        <v>220</v>
      </c>
      <c r="B3" s="92"/>
      <c r="C3" s="92"/>
      <c r="D3" s="6"/>
      <c r="E3" s="6"/>
    </row>
    <row r="4" spans="1:7" ht="18.75">
      <c r="A4" s="94" t="s">
        <v>221</v>
      </c>
      <c r="B4" s="94"/>
      <c r="C4" s="94"/>
      <c r="D4" s="6"/>
      <c r="E4" s="6"/>
    </row>
    <row r="5" spans="1:7" ht="18.75">
      <c r="A5" s="196" t="s">
        <v>279</v>
      </c>
      <c r="B5" s="197"/>
      <c r="C5" s="198">
        <f>'C 9'!D11</f>
        <v>109000000</v>
      </c>
      <c r="D5" s="72"/>
      <c r="E5" s="72"/>
      <c r="F5" s="93"/>
      <c r="G5" s="80"/>
    </row>
    <row r="6" spans="1:7" ht="56.25">
      <c r="A6" s="196" t="s">
        <v>222</v>
      </c>
      <c r="B6" s="197" t="s">
        <v>223</v>
      </c>
      <c r="C6" s="198">
        <f>SUM(C7:C8)</f>
        <v>6651530.4426787151</v>
      </c>
      <c r="D6" s="6"/>
      <c r="E6" s="233"/>
      <c r="F6" s="80"/>
    </row>
    <row r="7" spans="1:7" ht="18.75">
      <c r="A7" s="199" t="s">
        <v>28</v>
      </c>
      <c r="B7" s="197"/>
      <c r="C7" s="204">
        <f>(CAPEX_IN)*DATOS_REPARTICION</f>
        <v>4146869.1675526318</v>
      </c>
      <c r="D7" s="6"/>
      <c r="E7" s="234"/>
      <c r="F7" s="232"/>
    </row>
    <row r="8" spans="1:7" ht="18.75">
      <c r="A8" s="199" t="s">
        <v>44</v>
      </c>
      <c r="B8" s="197"/>
      <c r="C8" s="204">
        <f>(OPEX_IN)*DATOS_REPARTICION</f>
        <v>2504661.2751260833</v>
      </c>
      <c r="D8" s="6"/>
      <c r="E8" s="233"/>
      <c r="F8" s="80"/>
    </row>
    <row r="9" spans="1:7" ht="56.25">
      <c r="A9" s="196" t="s">
        <v>224</v>
      </c>
      <c r="B9" s="197" t="s">
        <v>225</v>
      </c>
      <c r="C9" s="200">
        <f>SUM(C10:C10)</f>
        <v>418446.10058064782</v>
      </c>
      <c r="D9" s="6"/>
      <c r="E9" s="6"/>
    </row>
    <row r="10" spans="1:7" ht="33">
      <c r="A10" s="201" t="s">
        <v>283</v>
      </c>
      <c r="B10" s="197" t="s">
        <v>226</v>
      </c>
      <c r="C10" s="204">
        <f>('C 7'!C8+'C 7'!C9)*DATOS_REPARTICION</f>
        <v>418446.10058064782</v>
      </c>
      <c r="D10" s="6"/>
      <c r="E10" s="6"/>
    </row>
    <row r="11" spans="1:7" ht="18.75">
      <c r="A11" s="94" t="s">
        <v>227</v>
      </c>
      <c r="B11" s="94"/>
      <c r="C11" s="94"/>
      <c r="D11" s="6"/>
      <c r="E11" s="6"/>
    </row>
    <row r="12" spans="1:7" ht="74.25">
      <c r="A12" s="196" t="s">
        <v>228</v>
      </c>
      <c r="B12" s="197" t="s">
        <v>229</v>
      </c>
      <c r="C12" s="202">
        <f>Traf_Plataforma</f>
        <v>8538400133.1746788</v>
      </c>
      <c r="D12" s="6"/>
      <c r="E12" s="6"/>
    </row>
    <row r="13" spans="1:7" ht="55.5">
      <c r="A13" s="196" t="s">
        <v>230</v>
      </c>
      <c r="B13" s="197" t="s">
        <v>100</v>
      </c>
      <c r="C13" s="203">
        <f>Traf_Tarjetas</f>
        <v>8407750617.7313938</v>
      </c>
      <c r="D13" s="6"/>
      <c r="E13" s="6"/>
    </row>
    <row r="14" spans="1:7">
      <c r="D14" s="6"/>
      <c r="E14" s="6"/>
    </row>
    <row r="15" spans="1:7">
      <c r="C15" s="72"/>
      <c r="D15" s="72"/>
      <c r="E15" s="72"/>
      <c r="F15" s="93"/>
    </row>
    <row r="16" spans="1:7" ht="18.75">
      <c r="A16" s="92" t="s">
        <v>96</v>
      </c>
      <c r="B16" s="92"/>
      <c r="C16" s="72"/>
      <c r="D16" s="208" t="s">
        <v>28</v>
      </c>
      <c r="E16" s="208" t="s">
        <v>44</v>
      </c>
      <c r="F16" s="93"/>
    </row>
    <row r="17" spans="1:7" ht="18">
      <c r="A17" s="95" t="s">
        <v>280</v>
      </c>
      <c r="B17" s="96">
        <f>C6</f>
        <v>6651530.4426787151</v>
      </c>
      <c r="C17" s="98">
        <f>B17/B18</f>
        <v>7.7901367222592288E-4</v>
      </c>
      <c r="D17" s="209">
        <f>C7/B18</f>
        <v>4.856728547354663E-4</v>
      </c>
      <c r="E17" s="209">
        <f>C8/B18</f>
        <v>2.9334081749045652E-4</v>
      </c>
      <c r="F17" s="93"/>
    </row>
    <row r="18" spans="1:7">
      <c r="A18" s="95" t="s">
        <v>98</v>
      </c>
      <c r="B18" s="96">
        <f>C12</f>
        <v>8538400133.1746788</v>
      </c>
      <c r="C18" s="72"/>
      <c r="D18" s="281"/>
      <c r="E18" s="281"/>
      <c r="F18" s="93"/>
    </row>
    <row r="19" spans="1:7" ht="18">
      <c r="A19" s="95" t="s">
        <v>99</v>
      </c>
      <c r="B19" s="96">
        <f>C10</f>
        <v>418446.10058064782</v>
      </c>
      <c r="C19" s="98">
        <f>B19/B20</f>
        <v>4.9769090403106446E-5</v>
      </c>
      <c r="D19" s="209">
        <v>0</v>
      </c>
      <c r="E19" s="209">
        <f>B19/B20</f>
        <v>4.9769090403106446E-5</v>
      </c>
      <c r="F19" s="93"/>
      <c r="G19" s="55"/>
    </row>
    <row r="20" spans="1:7">
      <c r="A20" s="95" t="s">
        <v>100</v>
      </c>
      <c r="B20" s="96">
        <f>C13</f>
        <v>8407750617.7313938</v>
      </c>
      <c r="C20" s="72"/>
      <c r="D20" s="281"/>
      <c r="E20" s="281"/>
      <c r="F20" s="93"/>
      <c r="G20" s="6"/>
    </row>
    <row r="21" spans="1:7" ht="18">
      <c r="A21" s="97" t="s">
        <v>97</v>
      </c>
      <c r="B21" s="99">
        <f>B17/B18+B19/B20</f>
        <v>8.2878276262902928E-4</v>
      </c>
      <c r="C21" s="72"/>
      <c r="D21" s="98">
        <f>SUM(D17:D19)</f>
        <v>4.856728547354663E-4</v>
      </c>
      <c r="E21" s="98">
        <f>SUM(E17:E19)</f>
        <v>3.4310990789356298E-4</v>
      </c>
      <c r="F21" s="93"/>
    </row>
    <row r="22" spans="1:7">
      <c r="A22" s="72"/>
      <c r="B22" s="72"/>
      <c r="C22" s="72"/>
      <c r="D22" s="72"/>
      <c r="E22" s="72"/>
      <c r="F22" s="93"/>
    </row>
    <row r="23" spans="1:7">
      <c r="A23" s="100" t="s">
        <v>27</v>
      </c>
      <c r="B23" s="100" t="s">
        <v>97</v>
      </c>
      <c r="C23" s="100" t="s">
        <v>101</v>
      </c>
      <c r="D23" s="100" t="s">
        <v>102</v>
      </c>
      <c r="E23" s="93"/>
    </row>
    <row r="24" spans="1:7" ht="18.75">
      <c r="A24" s="101" t="s">
        <v>282</v>
      </c>
      <c r="B24" s="194">
        <f>+B21</f>
        <v>8.2878276262902928E-4</v>
      </c>
      <c r="C24" s="194">
        <f>B24*OVERHEAD</f>
        <v>8.2878276262902937E-5</v>
      </c>
      <c r="D24" s="228">
        <f t="shared" ref="D24" si="0">B24+C24</f>
        <v>9.1166103889193223E-4</v>
      </c>
      <c r="E24" s="93"/>
    </row>
  </sheetData>
  <phoneticPr fontId="0" type="noConversion"/>
  <pageMargins left="0.7" right="0.7" top="0.75" bottom="0.75" header="0.3" footer="0.3"/>
  <pageSetup orientation="portrait" horizontalDpi="1200" verticalDpi="1200" r:id="rId1"/>
  <legacyDrawing r:id="rId2"/>
  <oleObjects>
    <oleObject progId="Equation.3" shapeId="2049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36"/>
  <dimension ref="C7:I23"/>
  <sheetViews>
    <sheetView workbookViewId="0">
      <selection activeCell="D20" sqref="D20"/>
    </sheetView>
  </sheetViews>
  <sheetFormatPr baseColWidth="10" defaultRowHeight="15"/>
  <cols>
    <col min="3" max="3" width="23.85546875" customWidth="1"/>
    <col min="4" max="4" width="16.5703125" customWidth="1"/>
    <col min="5" max="5" width="13.140625" bestFit="1" customWidth="1"/>
    <col min="7" max="7" width="26.42578125" bestFit="1" customWidth="1"/>
  </cols>
  <sheetData>
    <row r="7" spans="3:9">
      <c r="C7" s="213" t="s">
        <v>291</v>
      </c>
      <c r="D7" s="213"/>
    </row>
    <row r="9" spans="3:9">
      <c r="C9" s="214" t="s">
        <v>238</v>
      </c>
      <c r="D9" s="214"/>
      <c r="G9" s="297" t="s">
        <v>27</v>
      </c>
      <c r="H9" s="297" t="s">
        <v>42</v>
      </c>
    </row>
    <row r="10" spans="3:9">
      <c r="C10" t="s">
        <v>239</v>
      </c>
      <c r="G10" s="102" t="s">
        <v>40</v>
      </c>
      <c r="H10" s="348">
        <v>0.13689999999999999</v>
      </c>
    </row>
    <row r="11" spans="3:9">
      <c r="C11" s="102" t="s">
        <v>295</v>
      </c>
      <c r="D11" s="322">
        <v>3000000</v>
      </c>
      <c r="G11" s="102" t="s">
        <v>45</v>
      </c>
      <c r="H11" s="348">
        <v>0.1</v>
      </c>
    </row>
    <row r="12" spans="3:9" ht="15.75">
      <c r="C12" s="102" t="s">
        <v>296</v>
      </c>
      <c r="D12" s="322">
        <v>500000</v>
      </c>
      <c r="G12" s="102" t="s">
        <v>231</v>
      </c>
      <c r="H12" s="334">
        <v>5</v>
      </c>
      <c r="I12" s="82"/>
    </row>
    <row r="13" spans="3:9">
      <c r="C13" t="s">
        <v>239</v>
      </c>
      <c r="G13" s="102" t="s">
        <v>237</v>
      </c>
      <c r="H13" s="298">
        <f>'DIM PLAT'!M20</f>
        <v>0.1192695845298135</v>
      </c>
    </row>
    <row r="14" spans="3:9">
      <c r="C14" s="102" t="s">
        <v>297</v>
      </c>
      <c r="D14" s="322">
        <v>600000</v>
      </c>
      <c r="E14" s="295"/>
      <c r="F14" s="295"/>
      <c r="G14" s="102" t="s">
        <v>281</v>
      </c>
      <c r="H14" s="298">
        <f>('C 7'!C27+'C 7'!C30)/'C 7'!C36</f>
        <v>0.54203492026082178</v>
      </c>
    </row>
    <row r="15" spans="3:9">
      <c r="E15" s="296"/>
      <c r="F15" s="296"/>
    </row>
    <row r="17" spans="3:9">
      <c r="C17" s="214" t="s">
        <v>292</v>
      </c>
      <c r="D17" s="214"/>
      <c r="H17" s="229"/>
    </row>
    <row r="18" spans="3:9">
      <c r="C18" s="102" t="s">
        <v>240</v>
      </c>
      <c r="D18" s="322">
        <v>500000</v>
      </c>
      <c r="E18" s="216"/>
    </row>
    <row r="19" spans="3:9">
      <c r="C19" s="102" t="s">
        <v>241</v>
      </c>
      <c r="D19" s="147">
        <f>+D18*E19</f>
        <v>500000</v>
      </c>
      <c r="E19" s="323">
        <v>1</v>
      </c>
      <c r="G19" s="244"/>
      <c r="H19" s="245"/>
      <c r="I19" s="246"/>
    </row>
    <row r="20" spans="3:9">
      <c r="C20" s="102" t="s">
        <v>242</v>
      </c>
      <c r="D20" s="322">
        <v>3000000</v>
      </c>
      <c r="E20" s="220"/>
    </row>
    <row r="21" spans="3:9">
      <c r="C21" s="102" t="s">
        <v>243</v>
      </c>
      <c r="D21" s="147">
        <f>+D20*E21</f>
        <v>3000000</v>
      </c>
      <c r="E21" s="324">
        <v>1</v>
      </c>
      <c r="F21" s="172"/>
    </row>
    <row r="23" spans="3:9">
      <c r="D23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INICIO</vt:lpstr>
      <vt:lpstr>C 1</vt:lpstr>
      <vt:lpstr>C 2</vt:lpstr>
      <vt:lpstr>C 3</vt:lpstr>
      <vt:lpstr>C 7</vt:lpstr>
      <vt:lpstr>C 8</vt:lpstr>
      <vt:lpstr>C 9</vt:lpstr>
      <vt:lpstr>C 13</vt:lpstr>
      <vt:lpstr>Datos</vt:lpstr>
      <vt:lpstr>Anualización</vt:lpstr>
      <vt:lpstr>Tarjetas</vt:lpstr>
      <vt:lpstr>DIM PLAT</vt:lpstr>
      <vt:lpstr>DEMANDA</vt:lpstr>
      <vt:lpstr>Líneas</vt:lpstr>
      <vt:lpstr>Tráfico</vt:lpstr>
      <vt:lpstr>ANUALIZACION</vt:lpstr>
      <vt:lpstr>CAPEX_IN</vt:lpstr>
      <vt:lpstr>DATOS_REPARTICION</vt:lpstr>
      <vt:lpstr>Factores_Anualización</vt:lpstr>
      <vt:lpstr>OPEX_IN</vt:lpstr>
      <vt:lpstr>OVERHEAD</vt:lpstr>
      <vt:lpstr>PCT_INGRESOS</vt:lpstr>
      <vt:lpstr>Traf_Plataforma</vt:lpstr>
      <vt:lpstr>Traf_Tarjetas</vt:lpstr>
      <vt:lpstr>VIDA_UTIL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2011-01-14T22:33:23Z</dcterms:created>
  <dcterms:modified xsi:type="dcterms:W3CDTF">2011-01-20T17:19:27Z</dcterms:modified>
</cp:coreProperties>
</file>