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ml.chartshap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W:\ST\2025\Gestión\15. Estadísticas de la Web\2024\CCO\IV-2024\"/>
    </mc:Choice>
  </mc:AlternateContent>
  <bookViews>
    <workbookView xWindow="-108" yWindow="-108" windowWidth="15456" windowHeight="4656"/>
  </bookViews>
  <sheets>
    <sheet name="Índice" sheetId="22" r:id="rId1"/>
    <sheet name="Expedientes ingresados" sheetId="18" r:id="rId2"/>
    <sheet name="Expedientes resueltos" sheetId="19" r:id="rId3"/>
    <sheet name="Expedientes tramitados" sheetId="23" r:id="rId4"/>
    <sheet name="Sanciones" sheetId="20" r:id="rId5"/>
    <sheet name="Exp Materias" sheetId="21" r:id="rId6"/>
    <sheet name="Multas" sheetId="5" state="hidden" r:id="rId7"/>
    <sheet name="TD Multas" sheetId="6" state="hidden" r:id="rId8"/>
  </sheets>
  <externalReferences>
    <externalReference r:id="rId9"/>
    <externalReference r:id="rId10"/>
  </externalReferences>
  <calcPr calcId="162913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8" l="1"/>
  <c r="E27" i="20" l="1"/>
  <c r="E28" i="20" s="1"/>
  <c r="C21" i="23"/>
  <c r="C35" i="19"/>
  <c r="C26" i="20" l="1"/>
  <c r="E26" i="20" l="1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6" i="20"/>
  <c r="W102" i="5" l="1"/>
  <c r="W81" i="5"/>
  <c r="W80" i="5"/>
  <c r="W79" i="5"/>
  <c r="W78" i="5"/>
  <c r="W77" i="5"/>
  <c r="W76" i="5"/>
  <c r="W75" i="5"/>
  <c r="W74" i="5"/>
  <c r="W73" i="5"/>
  <c r="W72" i="5"/>
  <c r="W71" i="5"/>
  <c r="O63" i="5"/>
  <c r="O62" i="5"/>
  <c r="O61" i="5"/>
  <c r="O60" i="5"/>
  <c r="O59" i="5"/>
  <c r="O58" i="5"/>
  <c r="O57" i="5"/>
  <c r="O56" i="5"/>
  <c r="O55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Q36" i="5"/>
  <c r="O36" i="5"/>
  <c r="P35" i="5"/>
  <c r="Q35" i="5" s="1"/>
  <c r="O35" i="5"/>
  <c r="O34" i="5"/>
  <c r="O33" i="5"/>
  <c r="O32" i="5"/>
  <c r="Q31" i="5"/>
  <c r="O31" i="5"/>
  <c r="O30" i="5"/>
  <c r="O29" i="5"/>
  <c r="O28" i="5"/>
  <c r="O27" i="5"/>
  <c r="O26" i="5"/>
  <c r="Q26" i="5" s="1"/>
  <c r="O25" i="5"/>
  <c r="Q25" i="5" s="1"/>
  <c r="O24" i="5"/>
  <c r="O23" i="5"/>
  <c r="O22" i="5"/>
  <c r="Q21" i="5"/>
  <c r="O20" i="5"/>
  <c r="Q20" i="5" s="1"/>
  <c r="O19" i="5"/>
  <c r="Q19" i="5" s="1"/>
  <c r="O18" i="5"/>
  <c r="Q18" i="5" s="1"/>
  <c r="Q17" i="5"/>
  <c r="O17" i="5"/>
  <c r="O16" i="5"/>
  <c r="O15" i="5"/>
  <c r="O14" i="5"/>
  <c r="O13" i="5"/>
  <c r="Q13" i="5" s="1"/>
  <c r="O12" i="5"/>
  <c r="O11" i="5"/>
  <c r="P10" i="5"/>
  <c r="O10" i="5"/>
  <c r="P9" i="5"/>
  <c r="O9" i="5"/>
  <c r="Q9" i="5" s="1"/>
  <c r="O8" i="5"/>
  <c r="Q8" i="5" s="1"/>
  <c r="O7" i="5"/>
  <c r="Q7" i="5" s="1"/>
  <c r="O6" i="5"/>
  <c r="Q6" i="5" s="1"/>
  <c r="Q10" i="5" l="1"/>
  <c r="C33" i="19" l="1"/>
  <c r="C35" i="18" l="1"/>
  <c r="C14" i="21" l="1"/>
  <c r="D7" i="21" s="1"/>
  <c r="D8" i="21" l="1"/>
  <c r="D11" i="21"/>
  <c r="D13" i="21"/>
  <c r="D12" i="21"/>
  <c r="D9" i="21"/>
  <c r="D10" i="21"/>
  <c r="D14" i="21" l="1"/>
</calcChain>
</file>

<file path=xl/comments1.xml><?xml version="1.0" encoding="utf-8"?>
<comments xmlns="http://schemas.openxmlformats.org/spreadsheetml/2006/main">
  <authors>
    <author>Eduardo Salazar Silva</author>
    <author>Jose</author>
  </authors>
  <commentList>
    <comment ref="I5" authorId="0" shapeId="0">
      <text>
        <r>
          <rPr>
            <b/>
            <sz val="9"/>
            <color indexed="81"/>
            <rFont val="Tahoma"/>
            <family val="2"/>
          </rPr>
          <t>Eduardo Salazar Silva:</t>
        </r>
        <r>
          <rPr>
            <sz val="9"/>
            <color indexed="81"/>
            <rFont val="Tahoma"/>
            <family val="2"/>
          </rPr>
          <t xml:space="preserve">
Año en que quedó concentida la multa en instancia administrativa</t>
        </r>
      </text>
    </comment>
    <comment ref="M88" authorId="1" shapeId="0">
      <text>
        <r>
          <rPr>
            <b/>
            <sz val="9"/>
            <color indexed="81"/>
            <rFont val="Tahoma"/>
            <family val="2"/>
          </rPr>
          <t>Jose:</t>
        </r>
        <r>
          <rPr>
            <sz val="9"/>
            <color indexed="81"/>
            <rFont val="Tahoma"/>
            <family val="2"/>
          </rPr>
          <t xml:space="preserve">
Abarca dos infracciones:
1. 195.3 UIT
2. 157.8 UIT</t>
        </r>
      </text>
    </comment>
  </commentList>
</comments>
</file>

<file path=xl/sharedStrings.xml><?xml version="1.0" encoding="utf-8"?>
<sst xmlns="http://schemas.openxmlformats.org/spreadsheetml/2006/main" count="603" uniqueCount="400">
  <si>
    <t>Competencia Desleal</t>
  </si>
  <si>
    <t>Wilson Alvino Espinoza Guillen</t>
  </si>
  <si>
    <t>Interconexión</t>
  </si>
  <si>
    <t>Materia</t>
  </si>
  <si>
    <t>Libre Competencia</t>
  </si>
  <si>
    <t>001-1996</t>
  </si>
  <si>
    <t>002-1996</t>
  </si>
  <si>
    <t>Telefónica del Perú S.A.A.</t>
  </si>
  <si>
    <t>Mixtos</t>
  </si>
  <si>
    <t>006-1999</t>
  </si>
  <si>
    <t>002-2000</t>
  </si>
  <si>
    <t>001-2001</t>
  </si>
  <si>
    <t>003-2001</t>
  </si>
  <si>
    <t>004-2001</t>
  </si>
  <si>
    <t>009-2001</t>
  </si>
  <si>
    <t>Concluido</t>
  </si>
  <si>
    <t>010-2002</t>
  </si>
  <si>
    <t>002-2003</t>
  </si>
  <si>
    <t>013-2003</t>
  </si>
  <si>
    <t>015-2003</t>
  </si>
  <si>
    <t>016-2003</t>
  </si>
  <si>
    <t>018-2003</t>
  </si>
  <si>
    <t>003-2004</t>
  </si>
  <si>
    <t>007-2004</t>
  </si>
  <si>
    <t>002-2005</t>
  </si>
  <si>
    <t>005-2005</t>
  </si>
  <si>
    <t>José Mariñas Guzmán</t>
  </si>
  <si>
    <t>Compartición Infraestructura</t>
  </si>
  <si>
    <t>Arrendamiento de Circuito</t>
  </si>
  <si>
    <t>001-2011</t>
  </si>
  <si>
    <t>TVS Satelital S.A.C.</t>
  </si>
  <si>
    <t>004-2011</t>
  </si>
  <si>
    <t>005-2011</t>
  </si>
  <si>
    <t>006-2011</t>
  </si>
  <si>
    <t>002-2013</t>
  </si>
  <si>
    <t>003-2013</t>
  </si>
  <si>
    <t xml:space="preserve"> Empesa Difusora Cable Mundo SRL</t>
  </si>
  <si>
    <t>006-2014-CCO/OSIPTEL</t>
  </si>
  <si>
    <t>004-2013</t>
  </si>
  <si>
    <t>Cable Visión Chepén S.A.C</t>
  </si>
  <si>
    <t>005-2013</t>
  </si>
  <si>
    <t>Cable Visión Comunicaciones S.A.C.</t>
  </si>
  <si>
    <t>004-2015-CCO/OSIPTEL</t>
  </si>
  <si>
    <t>004-2014</t>
  </si>
  <si>
    <t>005-2014</t>
  </si>
  <si>
    <t>HHBB Televisión S.A.C.</t>
  </si>
  <si>
    <t xml:space="preserve">008-2015-CCO/OSIPTEL
</t>
  </si>
  <si>
    <t>001-2015</t>
  </si>
  <si>
    <t xml:space="preserve">Yvan Martín Chanduví Bravo </t>
  </si>
  <si>
    <t>002-2015</t>
  </si>
  <si>
    <t>Salomino Mamani Quispe</t>
  </si>
  <si>
    <t>002-2016</t>
  </si>
  <si>
    <t>004-2016</t>
  </si>
  <si>
    <t>006-2016</t>
  </si>
  <si>
    <t>007-2016</t>
  </si>
  <si>
    <t>008-2016</t>
  </si>
  <si>
    <t>009-2016</t>
  </si>
  <si>
    <t>Orión Cable S.A.C.</t>
  </si>
  <si>
    <t>Televisión por Cable Tabalosos E.I.R.L.</t>
  </si>
  <si>
    <t>Artemisa Linares Chujutalli</t>
  </si>
  <si>
    <t>G.C. Multicable E.I.R.L.</t>
  </si>
  <si>
    <t>TV Cable Catacaos E.I.R.L.</t>
  </si>
  <si>
    <t>Econocable S.A.C.</t>
  </si>
  <si>
    <t>Telecable San Andrés E.I.R.L.</t>
  </si>
  <si>
    <t>Teleinvsat E.I.R.L.</t>
  </si>
  <si>
    <t>Señales Ópticas S.A.C.</t>
  </si>
  <si>
    <t>Cable Visión Iquitos S.A.C.</t>
  </si>
  <si>
    <t>Cable Latino S.A.C.</t>
  </si>
  <si>
    <t>Telecable Soritor S.A.C.</t>
  </si>
  <si>
    <t>TVS Loreto S.A.C.</t>
  </si>
  <si>
    <t>Cable Plus S.A.C.</t>
  </si>
  <si>
    <t>001-2014-CCO-PAS/OSIPTEL</t>
  </si>
  <si>
    <t>005-2013 (Sancionador)</t>
  </si>
  <si>
    <t>002-2015-CCO-PAS/OSIPTEL</t>
  </si>
  <si>
    <t>Año</t>
  </si>
  <si>
    <t>N° Resolución</t>
  </si>
  <si>
    <t>Ingresados</t>
  </si>
  <si>
    <t>Resueltos</t>
  </si>
  <si>
    <t>1998*</t>
  </si>
  <si>
    <t>2002*</t>
  </si>
  <si>
    <t>2003*</t>
  </si>
  <si>
    <t>2005*</t>
  </si>
  <si>
    <t>Total</t>
  </si>
  <si>
    <t>Adinelsa</t>
  </si>
  <si>
    <t>RELACION DE MULTAS IMPUESTAS POR EL CCO y TSC</t>
  </si>
  <si>
    <t>Nº</t>
  </si>
  <si>
    <t>Exp.</t>
  </si>
  <si>
    <t>Empresa</t>
  </si>
  <si>
    <t>Infracción</t>
  </si>
  <si>
    <t>Norma infringida</t>
  </si>
  <si>
    <t>Gravedad</t>
  </si>
  <si>
    <t>Situación de Cobranza</t>
  </si>
  <si>
    <t>Destino de la cobranza</t>
  </si>
  <si>
    <t>Fecha de cobro</t>
  </si>
  <si>
    <t>Multa (UIT)</t>
  </si>
  <si>
    <t>Valor UIT S/.</t>
  </si>
  <si>
    <t>Multa S/.</t>
  </si>
  <si>
    <t>Intereses S/.</t>
  </si>
  <si>
    <t>Total S/.</t>
  </si>
  <si>
    <t>Estado</t>
  </si>
  <si>
    <t>Año2</t>
  </si>
  <si>
    <t>TELEFÓNICA DEL PERÚ S.A.A.</t>
  </si>
  <si>
    <t>Incumplimiento en el requerimiento de información solicitada por el Cuerpo Colegiado Ordinario</t>
  </si>
  <si>
    <t xml:space="preserve">Art. 16° del Reglamento General de Infracciones y Sanciones en la Prestación de servicios Públicos de Telecomunicaciones (Resolución Nº 001-96-CD/OSIPTEL)       </t>
  </si>
  <si>
    <t>Muy Grave</t>
  </si>
  <si>
    <t>030-1997-CCO
002-1997-PD</t>
  </si>
  <si>
    <t>COBRADO</t>
  </si>
  <si>
    <t>MEF/DGTP</t>
  </si>
  <si>
    <t>Por la comisión de prácticas anticompetitivas</t>
  </si>
  <si>
    <t xml:space="preserve">Arts. 4°, 28° y 29° del Reglamento General de Infracciones y Sanciones en la Prestación de servicios Públicos de Telecomunicaciones (Resolución Nº 001-96-CD/OSIPTEL)       </t>
  </si>
  <si>
    <t>055-1997-CCO
020-1998-PD</t>
  </si>
  <si>
    <t>RED CIENTIFICA PERUANA</t>
  </si>
  <si>
    <t>Por la comisión de actos de competencia desleal</t>
  </si>
  <si>
    <t>Arts. 28° y 29° del Reglamento General de Infracciones y Sanciones en la Prestación de servicios Públicos de Telecomunicaciones (Resolución Nº 001-96-CD/OSIPTEL)</t>
  </si>
  <si>
    <t xml:space="preserve">018-1997-CCO
043-1997-PD </t>
  </si>
  <si>
    <t>TELEFÓNICA MULTIMEDIA S.A.C.</t>
  </si>
  <si>
    <t xml:space="preserve">Art. 44° del Reglamento General de Infracciones y Sanciones (Resolución  002-99-CD/OSIPTEL)       </t>
  </si>
  <si>
    <t>Leve</t>
  </si>
  <si>
    <t>059-2000-CCO</t>
  </si>
  <si>
    <t>OSIPTEL-FITEL</t>
  </si>
  <si>
    <t>Interrupción del servicio de transporte conmutado</t>
  </si>
  <si>
    <t xml:space="preserve">Art. 4° del Reglamento General de Infracciones y Sanciones (Resolución Nº 002-99-CD/OSIPTEL)       </t>
  </si>
  <si>
    <t>033-2000-CCO</t>
  </si>
  <si>
    <t xml:space="preserve">COBRADO </t>
  </si>
  <si>
    <t>Incumplimiento de la resolución final del Cuerpo Colegiado que ordenaba deje sin efectos sus convenios de exclusividad con Fox y Turner.</t>
  </si>
  <si>
    <t xml:space="preserve">Art. 44° del Reglamento General de Infracciones y Sanciones (Resolución Nº 002-99-CD/OSIPTEL)   </t>
  </si>
  <si>
    <t xml:space="preserve">
071-2002-CCO</t>
  </si>
  <si>
    <t xml:space="preserve">EN EL PODER JUDICIAL (CONSIGNADO EN EL BANCO DE LA NACION EL 15-01-2004). </t>
  </si>
  <si>
    <t>J-137 - Para Dictamen Fiscal.</t>
  </si>
  <si>
    <t>COMPAÑÍA TELEFONICA ANDINA S.A.</t>
  </si>
  <si>
    <t>Por actuar con mala fe, temeridad procesal y por planteamiento de denuncia maliciosa</t>
  </si>
  <si>
    <t>Art. 112° del Código Procesal Civil y artículo 104° del Reglamento General del OSIPTEL (Decreto Supremo  Nº 008-2001-PCM)</t>
  </si>
  <si>
    <t>Sin calificación</t>
  </si>
  <si>
    <t>010-2001-CCO
006-2003-TSC</t>
  </si>
  <si>
    <t>COBRANZA INFRUCTUOSA (EN PROCESO CONCURSAL)</t>
  </si>
  <si>
    <t>En proceso Concursal ante Indecopi</t>
  </si>
  <si>
    <t>Por infracciones a las normas de preselección, y al marco regulatorio de telecomunicaciones (negativa de  transporte de llamadas y acceso a numeración).
Por la comisión de actos de competencia desleal en la modalidad de infracciones a la clausula general.
Por actos de abuso de posición de dominio en la modalidad de incremento de costos del rival y negativa injustificada de trato.</t>
  </si>
  <si>
    <t>Arts. 10° y 14° del Reglamento del Sistema de Preselección del Concesionario del Servicio Portador de larga Distancia (Resolución N° 006-99-CD/OSIPTEL); Arts. 4° y 37 del Reglamento General de Infracciones y Sanciones (Resolución N° 002-99-CD/OSIPTEL); Art. 6° de la Ley de Represión de Competencia Desleal (D. Ley N° 26122); y Arts. 5° a) y 5° f) de la Ley de Represión de Conductas Anticompetitivas (Decreto Legislativo N° 701).</t>
  </si>
  <si>
    <t>052-2002-CCO
021-2006-TSC
022-2006-TSC</t>
  </si>
  <si>
    <t>FITEL-MTC</t>
  </si>
  <si>
    <t>Por incumplimiento de disposiciones relativas a la aplicación de cargos de interconexión.</t>
  </si>
  <si>
    <t xml:space="preserve">Art. 35° del Reglamento General de Infracciones y Sanciones (Resolución Nº 002-99-CD/OSIPTEL)       </t>
  </si>
  <si>
    <t>016-2001-CCO</t>
  </si>
  <si>
    <t>EN EL PODER JUDICIAL (CONCLUIDO CON SENTENCIA A FAVOR. EN TRAMITE EL CERTIFICADO DE DEPOSITO).</t>
  </si>
  <si>
    <t>J-142 Se ha solicitado la entrega del Certificado de Deposito al Poder Judicial</t>
  </si>
  <si>
    <t>Incumplimiento de la resolución final del Cuerpo Colegiado.</t>
  </si>
  <si>
    <t xml:space="preserve">Art. 44° del Reglamento General de Infracciones y Sanciones (Resolución Nº 002-99-CD/OSIPTEL)       </t>
  </si>
  <si>
    <t>020-2002-CCO</t>
  </si>
  <si>
    <t>Multas coercitivas (3) por incumplimiento de la resolución final.</t>
  </si>
  <si>
    <t xml:space="preserve">Art. 44° del Reglamento General de Infracciones y Sanciones (Resolución Nº 002-99-CD/OSIPTEL)      </t>
  </si>
  <si>
    <t>022-2002-CCO</t>
  </si>
  <si>
    <t>076-2003-CCO
013-2003-TSC</t>
  </si>
  <si>
    <t>Concluido - J-389</t>
  </si>
  <si>
    <t>Por abuso de su posición de dominio en la modalidad de trato injustificado.</t>
  </si>
  <si>
    <t xml:space="preserve">Art. 5° de la Ley de Represión de Conductas Anticompetitivas (Decreto Legislativo Nº 701)        </t>
  </si>
  <si>
    <t>Grave</t>
  </si>
  <si>
    <t>039-2003-CCO
019-2003-TSC</t>
  </si>
  <si>
    <t>23/01/2004      19/03/2004</t>
  </si>
  <si>
    <t>NEXTEL DEL PERU S.A.</t>
  </si>
  <si>
    <t>Por incumplimiento de obligaciones contractuales de interconexión</t>
  </si>
  <si>
    <t>Arts. 36° y 37° del Reglamento General de Infracciones y Sanciones (Resolución N° 002-99-CD/OSIPTEL)</t>
  </si>
  <si>
    <t>015-2003-CCO
030-2003-TSC</t>
  </si>
  <si>
    <t>TELEVISION SATELITAL E.I.R.L</t>
  </si>
  <si>
    <t>Por la comisión de actos de competencia desleal, en la modalidad de violación de normas.</t>
  </si>
  <si>
    <t xml:space="preserve">Art. 17° del la Ley de Represión de Competencia Desleal (D.Ley N° 26122)     </t>
  </si>
  <si>
    <t>012-2002-CCO
039-2003-TSC</t>
  </si>
  <si>
    <t>02/06/2004     30/06/2004     31/08/2004       14/09/2004</t>
  </si>
  <si>
    <t>BOGA COMUNICACIONES S.A.</t>
  </si>
  <si>
    <t>Actos de competencia Desleal, en la modalidad de denigración.</t>
  </si>
  <si>
    <t xml:space="preserve">Art. 11° de la Ley de Represión de la Competencia Desleal (D. Ley N° 26122)       </t>
  </si>
  <si>
    <t>006-2003-CCO
007-2004-TSC</t>
  </si>
  <si>
    <t>DITEL CORPORATION S.A.</t>
  </si>
  <si>
    <t>Interposición de Demanda Maliciosa.</t>
  </si>
  <si>
    <t>Art.50° del Reglamento General de Infracciones y Sanciones  (Resolución Nº 002-99-CD/OSIPTEL)</t>
  </si>
  <si>
    <t>014-2004-CCO
014-2004-TSC</t>
  </si>
  <si>
    <t>COBRANZA INFRUCTUOSA</t>
  </si>
  <si>
    <t>017-2004-CCO
012-2004-TSC</t>
  </si>
  <si>
    <t>EN PROCESO DE COBRO (EN PROCESO CONCURSAL).</t>
  </si>
  <si>
    <t>SYSTEM ONE WORLD COMMUNICATION PERU S.A.</t>
  </si>
  <si>
    <t xml:space="preserve">Por la intrerposición de una demanda a sabiendas de la falsedad de las imputaciones que la sustentaban. </t>
  </si>
  <si>
    <t>028-2005-CCO</t>
  </si>
  <si>
    <t>JOSE LEONARDO CORREA BRICEÑO</t>
  </si>
  <si>
    <t>Por la comisión de actos de competencia desleal en la modalidad de violación de normas</t>
  </si>
  <si>
    <t xml:space="preserve">Art. 17° de la Ley de Represión de Competencia Desleal (Ley N° 26122)       </t>
  </si>
  <si>
    <t>016-2005-CCO
009-2005-TSC</t>
  </si>
  <si>
    <t>15/09/2005     17/10/2005     16/11/2005</t>
  </si>
  <si>
    <t>MARIA DEL PILAR UZATEGUI PEREA</t>
  </si>
  <si>
    <t>008-2005-CCO</t>
  </si>
  <si>
    <t>COBRANZA INFRUCTUOSA (PAGO A CUENTA SOLO INTERESES)</t>
  </si>
  <si>
    <t>PRODUCCIONES CABLE MAR S.A.C</t>
  </si>
  <si>
    <t>015-2006-CCO</t>
  </si>
  <si>
    <t>NORTEK COMMUNICATIONS</t>
  </si>
  <si>
    <t>Por el transporte de tráfico no permitido e Interconexión al margen del procedimiento de negociación supervisada. 
Por la comisión de actos de competencia Desleal, en la modalidad  de clausula general y denigración</t>
  </si>
  <si>
    <t>Arts. 43° y 45° del TUO de Normas de Interconexión (Resolución N° 043-2003-CD/OSIPTEL). 
Arts. 6° y 11° de la Ley de Represión de la Competencia Desleal (D.Ley N° 26122)</t>
  </si>
  <si>
    <t>Grave
Muy Grave</t>
  </si>
  <si>
    <t>011-2005-CCO
005-2006-TSC</t>
  </si>
  <si>
    <t>FULL LINE S.A.C</t>
  </si>
  <si>
    <t>Interconexión al margen del procedimiento de negociación supervisada.</t>
  </si>
  <si>
    <t>Arts. 43° y 45° del TUO de las Normas de Interconexión (Resolución N° 043-2003-CD/OSIPTEL)</t>
  </si>
  <si>
    <t>011-2005-CCO
005-2006-TSC</t>
  </si>
  <si>
    <t>LIMATEL S.A.</t>
  </si>
  <si>
    <t>EN EL PODER JUDICIAL</t>
  </si>
  <si>
    <t>J-559 - Para ser remitido al Ministerio Público.</t>
  </si>
  <si>
    <t>010-2005</t>
  </si>
  <si>
    <t>WI-NET PERU S.A.C.</t>
  </si>
  <si>
    <t>Actos de competencia Desleal, en la modalidad  de clausula general e inducción a la infracción contractual</t>
  </si>
  <si>
    <t>Arts. 6° y  16° b) de la Ley de Represión de Competencia Desleal ( D.Ley N° 261222).</t>
  </si>
  <si>
    <t>019-2005-CCO
008-2006-TSC</t>
  </si>
  <si>
    <t>31/05/2006    22/06/2006     20/07/2006   24/08/2006  27/09/2006   25/10/2006        23/11/2006          19/12/2006            29/12/2006</t>
  </si>
  <si>
    <t>001-2008-CCO</t>
  </si>
  <si>
    <t>TELMEX PERU S.A.
(ahora América Móvil Perú S.A.C.)</t>
  </si>
  <si>
    <t>Incumplimiento de la obligación contractual de reparar el enlace de interconexión contratado por TELEANDINA.</t>
  </si>
  <si>
    <t xml:space="preserve">Artículo 83° del TUO de las Normas de Interconexión (Resolución de  Consejo Directivo N° 043-2003-CD/OSIPTEL)  </t>
  </si>
  <si>
    <t>021-2008-CCO
004-2009-TSC
005-2017-TSC</t>
  </si>
  <si>
    <t>PODER JUDICIAL ORDENÓ A TSC VOLVER A PRONUNCIARSE</t>
  </si>
  <si>
    <t xml:space="preserve">Concluido   </t>
  </si>
  <si>
    <t>TELEVISIÓN DEL VALLE S.A.C.</t>
  </si>
  <si>
    <t xml:space="preserve">Presentación de información falsa durante la tramitación del procedimiento. </t>
  </si>
  <si>
    <t>Artículo 103° del Reglamento General del OSIPTEL, (Decreto Supremo N° 008-2001-PCM)</t>
  </si>
  <si>
    <t>Muy grave</t>
  </si>
  <si>
    <t xml:space="preserve">014-2011-CCO
012-2011-TSC </t>
  </si>
  <si>
    <t>EN PROCESO DE COBRO (EN COACTIVO)</t>
  </si>
  <si>
    <t>ERNESTO JUSTINO ÑAUPARI LINO</t>
  </si>
  <si>
    <t xml:space="preserve">Comisión de actos de competencia desleal en la modalidad de violación de normas. </t>
  </si>
  <si>
    <t>Artículo 14° de la Ley de Represión de Competencia Desleal (Decreto Legislativo Nº 1044)</t>
  </si>
  <si>
    <t>008-2012-CCO</t>
  </si>
  <si>
    <t xml:space="preserve">Abuso de posición de dominio en la modalidad de ventas atadas. </t>
  </si>
  <si>
    <t>Art. 10.2, inciso c) de la Ley de Represión de Conductas Anticompetitivas (Decreto Legislativo N° 1034).</t>
  </si>
  <si>
    <t>017-2012-CCO
004-2013-TSC</t>
  </si>
  <si>
    <t>PAGADA (EN EL PODER JUDICIAL)</t>
  </si>
  <si>
    <t>30/04/2013
07/06/2013</t>
  </si>
  <si>
    <t>J-936 - En primera instancia.</t>
  </si>
  <si>
    <t xml:space="preserve">002-2011 (Sancionador) </t>
  </si>
  <si>
    <t>Corte o suspensión del servicio de telecomunicaciones por fundamentos vinculados al objeto de la controversia.
Incumplimiento de las resoluciones del Cuerpo Colegiado y del Tribunal de Solución de Controversias, en las normas referidas a la solución de controversias.</t>
  </si>
  <si>
    <t>Artículo 23° del Reglamento General para la Solución de Controversias entre Empresas (Resolución N°010-2002-CD-OSIPTEL).
Artículo 44° del Reglamento General de Infracciones y Sanciones (Resolución N° 002-99-CD/OSIPTEL).</t>
  </si>
  <si>
    <t xml:space="preserve">Grave
Muy grave
</t>
  </si>
  <si>
    <t>003-2012-CCO
005-2013-TSC</t>
  </si>
  <si>
    <t>Televisión San Martin S.A.C.</t>
  </si>
  <si>
    <t xml:space="preserve">Actos de abuso de posición de dominio en la modalidad de acuerdos de exclusividad.
</t>
  </si>
  <si>
    <t>Art. 10.2, literal e) de la Ley de Represión de Conductas Anticompetitivas (Decreto Legislativo N° 1034).</t>
  </si>
  <si>
    <t>012-2013-CCO/OSIPTEL
007-2013-TSC/OSIPTEL</t>
  </si>
  <si>
    <t>DENTRO DEL PLAZO PARA APELAR EN EL PODER JUDICIAL</t>
  </si>
  <si>
    <t>005-2011 
(Sancionador)</t>
  </si>
  <si>
    <t>Presentación de información inexacta durante la tramitación de un procedimiento de solución de controversias.</t>
  </si>
  <si>
    <t>Articulo 17° de la Resolución N° 002-99-CD/OSIPTEL, Reglamento General de Infracciones y Sanciones.</t>
  </si>
  <si>
    <t>CABLE VISIÓN COMUNICACIONES S.A.C.</t>
  </si>
  <si>
    <t>Actos de competencia desleal en la modalidad de violacion de normas</t>
  </si>
  <si>
    <t>Artículo 14° del Decreto Legislativo N° 1044</t>
  </si>
  <si>
    <t>Cable Laser S.A.C.</t>
  </si>
  <si>
    <t>007-2014-CCO/OSIPTEL</t>
  </si>
  <si>
    <t>Telecableplus Empresa Individual de Responsabilidad Limitada</t>
  </si>
  <si>
    <t>Tele Cable Chanchamayo E.I.R.L</t>
  </si>
  <si>
    <t xml:space="preserve">PIM Soluciones Inalámbricas E.I.R.L. </t>
  </si>
  <si>
    <t xml:space="preserve">Perudata Comunicaciones S.A.C. </t>
  </si>
  <si>
    <t>Proveedor de Comunicaciones del Oriente S.R.L.</t>
  </si>
  <si>
    <t>Presentación de información falsa durante la tramitación de un procedimiento de solución de controversias.</t>
  </si>
  <si>
    <t>Articulo 10° del Reglamento de Fiscalización, Infracciones y Sanciones (Resolución N° 087-2013-CD/OSIPTEL)</t>
  </si>
  <si>
    <t>Actos de competencia desleal, en la modalidad de violación de normas</t>
  </si>
  <si>
    <t xml:space="preserve">Artículo 14.2, literales a) y b) del Decreto Legislativo N° 1044.
</t>
  </si>
  <si>
    <t xml:space="preserve">007-2016-CCO/OSIPTEL
</t>
  </si>
  <si>
    <t xml:space="preserve">Actos de competencia desleal, en la modalidad de violación de normas </t>
  </si>
  <si>
    <t>006-2014-CCO/OSIPTEL
001-2016-TSC/OSIPTEL</t>
  </si>
  <si>
    <t>006-2014-CCO/OSIPTEL
002-2016-TSC/OSIPTEL</t>
  </si>
  <si>
    <t>Procomtel Sucre S.R.L.</t>
  </si>
  <si>
    <t>007-2014-CCO/OSIPTEL
004-2016-TSC/OSIPTEL</t>
  </si>
  <si>
    <t>TV Cable Segura Prado S.A.C</t>
  </si>
  <si>
    <t>006-2016-CCO/OSIPTEL
005-2016-TSC/OSIPTEL</t>
  </si>
  <si>
    <t xml:space="preserve">005-2011
(Expediente Sancionador)
</t>
  </si>
  <si>
    <t>TELEFÓNICA DEL PERÚ  S.A.A.</t>
  </si>
  <si>
    <t>Incumplimiento de la medida correctiva dispuesta por el Cuerpo Colegiado mediante Resolución N° 017-2012-CCO/OSIPTEL y confirmada mediante Resolución N° 004-2013-TSC/OSIPTEL</t>
  </si>
  <si>
    <t xml:space="preserve">Artículo 25° del Reglamento de Fiscalización, Infracciones y Sanciones, Resolución Nº 087-2013-CD-OSIPTEL
</t>
  </si>
  <si>
    <t xml:space="preserve">003-2014-CCO-PAS/OSIPTEL
011-2016-TSC/OSIPTEL
</t>
  </si>
  <si>
    <t>Grupo Inweb Perú E.I.R.L</t>
  </si>
  <si>
    <t>005-2016-CCO/OSIPTEL</t>
  </si>
  <si>
    <t>P &amp; S Comunicaciones S.A.C.</t>
  </si>
  <si>
    <t>004-2017-CCP/OSIPTEL</t>
  </si>
  <si>
    <t>Corporación T &amp; E S.C.R.L.</t>
  </si>
  <si>
    <t>RC &amp; C E.I.R.L.</t>
  </si>
  <si>
    <t>005-2017-CCP/OSIPTEL</t>
  </si>
  <si>
    <t>Señal Digital Latina S.A.C.</t>
  </si>
  <si>
    <t>TV Cable Internacional S.A.C.</t>
  </si>
  <si>
    <t>004-2017-CCP/OSIPTEL
010-2017-TSC/OSIPTEL</t>
  </si>
  <si>
    <t>Antenas Cable Visión Satélite S.A.</t>
  </si>
  <si>
    <t>006-2017-CCP/OSIPTEL
001-2018-TSC/OSIPTEL</t>
  </si>
  <si>
    <t>Empresa de Telecomunicaciones Multimedia Alfa S.A.C.</t>
  </si>
  <si>
    <t>Telemundo Internacional S.A.C.</t>
  </si>
  <si>
    <t xml:space="preserve">Cable Visión del Norte S.A.C.
</t>
  </si>
  <si>
    <t xml:space="preserve">
Actos de competencia desleal, en la modalidad de violación de normas
</t>
  </si>
  <si>
    <t xml:space="preserve">005-2017-CCP/OSIPTEL 
002-2018-TSC/OSIPTEL
</t>
  </si>
  <si>
    <t>003-2017</t>
  </si>
  <si>
    <t>R y M Telecom S.R.Ltda</t>
  </si>
  <si>
    <t>031-2018-CCP/OSIPTEL</t>
  </si>
  <si>
    <t>005-2017</t>
  </si>
  <si>
    <t>TV Cable Santo Cristo de Bagazán S.A.C.</t>
  </si>
  <si>
    <t>033-2018-CCP/OSIPTEL</t>
  </si>
  <si>
    <t>Sky Network S.A.C.</t>
  </si>
  <si>
    <t>008-2019-CCP/OSIPTEL</t>
  </si>
  <si>
    <t>001-2020</t>
  </si>
  <si>
    <t>Cable Satélite Mi Esther E.I.R.L.</t>
  </si>
  <si>
    <t>Artículo 14° a) y b) del Decreto Legislativo N° 1044</t>
  </si>
  <si>
    <t>Leve/Grave</t>
  </si>
  <si>
    <t>001-2021-CCP/OSIPTEL</t>
  </si>
  <si>
    <t>003-2020</t>
  </si>
  <si>
    <t>002-2021-CCP/OSIPTEL</t>
  </si>
  <si>
    <t>007-2020</t>
  </si>
  <si>
    <t>Cable Visión Huánuco S.A.C.</t>
  </si>
  <si>
    <t>005-2021-CCP/OSIPTEL</t>
  </si>
  <si>
    <t>010 - 2020</t>
  </si>
  <si>
    <t>Cable Visión S.R.L.TDA.</t>
  </si>
  <si>
    <t>Actos de competencia desleal, el la modalidad de violación de normas, infracción al literal a) del artículo 14.2 de la Ley de Represión de Competencia Desleal, D. Leg. Nº 1044</t>
  </si>
  <si>
    <t>No aplica</t>
  </si>
  <si>
    <t>006-2020</t>
  </si>
  <si>
    <t>Jhon Kleider Banda Huamán</t>
  </si>
  <si>
    <t>Actos de competencia desleal, el la modalidad de violación de normas, infracción al literal a) y b) del artículo 14.2 de la Ley de Represión de Competencia Desleal, D. Leg. Nº 1044</t>
  </si>
  <si>
    <t>002-2019</t>
  </si>
  <si>
    <t>Actos de competencia desleal, en la modalidad de violación de normas, por la comisión de infracción al lietral a) del artículo 14.2 del Decreto Legislativo N° 1044.</t>
  </si>
  <si>
    <t>004-2020</t>
  </si>
  <si>
    <t>Comunicaciones Cable Futuro S.R.L.</t>
  </si>
  <si>
    <t>017-2020</t>
  </si>
  <si>
    <t>Cable América S.A.</t>
  </si>
  <si>
    <t>13-2020</t>
  </si>
  <si>
    <t>11 -- 2020</t>
  </si>
  <si>
    <t>Servicio de Distribución de Radiodifusión de Telecable Paita S.R.L.</t>
  </si>
  <si>
    <t>Actos de competencia desleal en la modalidad de violación de normas, por la comisión de infracción al artículo 14.1 y el literal a) del artículo 14.2 del Decreto Legislativo N° 1044.</t>
  </si>
  <si>
    <t>20-2020</t>
  </si>
  <si>
    <t>005-2020</t>
  </si>
  <si>
    <t>Actos de competencia desleal en la modalidad de violación de normas, por la comisión de infracción al literal a) del artículo 14.2 del Decreto Legislativo N° 1044.</t>
  </si>
  <si>
    <t>19-2020</t>
  </si>
  <si>
    <t>015-2020</t>
  </si>
  <si>
    <t>018-2020-CCP-ST/CD</t>
  </si>
  <si>
    <t>016-2020-CCP-ST/CD</t>
  </si>
  <si>
    <t>014-2020-CCP-ST/CD</t>
  </si>
  <si>
    <t>TV Mágico E.I.R.L.</t>
  </si>
  <si>
    <t>004-2021-CCP-ST/CD</t>
  </si>
  <si>
    <t>016-2021-CCP-ST/CD</t>
  </si>
  <si>
    <t>Cable Visión Chepén S.A.C.</t>
  </si>
  <si>
    <t>002-2021-CCP-ST/CD</t>
  </si>
  <si>
    <t>005-2021-CCP-ST/CD</t>
  </si>
  <si>
    <t>Difusora Cable Mundo S.R.L.</t>
  </si>
  <si>
    <t>009-2021-CCP-ST/CD</t>
  </si>
  <si>
    <t>012-2021-CCP-ST/CD</t>
  </si>
  <si>
    <t>Televisión San Martín S.A.C.</t>
  </si>
  <si>
    <t>001-2021-CCP-ST/CD</t>
  </si>
  <si>
    <t>011-2021-CCP-ST/CD</t>
  </si>
  <si>
    <t>007-2021-CCP-ST/CD</t>
  </si>
  <si>
    <t>003-2021-CCP-ST/CD</t>
  </si>
  <si>
    <t>Corporación T&amp;E S.C.R.L.</t>
  </si>
  <si>
    <t>012-2020-CCP-ST/CD</t>
  </si>
  <si>
    <t>015-2021-CCP-ST/CD</t>
  </si>
  <si>
    <t>Ángel Enrique Balbín Huamán</t>
  </si>
  <si>
    <t>008-2021-CCP-ST/CD</t>
  </si>
  <si>
    <t>018-2018-CCP-ST/CD - Ejecución</t>
  </si>
  <si>
    <t xml:space="preserve">Azteca Comunicaciones S.A.C. 
Electro Sur Este S.A.A. </t>
  </si>
  <si>
    <t>004-2018-CCP-ST/CD - Ejecución</t>
  </si>
  <si>
    <t>Conenhua</t>
  </si>
  <si>
    <t>006-2021-CCP-ST/CD</t>
  </si>
  <si>
    <t>Evelyn SAC</t>
  </si>
  <si>
    <t>020-2018-CCP-ST/CD - Ejecución</t>
  </si>
  <si>
    <t>i</t>
  </si>
  <si>
    <t>ii</t>
  </si>
  <si>
    <t>v</t>
  </si>
  <si>
    <t>Etiquetas de fila</t>
  </si>
  <si>
    <t>Total general</t>
  </si>
  <si>
    <t>(Todas)</t>
  </si>
  <si>
    <t>%</t>
  </si>
  <si>
    <t>Suma de Multa (UIT)</t>
  </si>
  <si>
    <t>(**) En el 2022 ingresaron 2 expedientes por materia de “tarifas y cargos” que involucró a 2 empresas,sin embargo, en el trámite del procedimiento ambos se consolidaron en un solo expediente.</t>
  </si>
  <si>
    <t>(***) En el I-2023 ingresó 1 expediente por materia de “tarifas y cargos” que involucró a 2 empresas;sin embargo, en el trámite del procedimiento se consolidó en un solo expediente del 2022.</t>
  </si>
  <si>
    <t>(*) En estos años se iniciaron más controversias, no obstante a través de los procesos algunos expedientes se acumularon: 1998 (3 exp.), 2002 (16 exp.), 2003 (18 exp.) y 2005 (16 exp.)</t>
  </si>
  <si>
    <t xml:space="preserve">(**) En el 2022 se consideró 2 expedientes que resultaron archivados. </t>
  </si>
  <si>
    <t>Notas:</t>
  </si>
  <si>
    <t>(**) Valor establecido cada año para la UIT: http://www.mef.gob.pe/contenidos/tributos/valor_uit/uit.pdf</t>
  </si>
  <si>
    <t>N°</t>
  </si>
  <si>
    <t>CONTENIDO</t>
  </si>
  <si>
    <t>Número de Expedientes Ingresados en Primera
Instancia por Año</t>
  </si>
  <si>
    <t>Número de Expedientes Resueltos en Primera
Instancia por Año</t>
  </si>
  <si>
    <t>Total de Sanciones Impuestas</t>
  </si>
  <si>
    <t>Expedientes Resueltos en primera instancia por
materias</t>
  </si>
  <si>
    <t>Principales Estadísticas de la función de Solución de Controversias - 1ra Instancia Cuerpos Colegiados CCO</t>
  </si>
  <si>
    <t>tramitados</t>
  </si>
  <si>
    <t>tarifas y cargos diferentes a la interconexión</t>
  </si>
  <si>
    <t>Número de Expedientes Tramitados en Primera 
Instancia por Año</t>
  </si>
  <si>
    <t>(*) En estos años se iniciaron más controversias, no obstante a través de los procesos algunos expedientesse acumularon: 1998 (3 exp.), 2002 (16 exp.), 2003 (18 exp.) y 2005 (16 exp.).</t>
  </si>
  <si>
    <t>(*) En el 2022 ingresaron 2 expedientes por materia de “tarifas y cargos” que involucró a 2 empresas, sin embargo, en el trámite del procedimiento ambos se consolidaron en un solo expediente.</t>
  </si>
  <si>
    <t>(**) En el I-2023 ingresó 1 expediente por materia de “tarifas y cargos” que involucró a 2 empresas, sin embargo, en el trámite del procedimiento se consolidó en un solo expediente del 2022.</t>
  </si>
  <si>
    <t xml:space="preserve">(*) Todas las sanciones son las referidas a multas impuestas por los Cuerpos Colegiados, considerando el año en que hayan quedado consentidas o hayan sido confirmadas en 
segunda instancia administrativa por el Tribunal de Solución de Controversias.
</t>
  </si>
  <si>
    <t>(**) Mixtos: Competencia Desleal e Interconexión; Interconexión y Libre Competencia; Libre Competencia y Competencia Desleal; Interconexión, Competencia Desleal y Libre Competencia.</t>
  </si>
  <si>
    <t>SECRETARÍA TÉCNICA DE SOLUCIÓN DE CONTROVERSIAS Y APELACIONES</t>
  </si>
  <si>
    <t>Valor de UIT (S/)</t>
  </si>
  <si>
    <t>Multa (S/)</t>
  </si>
  <si>
    <t>(***) En el 2023 se consideró 3 expedientes en los que se resolvió improcedencia.</t>
  </si>
  <si>
    <t>(***) No se incluyen 15 procedimientos sancionadores, los cuales incluyen corte del servicio durante la tramitación del procedimiento, entrega de información inexacta e incumplimiento de la orden de devolución.</t>
  </si>
  <si>
    <t>Información actualizada a Diciembre 2024</t>
  </si>
  <si>
    <t>Número de Expedientes Ingresados en Primera Instancia por Año 1994 – Diciembre 2024</t>
  </si>
  <si>
    <t xml:space="preserve"> Número de Expedientes Resueltos en Primera Instancia por Año 1996 – Diciembre 2024</t>
  </si>
  <si>
    <t>(****) En el 2024 se consideró 3 expedientes en los que se resolvió improcedencia.</t>
  </si>
  <si>
    <t xml:space="preserve"> Número de Expedientes tramitados en Primera Instancia por Año 2010 – Diciembre 2024</t>
  </si>
  <si>
    <t>Total de Sanciones Impuestas 1997 – Diciembre 2024</t>
  </si>
  <si>
    <t>(*) Expedientes Resueltos = 232</t>
  </si>
  <si>
    <t>Expedientes Resueltos en primera instancia por materias 1994 –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</si>
</sst>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 * #,##0_ ;_ * \-#,##0_ ;_ * &quot;-&quot;??_ ;_ @_ "/>
    <numFmt numFmtId="165" formatCode="_ [$S/.-280A]\ * #,##0_ ;_ [$S/.-280A]\ * \-#,##0_ ;_ [$S/.-280A]\ * &quot;-&quot;??_ ;_ @_ "/>
    <numFmt numFmtId="166" formatCode="_ [$S/.-280A]\ * #,##0.0_ ;_ [$S/.-280A]\ * \-#,##0.0_ ;_ [$S/.-280A]\ * &quot;-&quot;??_ ;_ @_ "/>
    <numFmt numFmtId="167" formatCode="0.0%"/>
    <numFmt numFmtId="168" formatCode="0.0"/>
  </numFmts>
  <fonts count="3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1"/>
      <color theme="0"/>
      <name val="Gill Sans MT"/>
      <family val="2"/>
    </font>
    <font>
      <sz val="11"/>
      <color theme="3"/>
      <name val="Gill Sans MT"/>
      <family val="2"/>
    </font>
    <font>
      <b/>
      <sz val="11"/>
      <color theme="3"/>
      <name val="Gill Sans MT"/>
      <family val="2"/>
    </font>
    <font>
      <b/>
      <sz val="8"/>
      <color indexed="62"/>
      <name val="Arial"/>
      <family val="2"/>
    </font>
    <font>
      <sz val="8"/>
      <color theme="1"/>
      <name val="Tahoma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1"/>
      <color rgb="FF00206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color rgb="FF002060"/>
      <name val="Gill Sans MT"/>
      <family val="2"/>
    </font>
    <font>
      <b/>
      <sz val="20"/>
      <color theme="8"/>
      <name val="Calibri"/>
      <family val="2"/>
      <scheme val="minor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u/>
      <sz val="11"/>
      <color rgb="FF002060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2"/>
      <color rgb="FF002060"/>
      <name val="Arial"/>
      <family val="2"/>
    </font>
    <font>
      <b/>
      <i/>
      <sz val="12"/>
      <color rgb="FF002060"/>
      <name val="Calibri"/>
      <family val="2"/>
      <scheme val="minor"/>
    </font>
    <font>
      <sz val="11"/>
      <name val="Gill Sans MT"/>
      <family val="2"/>
    </font>
    <font>
      <b/>
      <i/>
      <sz val="11"/>
      <color rgb="FF00206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18">
    <xf numFmtId="0" fontId="0" fillId="0" borderId="0" xfId="0"/>
    <xf numFmtId="0" fontId="7" fillId="0" borderId="1" xfId="0" applyFont="1" applyBorder="1" applyAlignment="1">
      <alignment horizontal="justify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1" fillId="4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6" fillId="0" borderId="1" xfId="0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justify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  <xf numFmtId="165" fontId="7" fillId="0" borderId="1" xfId="3" applyNumberFormat="1" applyFont="1" applyFill="1" applyBorder="1" applyAlignment="1">
      <alignment horizontal="right" vertical="top" wrapText="1"/>
    </xf>
    <xf numFmtId="0" fontId="7" fillId="0" borderId="1" xfId="0" applyFont="1" applyBorder="1" applyAlignment="1">
      <alignment horizontal="left" vertical="top"/>
    </xf>
    <xf numFmtId="17" fontId="7" fillId="0" borderId="1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165" fontId="7" fillId="0" borderId="1" xfId="3" applyNumberFormat="1" applyFont="1" applyFill="1" applyBorder="1" applyAlignment="1">
      <alignment horizontal="right" vertical="top"/>
    </xf>
    <xf numFmtId="0" fontId="4" fillId="0" borderId="0" xfId="0" applyFont="1"/>
    <xf numFmtId="14" fontId="7" fillId="0" borderId="1" xfId="0" applyNumberFormat="1" applyFont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0" xfId="0" applyFont="1"/>
    <xf numFmtId="49" fontId="7" fillId="7" borderId="1" xfId="0" applyNumberFormat="1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0" fillId="0" borderId="1" xfId="0" applyBorder="1" applyAlignment="1">
      <alignment horizontal="center"/>
    </xf>
    <xf numFmtId="166" fontId="7" fillId="0" borderId="1" xfId="3" applyNumberFormat="1" applyFont="1" applyFill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/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7" fillId="6" borderId="1" xfId="0" applyFont="1" applyFill="1" applyBorder="1"/>
    <xf numFmtId="3" fontId="7" fillId="6" borderId="1" xfId="0" applyNumberFormat="1" applyFont="1" applyFill="1" applyBorder="1"/>
    <xf numFmtId="0" fontId="7" fillId="0" borderId="1" xfId="0" applyFont="1" applyBorder="1" applyAlignment="1">
      <alignment horizontal="center" wrapText="1"/>
    </xf>
    <xf numFmtId="4" fontId="0" fillId="0" borderId="1" xfId="0" applyNumberFormat="1" applyBorder="1" applyAlignment="1">
      <alignment horizontal="right"/>
    </xf>
    <xf numFmtId="17" fontId="1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  <xf numFmtId="14" fontId="18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0" fillId="3" borderId="0" xfId="0" applyFill="1"/>
    <xf numFmtId="0" fontId="7" fillId="0" borderId="0" xfId="0" applyFont="1" applyAlignment="1">
      <alignment horizontal="center" vertical="top" wrapText="1"/>
    </xf>
    <xf numFmtId="0" fontId="0" fillId="0" borderId="0" xfId="0" pivotButton="1"/>
    <xf numFmtId="0" fontId="0" fillId="0" borderId="0" xfId="0" applyNumberFormat="1"/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top" wrapText="1"/>
    </xf>
    <xf numFmtId="49" fontId="14" fillId="5" borderId="3" xfId="0" applyNumberFormat="1" applyFont="1" applyFill="1" applyBorder="1" applyAlignment="1">
      <alignment horizontal="center" wrapText="1"/>
    </xf>
    <xf numFmtId="4" fontId="14" fillId="5" borderId="3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1" fontId="12" fillId="2" borderId="6" xfId="0" applyNumberFormat="1" applyFont="1" applyFill="1" applyBorder="1" applyAlignment="1">
      <alignment horizontal="center"/>
    </xf>
    <xf numFmtId="0" fontId="20" fillId="0" borderId="0" xfId="0" applyFont="1"/>
    <xf numFmtId="0" fontId="22" fillId="2" borderId="6" xfId="0" applyFont="1" applyFill="1" applyBorder="1" applyAlignment="1">
      <alignment horizontal="center"/>
    </xf>
    <xf numFmtId="1" fontId="22" fillId="2" borderId="6" xfId="0" applyNumberFormat="1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4" fillId="0" borderId="8" xfId="0" applyFont="1" applyBorder="1" applyAlignment="1">
      <alignment horizontal="left"/>
    </xf>
    <xf numFmtId="0" fontId="24" fillId="0" borderId="2" xfId="0" applyNumberFormat="1" applyFont="1" applyBorder="1" applyAlignment="1">
      <alignment horizontal="center"/>
    </xf>
    <xf numFmtId="167" fontId="24" fillId="0" borderId="5" xfId="3" applyNumberFormat="1" applyFont="1" applyBorder="1" applyAlignment="1">
      <alignment horizontal="center"/>
    </xf>
    <xf numFmtId="0" fontId="24" fillId="0" borderId="9" xfId="0" applyFont="1" applyBorder="1" applyAlignment="1">
      <alignment horizontal="left"/>
    </xf>
    <xf numFmtId="167" fontId="24" fillId="0" borderId="10" xfId="3" applyNumberFormat="1" applyFont="1" applyBorder="1" applyAlignment="1">
      <alignment horizontal="center"/>
    </xf>
    <xf numFmtId="0" fontId="24" fillId="0" borderId="9" xfId="0" applyFont="1" applyFill="1" applyBorder="1" applyAlignment="1">
      <alignment horizontal="left"/>
    </xf>
    <xf numFmtId="167" fontId="24" fillId="0" borderId="10" xfId="3" applyNumberFormat="1" applyFont="1" applyFill="1" applyBorder="1" applyAlignment="1">
      <alignment horizontal="center"/>
    </xf>
    <xf numFmtId="0" fontId="24" fillId="0" borderId="7" xfId="0" applyFont="1" applyBorder="1" applyAlignment="1">
      <alignment horizontal="left"/>
    </xf>
    <xf numFmtId="167" fontId="24" fillId="0" borderId="4" xfId="3" applyNumberFormat="1" applyFont="1" applyBorder="1" applyAlignment="1">
      <alignment horizontal="center"/>
    </xf>
    <xf numFmtId="0" fontId="25" fillId="8" borderId="8" xfId="0" applyFont="1" applyFill="1" applyBorder="1"/>
    <xf numFmtId="0" fontId="25" fillId="8" borderId="5" xfId="0" applyFont="1" applyFill="1" applyBorder="1" applyAlignment="1">
      <alignment horizontal="center"/>
    </xf>
    <xf numFmtId="0" fontId="25" fillId="8" borderId="2" xfId="0" applyFont="1" applyFill="1" applyBorder="1" applyAlignment="1">
      <alignment horizontal="center"/>
    </xf>
    <xf numFmtId="0" fontId="25" fillId="8" borderId="7" xfId="0" applyFont="1" applyFill="1" applyBorder="1" applyAlignment="1">
      <alignment horizontal="left"/>
    </xf>
    <xf numFmtId="167" fontId="25" fillId="8" borderId="4" xfId="3" applyNumberFormat="1" applyFont="1" applyFill="1" applyBorder="1" applyAlignment="1">
      <alignment horizontal="center"/>
    </xf>
    <xf numFmtId="0" fontId="26" fillId="0" borderId="0" xfId="0" applyFont="1"/>
    <xf numFmtId="0" fontId="27" fillId="3" borderId="0" xfId="0" applyFont="1" applyFill="1" applyAlignment="1">
      <alignment horizontal="center" vertical="top"/>
    </xf>
    <xf numFmtId="0" fontId="29" fillId="9" borderId="0" xfId="4" applyFont="1" applyFill="1" applyAlignment="1">
      <alignment horizontal="left" vertical="top" wrapText="1"/>
    </xf>
    <xf numFmtId="0" fontId="29" fillId="9" borderId="0" xfId="4" applyFont="1" applyFill="1" applyAlignment="1">
      <alignment horizontal="left" vertical="top"/>
    </xf>
    <xf numFmtId="0" fontId="12" fillId="2" borderId="6" xfId="0" applyNumberFormat="1" applyFont="1" applyFill="1" applyBorder="1" applyAlignment="1">
      <alignment horizontal="center"/>
    </xf>
    <xf numFmtId="0" fontId="22" fillId="2" borderId="6" xfId="0" applyNumberFormat="1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vertical="center"/>
    </xf>
    <xf numFmtId="168" fontId="0" fillId="2" borderId="1" xfId="0" applyNumberForma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/>
    </xf>
    <xf numFmtId="0" fontId="13" fillId="3" borderId="12" xfId="0" applyFont="1" applyFill="1" applyBorder="1" applyAlignment="1">
      <alignment horizontal="center"/>
    </xf>
    <xf numFmtId="164" fontId="13" fillId="3" borderId="12" xfId="1" applyNumberFormat="1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21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</cellXfs>
  <cellStyles count="5">
    <cellStyle name="Hipervínculo" xfId="4" builtinId="8"/>
    <cellStyle name="Millares" xfId="1" builtinId="3"/>
    <cellStyle name="Normal" xfId="0" builtinId="0"/>
    <cellStyle name="Normal 2" xfId="2"/>
    <cellStyle name="Porcentaje" xfId="3" builtinId="5"/>
  </cellStyles>
  <dxfs count="22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62"/>
        <name val="Arial"/>
        <scheme val="none"/>
      </font>
      <numFmt numFmtId="4" formatCode="#,##0.00"/>
      <fill>
        <patternFill patternType="solid">
          <fgColor indexed="64"/>
          <bgColor indexed="47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2" defaultTableStyle="TableStyleMedium2" defaultPivotStyle="PivotStyleLight16">
    <tableStyle name="Estilo de tabla 1" pivot="0" count="0"/>
    <tableStyle name="Estilo de tabla 2" pivot="0" count="0"/>
  </tableStyles>
  <colors>
    <mruColors>
      <color rgb="FF66FF66"/>
      <color rgb="FFEB6E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2060"/>
                </a:solidFill>
                <a:latin typeface="Calibri" panose="020F0502020204030204" pitchFamily="34" charset="0"/>
                <a:ea typeface="Calibri"/>
                <a:cs typeface="Calibri" panose="020F0502020204030204" pitchFamily="34" charset="0"/>
              </a:defRPr>
            </a:pPr>
            <a:r>
              <a:rPr lang="es-PE" sz="1200">
                <a:solidFill>
                  <a:srgbClr val="00206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Expedientes ingresados en 1era instancia</a:t>
            </a:r>
          </a:p>
        </c:rich>
      </c:tx>
      <c:layout>
        <c:manualLayout>
          <c:xMode val="edge"/>
          <c:yMode val="edge"/>
          <c:x val="0.31913707570578637"/>
          <c:y val="5.3204369293621927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'Expedientes ingresados'!$C$5</c:f>
              <c:strCache>
                <c:ptCount val="1"/>
                <c:pt idx="0">
                  <c:v>Ingresados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'Expedientes ingresados'!$B$6:$B$36</c:f>
              <c:strCach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1998*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2002*</c:v>
                </c:pt>
                <c:pt idx="9">
                  <c:v>2003*</c:v>
                </c:pt>
                <c:pt idx="10">
                  <c:v>2004</c:v>
                </c:pt>
                <c:pt idx="11">
                  <c:v>2005*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strCache>
            </c:strRef>
          </c:cat>
          <c:val>
            <c:numRef>
              <c:f>'Expedientes ingresados'!$C$6:$C$36</c:f>
              <c:numCache>
                <c:formatCode>General</c:formatCode>
                <c:ptCount val="31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7</c:v>
                </c:pt>
                <c:pt idx="7">
                  <c:v>10</c:v>
                </c:pt>
                <c:pt idx="8">
                  <c:v>14</c:v>
                </c:pt>
                <c:pt idx="9">
                  <c:v>16</c:v>
                </c:pt>
                <c:pt idx="10">
                  <c:v>7</c:v>
                </c:pt>
                <c:pt idx="11">
                  <c:v>15</c:v>
                </c:pt>
                <c:pt idx="12">
                  <c:v>7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3</c:v>
                </c:pt>
                <c:pt idx="19">
                  <c:v>12</c:v>
                </c:pt>
                <c:pt idx="20">
                  <c:v>7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21</c:v>
                </c:pt>
                <c:pt idx="25">
                  <c:v>2</c:v>
                </c:pt>
                <c:pt idx="26">
                  <c:v>21</c:v>
                </c:pt>
                <c:pt idx="27">
                  <c:v>30</c:v>
                </c:pt>
                <c:pt idx="28">
                  <c:v>16</c:v>
                </c:pt>
                <c:pt idx="29">
                  <c:v>8</c:v>
                </c:pt>
                <c:pt idx="3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7-461F-8ECF-F373FB6D1F1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482311056"/>
        <c:axId val="1"/>
      </c:barChart>
      <c:catAx>
        <c:axId val="48231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82311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2060"/>
                </a:solidFill>
                <a:latin typeface="Calibri"/>
                <a:ea typeface="Calibri"/>
                <a:cs typeface="Calibri"/>
              </a:defRPr>
            </a:pPr>
            <a:r>
              <a:rPr lang="es-PE">
                <a:solidFill>
                  <a:srgbClr val="002060"/>
                </a:solidFill>
              </a:rPr>
              <a:t>Expedientes resueltos en 1era instancia</a:t>
            </a:r>
          </a:p>
        </c:rich>
      </c:tx>
      <c:layout>
        <c:manualLayout>
          <c:xMode val="edge"/>
          <c:yMode val="edge"/>
          <c:x val="0.32221153463407071"/>
          <c:y val="6.30685659598588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'Expedientes resueltos'!$C$5</c:f>
              <c:strCache>
                <c:ptCount val="1"/>
                <c:pt idx="0">
                  <c:v>Resueltos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'Expedientes resueltos'!$B$6:$B$34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1998*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2002*</c:v>
                </c:pt>
                <c:pt idx="7">
                  <c:v>2003*</c:v>
                </c:pt>
                <c:pt idx="8">
                  <c:v>2004</c:v>
                </c:pt>
                <c:pt idx="9">
                  <c:v>2005*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'Expedientes resueltos'!$C$6:$C$34</c:f>
              <c:numCache>
                <c:formatCode>General</c:formatCode>
                <c:ptCount val="29"/>
                <c:pt idx="0">
                  <c:v>1</c:v>
                </c:pt>
                <c:pt idx="1">
                  <c:v>5</c:v>
                </c:pt>
                <c:pt idx="2">
                  <c:v>1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11</c:v>
                </c:pt>
                <c:pt idx="7">
                  <c:v>13</c:v>
                </c:pt>
                <c:pt idx="8">
                  <c:v>13</c:v>
                </c:pt>
                <c:pt idx="9">
                  <c:v>9</c:v>
                </c:pt>
                <c:pt idx="10">
                  <c:v>12</c:v>
                </c:pt>
                <c:pt idx="11">
                  <c:v>6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10</c:v>
                </c:pt>
                <c:pt idx="23">
                  <c:v>7</c:v>
                </c:pt>
                <c:pt idx="24">
                  <c:v>11</c:v>
                </c:pt>
                <c:pt idx="25">
                  <c:v>46</c:v>
                </c:pt>
                <c:pt idx="26">
                  <c:v>11</c:v>
                </c:pt>
                <c:pt idx="27">
                  <c:v>13</c:v>
                </c:pt>
                <c:pt idx="2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2-4025-8F85-1C4D0D9D49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548209856"/>
        <c:axId val="1"/>
      </c:barChart>
      <c:catAx>
        <c:axId val="54820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48209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E" sz="1200" b="1">
                <a:solidFill>
                  <a:srgbClr val="002060"/>
                </a:solidFill>
              </a:rPr>
              <a:t>Expedientes tramitados en 1ra instancia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solidFill>
                <a:srgbClr val="00B0F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'Expedientes tramitados'!$B$6:$B$21</c15:sqref>
                  </c15:fullRef>
                </c:ext>
              </c:extLst>
              <c:f>'Expedientes tramitados'!$B$6:$B$20</c:f>
              <c:strCach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'Expedientes tramitados'!$C$6:$C$21</c15:sqref>
                  </c15:fullRef>
                </c:ext>
              </c:extLst>
              <c:f>'Expedientes tramitados'!$C$6:$C$20</c:f>
              <c:numCache>
                <c:formatCode>General</c:formatCode>
                <c:ptCount val="15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13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14</c:v>
                </c:pt>
                <c:pt idx="8">
                  <c:v>29</c:v>
                </c:pt>
                <c:pt idx="9">
                  <c:v>21</c:v>
                </c:pt>
                <c:pt idx="10">
                  <c:v>34</c:v>
                </c:pt>
                <c:pt idx="11">
                  <c:v>47</c:v>
                </c:pt>
                <c:pt idx="12">
                  <c:v>20</c:v>
                </c:pt>
                <c:pt idx="13">
                  <c:v>20</c:v>
                </c:pt>
                <c:pt idx="14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7B-439D-9E8A-5F45429A89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2260944"/>
        <c:axId val="372247216"/>
      </c:barChart>
      <c:catAx>
        <c:axId val="37226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72247216"/>
        <c:crosses val="autoZero"/>
        <c:auto val="1"/>
        <c:lblAlgn val="ctr"/>
        <c:lblOffset val="100"/>
        <c:noMultiLvlLbl val="0"/>
      </c:catAx>
      <c:valAx>
        <c:axId val="3722472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226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24321654915089"/>
          <c:y val="4.1465917556061459E-2"/>
          <c:w val="0.87159897775935902"/>
          <c:h val="0.844599650507877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Sanciones!$C$5</c:f>
              <c:strCache>
                <c:ptCount val="1"/>
                <c:pt idx="0">
                  <c:v>Multa (UIT)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numFmt formatCode="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/>
                    </a:solidFill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Sanciones!$B$6:$B$27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2000</c:v>
                </c:pt>
                <c:pt idx="3">
                  <c:v>2001</c:v>
                </c:pt>
                <c:pt idx="4">
                  <c:v>2002</c:v>
                </c:pt>
                <c:pt idx="5">
                  <c:v>2003</c:v>
                </c:pt>
                <c:pt idx="6">
                  <c:v>2004</c:v>
                </c:pt>
                <c:pt idx="7">
                  <c:v>2005</c:v>
                </c:pt>
                <c:pt idx="8">
                  <c:v>2006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Sanciones!$C$6:$C$27</c:f>
              <c:numCache>
                <c:formatCode>0</c:formatCode>
                <c:ptCount val="22"/>
                <c:pt idx="0">
                  <c:v>60</c:v>
                </c:pt>
                <c:pt idx="1">
                  <c:v>50</c:v>
                </c:pt>
                <c:pt idx="2">
                  <c:v>166</c:v>
                </c:pt>
                <c:pt idx="3">
                  <c:v>151</c:v>
                </c:pt>
                <c:pt idx="4">
                  <c:v>651</c:v>
                </c:pt>
                <c:pt idx="5">
                  <c:v>292.5</c:v>
                </c:pt>
                <c:pt idx="6">
                  <c:v>87</c:v>
                </c:pt>
                <c:pt idx="7">
                  <c:v>38.200000000000003</c:v>
                </c:pt>
                <c:pt idx="8">
                  <c:v>1485</c:v>
                </c:pt>
                <c:pt idx="9">
                  <c:v>8</c:v>
                </c:pt>
                <c:pt idx="10">
                  <c:v>3.56</c:v>
                </c:pt>
                <c:pt idx="11">
                  <c:v>677.62</c:v>
                </c:pt>
                <c:pt idx="12">
                  <c:v>158.9</c:v>
                </c:pt>
                <c:pt idx="13">
                  <c:v>213.06</c:v>
                </c:pt>
                <c:pt idx="14">
                  <c:v>368.65999999999997</c:v>
                </c:pt>
                <c:pt idx="15">
                  <c:v>79.650000000000006</c:v>
                </c:pt>
                <c:pt idx="16">
                  <c:v>216.2</c:v>
                </c:pt>
                <c:pt idx="17">
                  <c:v>10</c:v>
                </c:pt>
                <c:pt idx="18">
                  <c:v>2591.0500000000002</c:v>
                </c:pt>
                <c:pt idx="19">
                  <c:v>1893.0029999999997</c:v>
                </c:pt>
                <c:pt idx="20" formatCode="0.0">
                  <c:v>72.789999999999992</c:v>
                </c:pt>
                <c:pt idx="21" formatCode="0.0">
                  <c:v>373.7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3-4F50-97B3-1DE072553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7109439"/>
        <c:axId val="1"/>
      </c:barChart>
      <c:catAx>
        <c:axId val="1017109439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3366"/>
                </a:solidFill>
                <a:latin typeface="Calibri"/>
                <a:ea typeface="Calibri"/>
                <a:cs typeface="Calibri"/>
              </a:defRPr>
            </a:pPr>
            <a:endParaRPr lang="es-PE"/>
          </a:p>
        </c:txPr>
        <c:crossAx val="1017109439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0510782022089161E-4"/>
          <c:y val="0.19369316203311845"/>
          <c:w val="0.81988194611177689"/>
          <c:h val="0.6835684559635766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C00000"/>
              </a:solidFill>
              <a:ln w="25400">
                <a:solidFill>
                  <a:srgbClr val="C00000"/>
                </a:solidFill>
              </a:ln>
              <a:effectLst/>
              <a:sp3d contourW="25400">
                <a:contourClr>
                  <a:srgbClr val="C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9D-4C6A-AEA1-8881E8EBF3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accent2"/>
                </a:solidFill>
              </a:ln>
              <a:effectLst/>
              <a:sp3d contourW="2540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59D-4C6A-AEA1-8881E8EBF3EE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25400">
                <a:solidFill>
                  <a:srgbClr val="002060"/>
                </a:solidFill>
              </a:ln>
              <a:effectLst/>
              <a:sp3d contourW="25400">
                <a:contourClr>
                  <a:srgbClr val="00206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59D-4C6A-AEA1-8881E8EBF3EE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  <a:ln w="25400">
                <a:solidFill>
                  <a:srgbClr val="00B0F0"/>
                </a:solidFill>
              </a:ln>
              <a:effectLst/>
              <a:sp3d contourW="25400">
                <a:contourClr>
                  <a:srgbClr val="00B0F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59D-4C6A-AEA1-8881E8EBF3EE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25400">
                <a:solidFill>
                  <a:schemeClr val="accent4"/>
                </a:solidFill>
              </a:ln>
              <a:effectLst/>
              <a:sp3d contourW="25400">
                <a:contourClr>
                  <a:schemeClr val="accent4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59D-4C6A-AEA1-8881E8EBF3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59D-4C6A-AEA1-8881E8EBF3EE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rgbClr val="92D050"/>
                </a:solidFill>
              </a:ln>
              <a:effectLst/>
              <a:sp3d contourW="25400"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B89-4CEF-A82B-7682F721E16C}"/>
              </c:ext>
            </c:extLst>
          </c:dPt>
          <c:dLbls>
            <c:dLbl>
              <c:idx val="0"/>
              <c:layout>
                <c:manualLayout>
                  <c:x val="1.4077087047263258E-2"/>
                  <c:y val="-1.682555197110425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9D-4C6A-AEA1-8881E8EBF3EE}"/>
                </c:ext>
              </c:extLst>
            </c:dLbl>
            <c:dLbl>
              <c:idx val="2"/>
              <c:layout>
                <c:manualLayout>
                  <c:x val="2.2920339179991686E-2"/>
                  <c:y val="-6.67110807845162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59D-4C6A-AEA1-8881E8EBF3EE}"/>
                </c:ext>
              </c:extLst>
            </c:dLbl>
            <c:dLbl>
              <c:idx val="3"/>
              <c:layout>
                <c:manualLayout>
                  <c:x val="-0.26290682421670281"/>
                  <c:y val="-0.124948132301819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59D-4C6A-AEA1-8881E8EBF3EE}"/>
                </c:ext>
              </c:extLst>
            </c:dLbl>
            <c:dLbl>
              <c:idx val="4"/>
              <c:layout>
                <c:manualLayout>
                  <c:x val="-5.4505610440694754E-2"/>
                  <c:y val="4.9865008082120806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59D-4C6A-AEA1-8881E8EBF3EE}"/>
                </c:ext>
              </c:extLst>
            </c:dLbl>
            <c:dLbl>
              <c:idx val="5"/>
              <c:layout>
                <c:manualLayout>
                  <c:x val="-0.16452291288418502"/>
                  <c:y val="9.8619268123891889E-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59D-4C6A-AEA1-8881E8EBF3EE}"/>
                </c:ext>
              </c:extLst>
            </c:dLbl>
            <c:dLbl>
              <c:idx val="6"/>
              <c:layout>
                <c:manualLayout>
                  <c:x val="-8.9782389553821118E-2"/>
                  <c:y val="-5.1643432133339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B89-4CEF-A82B-7682F721E1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E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'Exp Materias'!$B$7:$B$13</c:f>
              <c:strCache>
                <c:ptCount val="7"/>
                <c:pt idx="0">
                  <c:v>Arrendamiento de Circuito</c:v>
                </c:pt>
                <c:pt idx="1">
                  <c:v>Compartición Infraestructura</c:v>
                </c:pt>
                <c:pt idx="2">
                  <c:v>Libre Competencia</c:v>
                </c:pt>
                <c:pt idx="3">
                  <c:v>Competencia Desleal</c:v>
                </c:pt>
                <c:pt idx="4">
                  <c:v>Interconexión</c:v>
                </c:pt>
                <c:pt idx="5">
                  <c:v>tarifas y cargos diferentes a la interconexión</c:v>
                </c:pt>
                <c:pt idx="6">
                  <c:v>Mixtos</c:v>
                </c:pt>
              </c:strCache>
            </c:strRef>
          </c:cat>
          <c:val>
            <c:numRef>
              <c:f>'Exp Materias'!$D$7:$D$13</c:f>
              <c:numCache>
                <c:formatCode>0.0%</c:formatCode>
                <c:ptCount val="7"/>
                <c:pt idx="0">
                  <c:v>8.6206896551724137E-3</c:v>
                </c:pt>
                <c:pt idx="1">
                  <c:v>0.12931034482758622</c:v>
                </c:pt>
                <c:pt idx="2">
                  <c:v>0.125</c:v>
                </c:pt>
                <c:pt idx="3">
                  <c:v>0.50431034482758619</c:v>
                </c:pt>
                <c:pt idx="4">
                  <c:v>0.19827586206896552</c:v>
                </c:pt>
                <c:pt idx="5">
                  <c:v>4.3103448275862068E-3</c:v>
                </c:pt>
                <c:pt idx="6">
                  <c:v>3.017241379310345E-2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9D-4C6A-AEA1-8881E8EBF3E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 b="1">
          <a:solidFill>
            <a:srgbClr val="00206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1</xdr:row>
      <xdr:rowOff>160020</xdr:rowOff>
    </xdr:from>
    <xdr:to>
      <xdr:col>3</xdr:col>
      <xdr:colOff>3687935</xdr:colOff>
      <xdr:row>6</xdr:row>
      <xdr:rowOff>68580</xdr:rowOff>
    </xdr:to>
    <xdr:pic>
      <xdr:nvPicPr>
        <xdr:cNvPr id="2" name="Imagen 1" descr="Portal del Usuario">
          <a:extLst>
            <a:ext uri="{FF2B5EF4-FFF2-40B4-BE49-F238E27FC236}">
              <a16:creationId xmlns:a16="http://schemas.microsoft.com/office/drawing/2014/main" id="{D9908E91-629C-43CD-A5CE-C1066B2D6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1240" y="342900"/>
          <a:ext cx="3764135" cy="822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5</xdr:row>
      <xdr:rowOff>121920</xdr:rowOff>
    </xdr:from>
    <xdr:to>
      <xdr:col>13</xdr:col>
      <xdr:colOff>287613</xdr:colOff>
      <xdr:row>26</xdr:row>
      <xdr:rowOff>11143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7</xdr:row>
      <xdr:rowOff>15240</xdr:rowOff>
    </xdr:from>
    <xdr:to>
      <xdr:col>13</xdr:col>
      <xdr:colOff>520024</xdr:colOff>
      <xdr:row>25</xdr:row>
      <xdr:rowOff>129171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781050</xdr:colOff>
      <xdr:row>3</xdr:row>
      <xdr:rowOff>110490</xdr:rowOff>
    </xdr:from>
    <xdr:to>
      <xdr:col>11</xdr:col>
      <xdr:colOff>662940</xdr:colOff>
      <xdr:row>20</xdr:row>
      <xdr:rowOff>137160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160020</xdr:colOff>
      <xdr:row>4</xdr:row>
      <xdr:rowOff>297180</xdr:rowOff>
    </xdr:from>
    <xdr:to>
      <xdr:col>17</xdr:col>
      <xdr:colOff>731520</xdr:colOff>
      <xdr:row>27</xdr:row>
      <xdr:rowOff>190500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32197A57-D178-4530-912F-2E772BB064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274320</xdr:colOff>
      <xdr:row>4</xdr:row>
      <xdr:rowOff>91440</xdr:rowOff>
    </xdr:from>
    <xdr:to>
      <xdr:col>12</xdr:col>
      <xdr:colOff>561974</xdr:colOff>
      <xdr:row>22</xdr:row>
      <xdr:rowOff>19052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0.71309</cdr:x>
      <cdr:y>0.34472</cdr:y>
    </cdr:from>
    <cdr:to>
      <cdr:x>0.75839</cdr:x>
      <cdr:y>0.81677</cdr:y>
    </cdr:to>
    <cdr:sp macro="" textlink="">
      <cdr:nvSpPr>
        <cdr:cNvPr id="4" name="Cerrar llave 3"/>
        <cdr:cNvSpPr/>
      </cdr:nvSpPr>
      <cdr:spPr>
        <a:xfrm xmlns:a="http://schemas.openxmlformats.org/drawingml/2006/main">
          <a:off x="4048124" y="1057276"/>
          <a:ext cx="257179" cy="1447799"/>
        </a:xfrm>
        <a:prstGeom xmlns:a="http://schemas.openxmlformats.org/drawingml/2006/main" prst="rightBrac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PE"/>
        </a:p>
      </cdr:txBody>
    </cdr:sp>
  </cdr:relSizeAnchor>
  <cdr:relSizeAnchor xmlns:cdr="http://schemas.openxmlformats.org/drawingml/2006/chartDrawing">
    <cdr:from>
      <cdr:x>0.73993</cdr:x>
      <cdr:y>0.45756</cdr:y>
    </cdr:from>
    <cdr:to>
      <cdr:x>1</cdr:x>
      <cdr:y>0.72153</cdr:y>
    </cdr:to>
    <cdr:sp macro="" textlink="">
      <cdr:nvSpPr>
        <cdr:cNvPr id="6" name="CuadroTexto 1"/>
        <cdr:cNvSpPr txBox="1"/>
      </cdr:nvSpPr>
      <cdr:spPr>
        <a:xfrm xmlns:a="http://schemas.openxmlformats.org/drawingml/2006/main">
          <a:off x="4200508" y="1403352"/>
          <a:ext cx="1476391" cy="8096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PE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Libre Competencia y Competencia Desleal</a:t>
          </a:r>
        </a:p>
        <a:p xmlns:a="http://schemas.openxmlformats.org/drawingml/2006/main">
          <a:pPr algn="ctr"/>
          <a:r>
            <a:rPr lang="es-PE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62,9%</a:t>
          </a:r>
          <a:endParaRPr lang="es-PE" sz="1100" b="1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/2024/Gesti&#243;n/15.%20Estad&#237;sticas%20de%20la%20Web/2024/CCO/Seguimiento%20General%20de%20Controversias%20-%20IV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/2024/Gesti&#243;n/15.%20Estad&#237;sticas%20de%20la%20Web/2023/CCO/IV%20Trim/Seguimiento%20General%20de%20Controversias%20-%20III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&amp;2"/>
      <sheetName val="3"/>
      <sheetName val="4"/>
      <sheetName val="5"/>
      <sheetName val="Multas"/>
      <sheetName val="TD 1, 2 y 4 (II-2023)"/>
      <sheetName val="Multas_"/>
      <sheetName val="TD_Multa"/>
      <sheetName val="TD Multas"/>
      <sheetName val="Materia"/>
      <sheetName val="BASE FINAL"/>
      <sheetName val="Hoja2"/>
      <sheetName val="TD-exp tramitados"/>
      <sheetName val="BASE EXP TRAMITADOS"/>
      <sheetName val="Hoja1"/>
      <sheetName val="BASE - JS"/>
    </sheetNames>
    <sheetDataSet>
      <sheetData sheetId="0" refreshError="1">
        <row r="34">
          <cell r="C34">
            <v>8</v>
          </cell>
          <cell r="D34">
            <v>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&amp;2"/>
      <sheetName val="3"/>
      <sheetName val="4"/>
      <sheetName val="5"/>
      <sheetName val="Multas"/>
      <sheetName val="TD 1, 2 y 4 (II-2023)"/>
      <sheetName val="Multas_"/>
      <sheetName val="TD_Multa"/>
      <sheetName val="TD Multas"/>
      <sheetName val="Materia"/>
      <sheetName val="BASE FINAL"/>
      <sheetName val="BASE - JS"/>
    </sheetNames>
    <sheetDataSet>
      <sheetData sheetId="0">
        <row r="34">
          <cell r="C34">
            <v>9</v>
          </cell>
        </row>
      </sheetData>
      <sheetData sheetId="1">
        <row r="23">
          <cell r="C23">
            <v>72.789999999999992</v>
          </cell>
        </row>
      </sheetData>
      <sheetData sheetId="2">
        <row r="5">
          <cell r="D5">
            <v>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ias Moreno Ramos" refreshedDate="45309.594257175922" createdVersion="8" refreshedVersion="6" minRefreshableVersion="3" recordCount="97">
  <cacheSource type="worksheet">
    <worksheetSource name="Tabla4"/>
  </cacheSource>
  <cacheFields count="18">
    <cacheField name="Nº" numFmtId="0">
      <sharedItems containsString="0" containsBlank="1" containsNumber="1" containsInteger="1" minValue="1" maxValue="96" count="9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m/>
      </sharedItems>
    </cacheField>
    <cacheField name="Exp." numFmtId="0">
      <sharedItems containsBlank="1"/>
    </cacheField>
    <cacheField name="Empresa" numFmtId="0">
      <sharedItems/>
    </cacheField>
    <cacheField name="Infracción" numFmtId="0">
      <sharedItems containsBlank="1" longText="1"/>
    </cacheField>
    <cacheField name="Norma infringida" numFmtId="0">
      <sharedItems containsBlank="1" longText="1"/>
    </cacheField>
    <cacheField name="Gravedad" numFmtId="0">
      <sharedItems containsBlank="1"/>
    </cacheField>
    <cacheField name="N° Resolución" numFmtId="0">
      <sharedItems containsBlank="1"/>
    </cacheField>
    <cacheField name="Año" numFmtId="0">
      <sharedItems containsString="0" containsBlank="1" containsNumber="1" containsInteger="1" minValue="1997" maxValue="2022" count="21">
        <n v="1997"/>
        <n v="1998"/>
        <n v="2000"/>
        <n v="2002"/>
        <n v="2003"/>
        <n v="2006"/>
        <n v="2001"/>
        <n v="2004"/>
        <n v="2005"/>
        <n v="2017"/>
        <n v="2011"/>
        <n v="2012"/>
        <n v="2013"/>
        <n v="2014"/>
        <n v="2015"/>
        <n v="2016"/>
        <n v="2018"/>
        <n v="2019"/>
        <n v="2021"/>
        <n v="2022"/>
        <m/>
      </sharedItems>
    </cacheField>
    <cacheField name="Situación de Cobranza" numFmtId="0">
      <sharedItems containsBlank="1"/>
    </cacheField>
    <cacheField name="Destino de la cobranza" numFmtId="0">
      <sharedItems containsBlank="1"/>
    </cacheField>
    <cacheField name="Fecha de cobro" numFmtId="0">
      <sharedItems containsDate="1" containsBlank="1" containsMixedTypes="1" minDate="1997-03-10T00:00:00" maxDate="2013-08-02T00:00:00"/>
    </cacheField>
    <cacheField name="Multa (UIT)" numFmtId="0">
      <sharedItems containsBlank="1" containsMixedTypes="1" containsNumber="1" minValue="0.2" maxValue="1097"/>
    </cacheField>
    <cacheField name="Valor UIT S/." numFmtId="0">
      <sharedItems containsString="0" containsBlank="1" containsNumber="1" containsInteger="1" minValue="2400" maxValue="4150"/>
    </cacheField>
    <cacheField name="Multa S/." numFmtId="0">
      <sharedItems containsString="0" containsBlank="1" containsNumber="1" minValue="1925" maxValue="3949200"/>
    </cacheField>
    <cacheField name="Intereses S/." numFmtId="0">
      <sharedItems containsString="0" containsBlank="1" containsNumber="1" minValue="0" maxValue="118979"/>
    </cacheField>
    <cacheField name="Total S/." numFmtId="0">
      <sharedItems containsString="0" containsBlank="1" containsNumber="1" minValue="3251" maxValue="3959236"/>
    </cacheField>
    <cacheField name="Estado" numFmtId="0">
      <sharedItems containsBlank="1"/>
    </cacheField>
    <cacheField name="Año2" numFmtId="0">
      <sharedItems containsString="0" containsBlank="1" containsNumber="1" containsInteger="1" minValue="1997" maxValue="20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7">
  <r>
    <x v="0"/>
    <s v="001-1996"/>
    <s v="TELEFÓNICA DEL PERÚ S.A.A."/>
    <s v="Incumplimiento en el requerimiento de información solicitada por el Cuerpo Colegiado Ordinario"/>
    <s v="Art. 16° del Reglamento General de Infracciones y Sanciones en la Prestación de servicios Públicos de Telecomunicaciones (Resolución Nº 001-96-CD/OSIPTEL)       "/>
    <s v="Muy Grave"/>
    <s v="030-1997-CCO_x000a_002-1997-PD"/>
    <x v="0"/>
    <s v="COBRADO"/>
    <s v="MEF/DGTP"/>
    <d v="1997-03-10T00:00:00"/>
    <n v="30"/>
    <n v="2400"/>
    <n v="72000"/>
    <n v="0"/>
    <n v="72000"/>
    <m/>
    <n v="1997"/>
  </r>
  <r>
    <x v="1"/>
    <s v="001-1996"/>
    <s v="TELEFÓNICA DEL PERÚ S.A.A."/>
    <s v="Por la comisión de prácticas anticompetitivas"/>
    <s v="Arts. 4°, 28° y 29° del Reglamento General de Infracciones y Sanciones en la Prestación de servicios Públicos de Telecomunicaciones (Resolución Nº 001-96-CD/OSIPTEL)       "/>
    <s v="Muy Grave"/>
    <s v="055-1997-CCO_x000a_020-1998-PD"/>
    <x v="1"/>
    <s v="COBRADO"/>
    <s v="MEF/DGTP"/>
    <d v="2000-04-27T00:00:00"/>
    <n v="50"/>
    <n v="2400"/>
    <n v="120000"/>
    <n v="2035.71"/>
    <n v="122035.71"/>
    <m/>
    <n v="1997"/>
  </r>
  <r>
    <x v="2"/>
    <s v="002-1996"/>
    <s v="RED CIENTIFICA PERUANA"/>
    <s v="Por la comisión de actos de competencia desleal"/>
    <s v="Arts. 28° y 29° del Reglamento General de Infracciones y Sanciones en la Prestación de servicios Públicos de Telecomunicaciones (Resolución Nº 001-96-CD/OSIPTEL)"/>
    <s v="Muy Grave"/>
    <s v="018-1997-CCO_x000a_043-1997-PD "/>
    <x v="0"/>
    <s v="COBRADO"/>
    <s v="MEF/DGTP"/>
    <d v="2000-02-29T00:00:00"/>
    <n v="30"/>
    <n v="2400"/>
    <n v="72000"/>
    <n v="68607.37"/>
    <n v="140607.37"/>
    <m/>
    <n v="1997"/>
  </r>
  <r>
    <x v="3"/>
    <s v="006-1999"/>
    <s v="TELEFÓNICA MULTIMEDIA S.A.C."/>
    <s v="Incumplimiento en el requerimiento de información solicitada por el Cuerpo Colegiado Ordinario"/>
    <s v="Art. 44° del Reglamento General de Infracciones y Sanciones (Resolución  002-99-CD/OSIPTEL)       "/>
    <s v="Leve"/>
    <s v="059-2000-CCO"/>
    <x v="2"/>
    <s v="COBRADO"/>
    <s v="OSIPTEL-FITEL"/>
    <d v="2004-02-11T00:00:00"/>
    <n v="15"/>
    <n v="3200"/>
    <n v="48000"/>
    <n v="6720.0599999999977"/>
    <n v="54720.06"/>
    <m/>
    <n v="2000"/>
  </r>
  <r>
    <x v="4"/>
    <s v="002-2000"/>
    <s v="TELEFÓNICA DEL PERÚ S.A.A."/>
    <s v="Interrupción del servicio de transporte conmutado"/>
    <s v="Art. 4° del Reglamento General de Infracciones y Sanciones (Resolución Nº 002-99-CD/OSIPTEL)       "/>
    <s v="Muy Grave"/>
    <s v="033-2000-CCO"/>
    <x v="2"/>
    <s v="COBRADO "/>
    <s v="OSIPTEL-FITEL"/>
    <d v="2003-06-13T00:00:00"/>
    <n v="151"/>
    <n v="3100"/>
    <n v="468100"/>
    <n v="61277.729999999981"/>
    <n v="529377.73"/>
    <m/>
    <n v="2000"/>
  </r>
  <r>
    <x v="5"/>
    <s v="006-1999"/>
    <s v="TELEFÓNICA MULTIMEDIA S.A.C."/>
    <s v="Incumplimiento de la resolución final del Cuerpo Colegiado que ordenaba deje sin efectos sus convenios de exclusividad con Fox y Turner."/>
    <s v="Art. 44° del Reglamento General de Infracciones y Sanciones (Resolución Nº 002-99-CD/OSIPTEL)   "/>
    <s v="Muy Grave"/>
    <s v="_x000a_071-2002-CCO"/>
    <x v="3"/>
    <s v="EN EL PODER JUDICIAL (CONSIGNADO EN EL BANCO DE LA NACION EL 15-01-2004). "/>
    <m/>
    <m/>
    <n v="350"/>
    <n v="3100"/>
    <n v="1085000"/>
    <m/>
    <m/>
    <s v="J-137 - Para Dictamen Fiscal."/>
    <n v="2002"/>
  </r>
  <r>
    <x v="6"/>
    <s v="001-2001"/>
    <s v="COMPAÑÍA TELEFONICA ANDINA S.A."/>
    <s v="Por actuar con mala fe, temeridad procesal y por planteamiento de denuncia maliciosa"/>
    <s v="Art. 112° del Código Procesal Civil y artículo 104° del Reglamento General del OSIPTEL (Decreto Supremo  Nº 008-2001-PCM)"/>
    <s v="Sin calificación"/>
    <s v="010-2001-CCO_x000a_006-2003-TSC"/>
    <x v="4"/>
    <s v="COBRANZA INFRUCTUOSA (EN PROCESO CONCURSAL)"/>
    <m/>
    <m/>
    <n v="10"/>
    <n v="3100"/>
    <n v="31000"/>
    <m/>
    <m/>
    <s v="En proceso Concursal ante Indecopi"/>
    <n v="2001"/>
  </r>
  <r>
    <x v="7"/>
    <s v="003-2001"/>
    <s v="TELEFÓNICA DEL PERÚ S.A.A."/>
    <s v="Por infracciones a las normas de preselección, y al marco regulatorio de telecomunicaciones (negativa de  transporte de llamadas y acceso a numeración)._x000a_Por la comisión de actos de competencia desleal en la modalidad de infracciones a la clausula general._x000a_Por actos de abuso de posición de dominio en la modalidad de incremento de costos del rival y negativa injustificada de trato."/>
    <s v="Arts. 10° y 14° del Reglamento del Sistema de Preselección del Concesionario del Servicio Portador de larga Distancia (Resolución N° 006-99-CD/OSIPTEL); Arts. 4° y 37 del Reglamento General de Infracciones y Sanciones (Resolución N° 002-99-CD/OSIPTEL); Art. 6° de la Ley de Represión de Competencia Desleal (D. Ley N° 26122); y Arts. 5° a) y 5° f) de la Ley de Represión de Conductas Anticompetitivas (Decreto Legislativo N° 701)."/>
    <s v="Muy Grave"/>
    <s v="052-2002-CCO_x000a_021-2006-TSC_x000a_022-2006-TSC"/>
    <x v="5"/>
    <s v="COBRADO"/>
    <s v="FITEL-MTC"/>
    <d v="2010-08-16T00:00:00"/>
    <n v="1097"/>
    <n v="3600"/>
    <n v="3949200"/>
    <n v="10036"/>
    <n v="3959236"/>
    <m/>
    <n v="2002"/>
  </r>
  <r>
    <x v="8"/>
    <s v="004-2001"/>
    <s v="TELEFÓNICA DEL PERÚ S.A.A."/>
    <s v="Por incumplimiento de disposiciones relativas a la aplicación de cargos de interconexión."/>
    <s v="Art. 35° del Reglamento General de Infracciones y Sanciones (Resolución Nº 002-99-CD/OSIPTEL)       "/>
    <s v="Muy Grave"/>
    <s v="016-2001-CCO"/>
    <x v="6"/>
    <s v="EN EL PODER JUDICIAL (CONCLUIDO CON SENTENCIA A FAVOR. EN TRAMITE EL CERTIFICADO DE DEPOSITO)."/>
    <m/>
    <m/>
    <n v="151"/>
    <n v="3000"/>
    <n v="453000"/>
    <m/>
    <m/>
    <s v="J-142 Se ha solicitado la entrega del Certificado de Deposito al Poder Judicial"/>
    <n v="2001"/>
  </r>
  <r>
    <x v="9"/>
    <s v="004-2001"/>
    <s v="TELEFÓNICA DEL PERÚ S.A.A."/>
    <s v="Incumplimiento de la resolución final del Cuerpo Colegiado."/>
    <s v="Art. 44° del Reglamento General de Infracciones y Sanciones (Resolución Nº 002-99-CD/OSIPTEL)       "/>
    <s v="Muy Grave"/>
    <s v="020-2002-CCO"/>
    <x v="3"/>
    <s v="EN EL PODER JUDICIAL (CONCLUIDO CON SENTENCIA A FAVOR. EN TRAMITE EL CERTIFICADO DE DEPOSITO)."/>
    <m/>
    <m/>
    <n v="151"/>
    <n v="3100"/>
    <n v="468100"/>
    <m/>
    <m/>
    <m/>
    <n v="2002"/>
  </r>
  <r>
    <x v="10"/>
    <s v="004-2001"/>
    <s v="TELEFÓNICA DEL PERÚ S.A.A."/>
    <s v="Multas coercitivas (3) por incumplimiento de la resolución final."/>
    <s v="Art. 44° del Reglamento General de Infracciones y Sanciones (Resolución Nº 002-99-CD/OSIPTEL)      "/>
    <s v="Sin calificación"/>
    <s v="022-2002-CCO"/>
    <x v="3"/>
    <s v="EN EL PODER JUDICIAL (CONCLUIDO CON SENTENCIA A FAVOR. EN TRAMITE EL CERTIFICADO DE DEPOSITO)."/>
    <m/>
    <m/>
    <n v="150"/>
    <n v="3100"/>
    <n v="465000"/>
    <m/>
    <m/>
    <m/>
    <n v="2002"/>
  </r>
  <r>
    <x v="11"/>
    <s v="006-1999"/>
    <s v="TELEFÓNICA MULTIMEDIA S.A.C."/>
    <s v="Incumplimiento de la resolución final del Cuerpo Colegiado que ordenaba deje sin efectos sus convenios de exclusividad con Fox y Turner."/>
    <s v="Art. 44° del Reglamento General de Infracciones y Sanciones (Resolución Nº 002-99-CD/OSIPTEL)   "/>
    <s v="Sin calificación"/>
    <s v="076-2003-CCO_x000a_013-2003-TSC"/>
    <x v="4"/>
    <s v="COBRADO"/>
    <s v="FITEL-MTC"/>
    <d v="2013-08-01T00:00:00"/>
    <n v="105"/>
    <n v="3700"/>
    <n v="388500"/>
    <n v="118979"/>
    <n v="507479"/>
    <s v="Concluido - J-389"/>
    <n v="2003"/>
  </r>
  <r>
    <x v="12"/>
    <s v="009-2001"/>
    <s v="TELEFÓNICA DEL PERÚ S.A.A."/>
    <s v="Por abuso de su posición de dominio en la modalidad de trato injustificado."/>
    <s v="Art. 5° de la Ley de Represión de Conductas Anticompetitivas (Decreto Legislativo Nº 701)        "/>
    <s v="Grave"/>
    <s v="039-2003-CCO_x000a_019-2003-TSC"/>
    <x v="4"/>
    <s v="COBRADO"/>
    <s v="OSIPTEL-FITEL"/>
    <s v="23/01/2004      19/03/2004"/>
    <n v="25"/>
    <n v="3200"/>
    <n v="80000"/>
    <n v="66.510000000000005"/>
    <n v="80066.509999999995"/>
    <m/>
    <n v="2003"/>
  </r>
  <r>
    <x v="13"/>
    <s v="010-2002"/>
    <s v="NEXTEL DEL PERU S.A."/>
    <s v="Por incumplimiento de obligaciones contractuales de interconexión"/>
    <s v="Arts. 36° y 37° del Reglamento General de Infracciones y Sanciones (Resolución N° 002-99-CD/OSIPTEL)"/>
    <s v="Muy Grave"/>
    <s v="015-2003-CCO_x000a_030-2003-TSC"/>
    <x v="4"/>
    <s v="COBRADO"/>
    <s v="FITEL-MTC"/>
    <d v="2007-09-26T00:00:00"/>
    <n v="151"/>
    <n v="3450"/>
    <n v="520950"/>
    <n v="60336"/>
    <n v="581286"/>
    <m/>
    <n v="2003"/>
  </r>
  <r>
    <x v="14"/>
    <s v="002-2003"/>
    <s v="TELEVISION SATELITAL E.I.R.L"/>
    <s v="Por la comisión de actos de competencia desleal, en la modalidad de violación de normas."/>
    <s v="Art. 17° del la Ley de Represión de Competencia Desleal (D.Ley N° 26122)     "/>
    <s v="Grave"/>
    <s v="012-2002-CCO_x000a_039-2003-TSC"/>
    <x v="4"/>
    <s v="COBRADO"/>
    <s v="OSIPTEL-FITEL"/>
    <s v="02/06/2004     30/06/2004     31/08/2004       14/09/2004"/>
    <n v="1.5"/>
    <n v="3100"/>
    <n v="4650"/>
    <n v="128.58000000000001"/>
    <n v="4778.58"/>
    <m/>
    <n v="2002"/>
  </r>
  <r>
    <x v="15"/>
    <s v="013-2003"/>
    <s v="BOGA COMUNICACIONES S.A."/>
    <s v="Actos de competencia Desleal, en la modalidad de denigración."/>
    <s v="Art. 11° de la Ley de Represión de la Competencia Desleal (D. Ley N° 26122)       "/>
    <s v="Sin calificación"/>
    <s v="006-2003-CCO_x000a_007-2004-TSC"/>
    <x v="7"/>
    <s v="COBRADO"/>
    <s v="OSIPTEL-FITEL"/>
    <d v="2004-12-10T00:00:00"/>
    <n v="1"/>
    <n v="3200"/>
    <n v="3200"/>
    <n v="51"/>
    <n v="3251"/>
    <m/>
    <n v="2003"/>
  </r>
  <r>
    <x v="16"/>
    <s v="016-2003"/>
    <s v="DITEL CORPORATION S.A."/>
    <s v="Interposición de Demanda Maliciosa."/>
    <s v="Art.50° del Reglamento General de Infracciones y Sanciones  (Resolución Nº 002-99-CD/OSIPTEL)"/>
    <s v="Grave"/>
    <s v="014-2004-CCO_x000a_014-2004-TSC"/>
    <x v="7"/>
    <s v="COBRANZA INFRUCTUOSA"/>
    <m/>
    <m/>
    <n v="35"/>
    <n v="3200"/>
    <n v="112000"/>
    <m/>
    <m/>
    <m/>
    <n v="2004"/>
  </r>
  <r>
    <x v="17"/>
    <s v="018-2003"/>
    <s v="COMPAÑÍA TELEFONICA ANDINA S.A."/>
    <s v="Interposición de Demanda Maliciosa."/>
    <s v="Art.50° del Reglamento General de Infracciones y Sanciones  (Resolución Nº 002-99-CD/OSIPTEL)"/>
    <s v="Grave"/>
    <s v="017-2004-CCO_x000a_012-2004-TSC"/>
    <x v="7"/>
    <s v="EN PROCESO DE COBRO (EN PROCESO CONCURSAL)."/>
    <m/>
    <m/>
    <n v="51"/>
    <n v="3200"/>
    <n v="163200"/>
    <m/>
    <m/>
    <m/>
    <n v="2004"/>
  </r>
  <r>
    <x v="18"/>
    <s v="003-2004"/>
    <s v="SYSTEM ONE WORLD COMMUNICATION PERU S.A."/>
    <s v="Por la intrerposición de una demanda a sabiendas de la falsedad de las imputaciones que la sustentaban. "/>
    <s v="Art.50° del Reglamento General de Infracciones y Sanciones  (Resolución Nº 002-99-CD/OSIPTEL)"/>
    <s v="Grave"/>
    <s v="028-2005-CCO"/>
    <x v="8"/>
    <s v="COBRANZA INFRUCTUOSA"/>
    <m/>
    <m/>
    <n v="35"/>
    <n v="3300"/>
    <n v="115500"/>
    <m/>
    <m/>
    <m/>
    <n v="2005"/>
  </r>
  <r>
    <x v="19"/>
    <s v="007-2004"/>
    <s v="JOSE LEONARDO CORREA BRICEÑO"/>
    <s v="Por la comisión de actos de competencia desleal en la modalidad de violación de normas"/>
    <s v="Art. 17° de la Ley de Represión de Competencia Desleal (Ley N° 26122)       "/>
    <s v="Grave"/>
    <s v="016-2005-CCO_x000a_009-2005-TSC"/>
    <x v="8"/>
    <s v="COBRADO"/>
    <s v="OSIPTEL-FITEL"/>
    <s v="15/09/2005     17/10/2005     16/11/2005"/>
    <n v="1.2"/>
    <n v="3300"/>
    <n v="3960"/>
    <n v="18"/>
    <n v="3978"/>
    <m/>
    <n v="2005"/>
  </r>
  <r>
    <x v="20"/>
    <s v="002-2005"/>
    <s v="MARIA DEL PILAR UZATEGUI PEREA"/>
    <s v="Por la comisión de actos de competencia desleal en la modalidad de violación de normas"/>
    <s v="Art. 17° de la Ley de Represión de Competencia Desleal (Ley N° 26122)       "/>
    <s v="Grave"/>
    <s v="008-2005-CCO"/>
    <x v="8"/>
    <s v="COBRANZA INFRUCTUOSA (PAGO A CUENTA SOLO INTERESES)"/>
    <s v="OSIPTEL-FITEL"/>
    <d v="2011-01-11T00:00:00"/>
    <n v="2"/>
    <n v="3300"/>
    <n v="6600"/>
    <n v="950"/>
    <n v="7550"/>
    <m/>
    <n v="2005"/>
  </r>
  <r>
    <x v="21"/>
    <s v="005-2005"/>
    <s v="PRODUCCIONES CABLE MAR S.A.C"/>
    <s v="Por la comisión de actos de competencia desleal en la modalidad de violación de normas"/>
    <s v="Art. 17° de la Ley de Represión de Competencia Desleal (Ley N° 26122)       "/>
    <s v="Sin calificación"/>
    <s v="015-2006-CCO"/>
    <x v="5"/>
    <s v="COBRANZA INFRUCTUOSA"/>
    <m/>
    <m/>
    <n v="4"/>
    <n v="3400"/>
    <n v="13600"/>
    <m/>
    <m/>
    <m/>
    <n v="2006"/>
  </r>
  <r>
    <x v="22"/>
    <s v="015-2003"/>
    <s v="NORTEK COMMUNICATIONS"/>
    <s v="Por el transporte de tráfico no permitido e Interconexión al margen del procedimiento de negociación supervisada. _x000a_Por la comisión de actos de competencia Desleal, en la modalidad  de clausula general y denigración"/>
    <s v="Arts. 43° y 45° del TUO de Normas de Interconexión (Resolución N° 043-2003-CD/OSIPTEL). _x000a__x000a_Arts. 6° y 11° de la Ley de Represión de la Competencia Desleal (D.Ley N° 26122)"/>
    <s v="Grave_x000a__x000a__x000a_Muy Grave"/>
    <s v="011-2005-CCO_x000a__x000a_005-2006-TSC"/>
    <x v="5"/>
    <s v="COBRANZA INFRUCTUOSA"/>
    <m/>
    <m/>
    <n v="268"/>
    <n v="3400"/>
    <n v="911200"/>
    <m/>
    <m/>
    <m/>
    <n v="2005"/>
  </r>
  <r>
    <x v="23"/>
    <s v="015-2003"/>
    <s v="FULL LINE S.A.C"/>
    <s v="Interconexión al margen del procedimiento de negociación supervisada."/>
    <s v="Arts. 43° y 45° del TUO de las Normas de Interconexión (Resolución N° 043-2003-CD/OSIPTEL)"/>
    <s v="Grave"/>
    <s v="011-2005-CCO_x000a_005-2006-TSC"/>
    <x v="5"/>
    <s v="COBRANZA INFRUCTUOSA"/>
    <m/>
    <m/>
    <n v="51"/>
    <n v="3400"/>
    <n v="173400"/>
    <m/>
    <m/>
    <m/>
    <n v="2005"/>
  </r>
  <r>
    <x v="24"/>
    <s v="015-2003"/>
    <s v="LIMATEL S.A."/>
    <s v="Interconexión al margen del procedimiento de negociación supervisada."/>
    <s v="Arts. 43° y 45° del TUO de las Normas de Interconexión (Resolución N° 043-2003-CD/OSIPTEL)"/>
    <s v="Grave"/>
    <s v="011-2005-CCO_x000a_005-2006-TSC"/>
    <x v="5"/>
    <s v="EN EL PODER JUDICIAL"/>
    <m/>
    <m/>
    <n v="60"/>
    <n v="3400"/>
    <n v="204000"/>
    <m/>
    <m/>
    <s v="J-559 - Para ser remitido al Ministerio Público."/>
    <n v="2005"/>
  </r>
  <r>
    <x v="25"/>
    <s v="010-2005"/>
    <s v="WI-NET PERU S.A.C."/>
    <s v="Actos de competencia Desleal, en la modalidad  de clausula general e inducción a la infracción contractual"/>
    <s v="Arts. 6° y  16° b) de la Ley de Represión de Competencia Desleal ( D.Ley N° 261222)."/>
    <s v="Leve"/>
    <s v="019-2005-CCO_x000a_008-2006-TSC"/>
    <x v="5"/>
    <s v="COBRADO"/>
    <s v="OSIPTEL-FITEL"/>
    <s v="31/05/2006    22/06/2006     20/07/2006   24/08/2006  27/09/2006   25/10/2006        23/11/2006          19/12/2006            29/12/2006"/>
    <n v="5"/>
    <n v="3400"/>
    <n v="17000"/>
    <n v="227"/>
    <n v="17227"/>
    <m/>
    <n v="2005"/>
  </r>
  <r>
    <x v="26"/>
    <s v="001-2008-CCO"/>
    <s v="TELMEX PERU S.A._x000a_(ahora América Móvil Perú S.A.C.)"/>
    <s v="Incumplimiento de la obligación contractual de reparar el enlace de interconexión contratado por TELEANDINA."/>
    <s v="Artículo 83° del TUO de las Normas de Interconexión (Resolución de  Consejo Directivo N° 043-2003-CD/OSIPTEL)  "/>
    <s v="Grave"/>
    <s v="021-2008-CCO_x000a_004-2009-TSC_x000a_005-2017-TSC"/>
    <x v="9"/>
    <s v="PODER JUDICIAL ORDENÓ A TSC VOLVER A PRONUNCIARSE"/>
    <m/>
    <m/>
    <n v="51"/>
    <n v="4050"/>
    <n v="206550"/>
    <m/>
    <m/>
    <s v="Concluido   "/>
    <n v="2008"/>
  </r>
  <r>
    <x v="27"/>
    <s v="001-2011"/>
    <s v="TELEVISIÓN DEL VALLE S.A.C."/>
    <s v="Presentación de información falsa durante la tramitación del procedimiento. "/>
    <s v="Artículo 103° del Reglamento General del OSIPTEL, (Decreto Supremo N° 008-2001-PCM)"/>
    <s v="Muy Grave"/>
    <s v="014-2011-CCO_x000a_012-2011-TSC "/>
    <x v="10"/>
    <s v="EN PROCESO DE COBRO (EN COACTIVO)"/>
    <m/>
    <m/>
    <n v="8"/>
    <n v="3600"/>
    <n v="28800"/>
    <m/>
    <m/>
    <m/>
    <n v="2011"/>
  </r>
  <r>
    <x v="28"/>
    <s v="004-2011"/>
    <s v="ERNESTO JUSTINO ÑAUPARI LINO"/>
    <s v="Comisión de actos de competencia desleal en la modalidad de violación de normas. "/>
    <s v="Artículo 14° de la Ley de Represión de Competencia Desleal (Decreto Legislativo Nº 1044)"/>
    <s v="Leve"/>
    <s v="008-2012-CCO"/>
    <x v="11"/>
    <s v="EN PROCESO DE COBRO (EN COACTIVO)"/>
    <m/>
    <m/>
    <n v="3.56"/>
    <n v="3650"/>
    <n v="12994"/>
    <m/>
    <m/>
    <m/>
    <n v="2012"/>
  </r>
  <r>
    <x v="29"/>
    <s v="005-2011"/>
    <s v="TELEFÓNICA DEL PERÚ S.A.A."/>
    <s v="Abuso de posición de dominio en la modalidad de ventas atadas. "/>
    <s v="Art. 10.2, inciso c) de la Ley de Represión de Conductas Anticompetitivas (Decreto Legislativo N° 1034)."/>
    <s v="Leve"/>
    <s v="017-2012-CCO_x000a_004-2013-TSC"/>
    <x v="12"/>
    <s v="PAGADA (EN EL PODER JUDICIAL)"/>
    <s v="FITEL-MTC"/>
    <s v="30/04/2013_x000a_07/06/2013"/>
    <n v="407"/>
    <n v="3700"/>
    <n v="1505900"/>
    <n v="6014"/>
    <n v="1511914"/>
    <s v="J-936 - En primera instancia."/>
    <n v="2012"/>
  </r>
  <r>
    <x v="30"/>
    <s v="002-2011 (Sancionador) "/>
    <s v="TELEFÓNICA DEL PERÚ S.A.A."/>
    <s v="Corte o suspensión del servicio de telecomunicaciones por fundamentos vinculados al objeto de la controversia._x000a__x000a_Incumplimiento de las resoluciones del Cuerpo Colegiado y del Tribunal de Solución de Controversias, en las normas referidas a la solución de controversias."/>
    <s v="Artículo 23° del Reglamento General para la Solución de Controversias entre Empresas (Resolución N°010-2002-CD-OSIPTEL)._x000a__x000a_Artículo 44° del Reglamento General de Infracciones y Sanciones (Resolución N° 002-99-CD/OSIPTEL)."/>
    <s v="Grave_x000a__x000a__x000a__x000a_Muy grave_x000a_"/>
    <s v="003-2012-CCO_x000a_005-2013-TSC"/>
    <x v="12"/>
    <s v="COBRADO"/>
    <s v="FITEL-MTC"/>
    <d v="2013-06-07T00:00:00"/>
    <n v="202"/>
    <n v="3700"/>
    <n v="747400"/>
    <n v="803"/>
    <n v="748203"/>
    <m/>
    <n v="2012"/>
  </r>
  <r>
    <x v="31"/>
    <s v="006-2011"/>
    <s v="Televisión San Martin S.A.C."/>
    <s v="Actos de abuso de posición de dominio en la modalidad de acuerdos de exclusividad._x000a_"/>
    <s v="Art. 10.2, literal e) de la Ley de Represión de Conductas Anticompetitivas (Decreto Legislativo N° 1034)."/>
    <s v="Leve"/>
    <s v="012-2013-CCO/OSIPTEL_x000a_007-2013-TSC/OSIPTEL"/>
    <x v="12"/>
    <s v="DENTRO DEL PLAZO PARA APELAR EN EL PODER JUDICIAL"/>
    <m/>
    <m/>
    <n v="68.62"/>
    <n v="3700"/>
    <n v="253894.00000000003"/>
    <m/>
    <m/>
    <m/>
    <n v="2013"/>
  </r>
  <r>
    <x v="32"/>
    <s v="005-2011 _x000a_(Sancionador)"/>
    <s v="TELEFÓNICA DEL PERÚ S.A.A."/>
    <s v="Presentación de información inexacta durante la tramitación de un procedimiento de solución de controversias."/>
    <s v="Articulo 17° de la Resolución N° 002-99-CD/OSIPTEL, Reglamento General de Infracciones y Sanciones."/>
    <s v="Grave"/>
    <s v="001-2014-CCO-PAS/OSIPTEL"/>
    <x v="13"/>
    <m/>
    <m/>
    <m/>
    <n v="75"/>
    <n v="3800"/>
    <n v="285000"/>
    <m/>
    <m/>
    <m/>
    <n v="2014"/>
  </r>
  <r>
    <x v="33"/>
    <s v="005-2013"/>
    <s v="CABLE VISIÓN COMUNICACIONES S.A.C."/>
    <s v="Actos de competencia desleal en la modalidad de violacion de normas"/>
    <s v="Artículo 14° del Decreto Legislativo N° 1044"/>
    <s v="Leve"/>
    <s v="006-2014-CCO/OSIPTEL"/>
    <x v="13"/>
    <m/>
    <m/>
    <m/>
    <n v="9.9"/>
    <n v="3800"/>
    <n v="37620"/>
    <m/>
    <m/>
    <m/>
    <n v="2014"/>
  </r>
  <r>
    <x v="34"/>
    <s v="002-2013"/>
    <s v="Cable Laser S.A.C."/>
    <s v="Actos de competencia desleal en la modalidad de violacion de normas"/>
    <s v="Artículo 14° del Decreto Legislativo N° 1044"/>
    <s v="Grave"/>
    <s v="007-2014-CCO/OSIPTEL"/>
    <x v="13"/>
    <m/>
    <m/>
    <m/>
    <n v="23"/>
    <n v="3800"/>
    <n v="87400"/>
    <m/>
    <m/>
    <m/>
    <n v="2014"/>
  </r>
  <r>
    <x v="35"/>
    <s v="002-2013"/>
    <s v="Telecableplus Empresa Individual de Responsabilidad Limitada"/>
    <m/>
    <m/>
    <s v="Grave"/>
    <m/>
    <x v="13"/>
    <m/>
    <m/>
    <m/>
    <n v="35"/>
    <n v="3800"/>
    <n v="133000"/>
    <m/>
    <m/>
    <m/>
    <n v="2014"/>
  </r>
  <r>
    <x v="36"/>
    <s v="002-2013"/>
    <s v="Tele Cable Chanchamayo E.I.R.L"/>
    <m/>
    <m/>
    <s v="Grave"/>
    <m/>
    <x v="13"/>
    <m/>
    <m/>
    <m/>
    <n v="16"/>
    <n v="3800"/>
    <n v="60800"/>
    <m/>
    <m/>
    <m/>
    <n v="2014"/>
  </r>
  <r>
    <x v="37"/>
    <s v="004-2014"/>
    <s v="PIM Soluciones Inalámbricas E.I.R.L. "/>
    <s v="Actos de competencia desleal en la modalidad de violacion de normas"/>
    <s v="Artículo 14° del Decreto Legislativo N° 1044"/>
    <s v="Grave"/>
    <s v="004-2015-CCO/OSIPTEL"/>
    <x v="14"/>
    <m/>
    <m/>
    <m/>
    <n v="1.66"/>
    <n v="3850"/>
    <n v="6391"/>
    <m/>
    <m/>
    <m/>
    <n v="2015"/>
  </r>
  <r>
    <x v="38"/>
    <s v="004-2014"/>
    <s v="Perudata Comunicaciones S.A.C. "/>
    <m/>
    <m/>
    <s v="Leve"/>
    <m/>
    <x v="14"/>
    <m/>
    <m/>
    <m/>
    <n v="1.1299999999999999"/>
    <n v="3850"/>
    <n v="4350.5"/>
    <m/>
    <m/>
    <m/>
    <n v="2015"/>
  </r>
  <r>
    <x v="39"/>
    <s v="004-2014"/>
    <s v="Proveedor de Comunicaciones del Oriente S.R.L."/>
    <m/>
    <m/>
    <s v="Leve"/>
    <m/>
    <x v="14"/>
    <m/>
    <m/>
    <m/>
    <n v="0.5"/>
    <n v="3850"/>
    <n v="1925"/>
    <m/>
    <m/>
    <m/>
    <n v="2015"/>
  </r>
  <r>
    <x v="40"/>
    <s v="005-2014"/>
    <s v="HHBB Televisión S.A.C."/>
    <s v="Actos de competencia desleal en la modalidad de violacion de normas"/>
    <s v="Artículo 14° del Decreto Legislativo N° 1044"/>
    <s v="Grave"/>
    <s v="008-2015-CCO/OSIPTEL_x000a_"/>
    <x v="14"/>
    <m/>
    <m/>
    <m/>
    <n v="58.77"/>
    <n v="3850"/>
    <n v="226264.5"/>
    <m/>
    <m/>
    <m/>
    <n v="2015"/>
  </r>
  <r>
    <x v="41"/>
    <s v="005-2013 (Sancionador)"/>
    <s v="CABLE VISIÓN COMUNICACIONES S.A.C."/>
    <s v="Presentación de información falsa durante la tramitación de un procedimiento de solución de controversias."/>
    <s v="Articulo 10° del Reglamento de Fiscalización, Infracciones y Sanciones (Resolución N° 087-2013-CD/OSIPTEL)"/>
    <s v="Muy Grave"/>
    <s v="002-2015-CCO-PAS/OSIPTEL"/>
    <x v="14"/>
    <m/>
    <m/>
    <m/>
    <n v="151"/>
    <n v="3850"/>
    <n v="581350"/>
    <m/>
    <m/>
    <m/>
    <n v="2015"/>
  </r>
  <r>
    <x v="42"/>
    <s v="001-2015"/>
    <s v="Yvan Martín Chanduví Bravo "/>
    <s v="Actos de competencia desleal, en la modalidad de violación de normas"/>
    <s v="Artículo 14.2, literales a) y b) del Decreto Legislativo N° 1044._x000a_"/>
    <s v="Grave"/>
    <s v="007-2016-CCO/OSIPTEL_x000a_"/>
    <x v="15"/>
    <m/>
    <m/>
    <m/>
    <n v="31.92"/>
    <n v="3950"/>
    <n v="126084"/>
    <m/>
    <m/>
    <m/>
    <n v="2016"/>
  </r>
  <r>
    <x v="43"/>
    <s v="003-2013"/>
    <s v=" Empesa Difusora Cable Mundo SRL"/>
    <s v="Actos de competencia desleal, en la modalidad de violación de normas "/>
    <s v="Artículo 14° del Decreto Legislativo N° 1044"/>
    <s v="Leve"/>
    <s v="006-2014-CCO/OSIPTEL_x000a__x000a_001-2016-TSC/OSIPTEL"/>
    <x v="15"/>
    <m/>
    <m/>
    <m/>
    <n v="0.64"/>
    <n v="3950"/>
    <n v="2528"/>
    <m/>
    <m/>
    <m/>
    <n v="2014"/>
  </r>
  <r>
    <x v="44"/>
    <s v="004-2013"/>
    <s v="Cable Visión Chepén S.A.C"/>
    <s v="Actos de competencia desleal, en la modalidad de violación de normas "/>
    <s v="Artículo 14° del Decreto Legislativo N° 1044"/>
    <s v="Leve"/>
    <s v="006-2014-CCO/OSIPTEL_x000a__x000a_002-2016-TSC/OSIPTEL"/>
    <x v="15"/>
    <m/>
    <m/>
    <m/>
    <n v="2.11"/>
    <n v="3950"/>
    <n v="8334.5"/>
    <m/>
    <m/>
    <m/>
    <n v="2014"/>
  </r>
  <r>
    <x v="45"/>
    <s v="002-2013"/>
    <s v="Procomtel Sucre S.R.L."/>
    <s v="Actos de competencia desleal, en la modalidad de violación de normas "/>
    <s v="Artículo 14° del Decreto Legislativo N° 1044"/>
    <s v="Muy Grave"/>
    <s v="007-2014-CCO/OSIPTEL_x000a__x000a_004-2016-TSC/OSIPTEL"/>
    <x v="15"/>
    <m/>
    <m/>
    <m/>
    <n v="0.41"/>
    <m/>
    <m/>
    <m/>
    <m/>
    <m/>
    <n v="2014"/>
  </r>
  <r>
    <x v="46"/>
    <s v="002-2013"/>
    <s v="TV Cable Segura Prado S.A.C"/>
    <m/>
    <m/>
    <s v="Grave"/>
    <s v="007-2014-CCO/OSIPTEL_x000a__x000a_004-2016-TSC/OSIPTEL"/>
    <x v="15"/>
    <m/>
    <m/>
    <m/>
    <n v="26"/>
    <m/>
    <m/>
    <m/>
    <m/>
    <m/>
    <n v="2014"/>
  </r>
  <r>
    <x v="47"/>
    <s v="002-2015"/>
    <s v="Salomino Mamani Quispe"/>
    <s v="Actos de competencia desleal, en la modalidad de violación de normas "/>
    <s v="Artículo 14° del Decreto Legislativo N° 1044"/>
    <s v="Leve"/>
    <s v="006-2016-CCO/OSIPTEL_x000a__x000a_005-2016-TSC/OSIPTEL"/>
    <x v="15"/>
    <m/>
    <m/>
    <m/>
    <n v="1.88"/>
    <m/>
    <m/>
    <m/>
    <m/>
    <m/>
    <n v="2016"/>
  </r>
  <r>
    <x v="48"/>
    <s v="005-2011_x000a_(Expediente Sancionador)_x000a_"/>
    <s v="TELEFÓNICA DEL PERÚ  S.A.A."/>
    <s v="Incumplimiento de la medida correctiva dispuesta por el Cuerpo Colegiado mediante Resolución N° 017-2012-CCO/OSIPTEL y confirmada mediante Resolución N° 004-2013-TSC/OSIPTEL"/>
    <s v="Artículo 25° del Reglamento de Fiscalización, Infracciones y Sanciones, Resolución Nº 087-2013-CD-OSIPTEL_x000a_"/>
    <s v="Muy Grave"/>
    <s v="003-2014-CCO-PAS/OSIPTEL_x000a__x000a_011-2016-TSC/OSIPTEL_x000a_"/>
    <x v="15"/>
    <m/>
    <m/>
    <m/>
    <n v="300"/>
    <m/>
    <m/>
    <m/>
    <m/>
    <m/>
    <n v="2014"/>
  </r>
  <r>
    <x v="49"/>
    <s v="002-2016"/>
    <s v="Grupo Inweb Perú E.I.R.L"/>
    <s v="Actos de competencia desleal, en la modalidad de violación de normas "/>
    <s v="Artículo 14° del Decreto Legislativo N° 1044"/>
    <s v="Grave"/>
    <s v="005-2016-CCO/OSIPTEL"/>
    <x v="15"/>
    <m/>
    <m/>
    <m/>
    <n v="5.7"/>
    <n v="4050"/>
    <n v="23085"/>
    <m/>
    <m/>
    <m/>
    <n v="2016"/>
  </r>
  <r>
    <x v="50"/>
    <s v="004-2016"/>
    <s v="P &amp; S Comunicaciones S.A.C."/>
    <s v="Actos de competencia desleal, en la modalidad de violación de normas"/>
    <s v="Artículo 14° del Decreto Legislativo N° 1044"/>
    <s v="Leve"/>
    <s v="004-2017-CCP/OSIPTEL"/>
    <x v="9"/>
    <m/>
    <m/>
    <m/>
    <n v="6.2"/>
    <n v="4050"/>
    <n v="25110"/>
    <m/>
    <m/>
    <s v="Concluido"/>
    <n v="2017"/>
  </r>
  <r>
    <x v="51"/>
    <s v="006-2016"/>
    <s v="Corporación T &amp; E S.C.R.L."/>
    <s v="Actos de competencia desleal, en la modalidad de violación de normas"/>
    <s v="Artículo 14° del Decreto Legislativo N° 1044"/>
    <s v="Leve"/>
    <s v="004-2017-CCP/OSIPTEL"/>
    <x v="9"/>
    <m/>
    <m/>
    <m/>
    <n v="1.1499999999999999"/>
    <n v="4050"/>
    <n v="4657.5"/>
    <m/>
    <m/>
    <s v="Concluido"/>
    <n v="2017"/>
  </r>
  <r>
    <x v="52"/>
    <s v="007-2016"/>
    <s v="RC &amp; C E.I.R.L."/>
    <s v="Actos de competencia desleal, en la modalidad de violación de normas"/>
    <s v="Artículo 14° del Decreto Legislativo N° 1044"/>
    <s v="Leve"/>
    <s v="005-2017-CCP/OSIPTEL"/>
    <x v="9"/>
    <m/>
    <m/>
    <m/>
    <n v="5.2"/>
    <n v="4050"/>
    <n v="21060"/>
    <m/>
    <m/>
    <s v="Concluido"/>
    <n v="2017"/>
  </r>
  <r>
    <x v="53"/>
    <s v="009-2016"/>
    <s v="Señal Digital Latina S.A.C."/>
    <s v="Actos de competencia desleal, en la modalidad de violación de normas"/>
    <s v="Artículo 14° del Decreto Legislativo N° 1044"/>
    <s v="Leve"/>
    <s v="004-2017-CCP/OSIPTEL"/>
    <x v="9"/>
    <m/>
    <m/>
    <m/>
    <n v="10.6"/>
    <n v="4050"/>
    <n v="42930"/>
    <m/>
    <m/>
    <s v="Concluido"/>
    <n v="2017"/>
  </r>
  <r>
    <x v="54"/>
    <m/>
    <s v="TV Cable Internacional S.A.C."/>
    <m/>
    <m/>
    <s v="Leve"/>
    <s v="004-2017-CCP/OSIPTEL_x000a__x000a_010-2017-TSC/OSIPTEL"/>
    <x v="9"/>
    <m/>
    <m/>
    <m/>
    <n v="5.5"/>
    <m/>
    <n v="22275"/>
    <m/>
    <m/>
    <s v="Concluido"/>
    <n v="2017"/>
  </r>
  <r>
    <x v="55"/>
    <s v="008-2016"/>
    <s v="Antenas Cable Visión Satélite S.A."/>
    <s v="Actos de competencia desleal, en la modalidad de violación de normas"/>
    <s v="Artículo 14° del Decreto Legislativo N° 1044"/>
    <s v="Leve"/>
    <s v="006-2017-CCP/OSIPTEL_x000a__x000a_001-2018-TSC/OSIPTEL"/>
    <x v="16"/>
    <m/>
    <m/>
    <m/>
    <n v="50"/>
    <n v="4150"/>
    <n v="207500"/>
    <m/>
    <n v="207500"/>
    <s v="Concluido"/>
    <n v="2017"/>
  </r>
  <r>
    <x v="56"/>
    <m/>
    <s v="Empresa de Telecomunicaciones Multimedia Alfa S.A.C."/>
    <m/>
    <m/>
    <s v="Leve"/>
    <m/>
    <x v="16"/>
    <m/>
    <m/>
    <m/>
    <n v="50"/>
    <m/>
    <n v="207500"/>
    <m/>
    <n v="207500"/>
    <s v="Concluido"/>
    <n v="2017"/>
  </r>
  <r>
    <x v="57"/>
    <m/>
    <s v="Telemundo Internacional S.A.C."/>
    <m/>
    <m/>
    <s v="Leve"/>
    <m/>
    <x v="16"/>
    <m/>
    <m/>
    <m/>
    <n v="50"/>
    <m/>
    <n v="207500"/>
    <m/>
    <n v="207500"/>
    <s v="Concluido"/>
    <n v="2017"/>
  </r>
  <r>
    <x v="58"/>
    <s v="007-2016"/>
    <s v="Cable Visión del Norte S.A.C._x000a_"/>
    <s v="_x000a__x000a_Actos de competencia desleal, en la modalidad de violación de normas_x000a_"/>
    <s v="Artículo 14° del Decreto Legislativo N° 1044"/>
    <s v="Leve"/>
    <s v="005-2017-CCP/OSIPTEL _x000a__x000a_002-2018-TSC/OSIPTEL_x000a_"/>
    <x v="16"/>
    <m/>
    <m/>
    <m/>
    <n v="50"/>
    <m/>
    <m/>
    <m/>
    <m/>
    <s v="Concluido"/>
    <n v="2017"/>
  </r>
  <r>
    <x v="59"/>
    <s v="003-2017"/>
    <s v="R y M Telecom S.R.Ltda"/>
    <s v="_x000a__x000a_Actos de competencia desleal, en la modalidad de violación de normas_x000a_"/>
    <s v="Artículo 14° del Decreto Legislativo N° 1044"/>
    <s v="Grave"/>
    <s v="031-2018-CCP/OSIPTEL"/>
    <x v="16"/>
    <m/>
    <m/>
    <m/>
    <n v="15.1"/>
    <m/>
    <m/>
    <m/>
    <m/>
    <m/>
    <n v="2018"/>
  </r>
  <r>
    <x v="60"/>
    <s v="005-2017"/>
    <s v="TV Cable Santo Cristo de Bagazán S.A.C."/>
    <s v="_x000a__x000a_Actos de competencia desleal, en la modalidad de violación de normas_x000a_"/>
    <s v="Artículo 14° del Decreto Legislativo N° 1044"/>
    <s v="Leve"/>
    <s v="033-2018-CCP/OSIPTEL"/>
    <x v="16"/>
    <m/>
    <m/>
    <m/>
    <n v="1.1000000000000001"/>
    <m/>
    <m/>
    <m/>
    <m/>
    <m/>
    <n v="2018"/>
  </r>
  <r>
    <x v="61"/>
    <s v="002-2016"/>
    <s v="Sky Network S.A.C."/>
    <s v="_x000a__x000a_Actos de competencia desleal, en la modalidad de violación de normas_x000a_"/>
    <s v="Artículo 14° del Decreto Legislativo N° 1044"/>
    <s v="Grave"/>
    <s v="008-2019-CCP/OSIPTEL"/>
    <x v="17"/>
    <m/>
    <m/>
    <m/>
    <n v="10"/>
    <m/>
    <m/>
    <m/>
    <m/>
    <m/>
    <n v="2019"/>
  </r>
  <r>
    <x v="62"/>
    <s v="001-2020"/>
    <s v="Cable Satélite Mi Esther E.I.R.L."/>
    <s v="_x000a__x000a_Actos de competencia desleal, en la modalidad de violación de normas_x000a_"/>
    <s v="Artículo 14° a) y b) del Decreto Legislativo N° 1044"/>
    <s v="Leve/Grave"/>
    <s v="001-2021-CCP/OSIPTEL"/>
    <x v="18"/>
    <m/>
    <m/>
    <m/>
    <n v="20.100000000000001"/>
    <m/>
    <m/>
    <m/>
    <m/>
    <m/>
    <n v="2021"/>
  </r>
  <r>
    <x v="63"/>
    <s v="003-2020"/>
    <s v="Televisión por Cable Tabalosos E.I.R.L."/>
    <s v="_x000a__x000a_Actos de competencia desleal, en la modalidad de violación de normas_x000a_"/>
    <s v="Artículo 14° a) y b) del Decreto Legislativo N° 1044"/>
    <s v="Leve/Grave"/>
    <s v="002-2021-CCP/OSIPTEL"/>
    <x v="18"/>
    <m/>
    <m/>
    <m/>
    <n v="9.1999999999999993"/>
    <m/>
    <m/>
    <m/>
    <m/>
    <m/>
    <n v="2021"/>
  </r>
  <r>
    <x v="64"/>
    <s v="007-2020"/>
    <s v="Cable Visión Huánuco S.A.C."/>
    <s v="_x000a__x000a_Actos de competencia desleal, en la modalidad de violación de normas_x000a_"/>
    <s v="Artículo 14° del Decreto Legislativo N° 1044"/>
    <s v="Leve"/>
    <s v="005-2021-CCP/OSIPTEL"/>
    <x v="18"/>
    <m/>
    <m/>
    <m/>
    <n v="50"/>
    <m/>
    <m/>
    <m/>
    <m/>
    <m/>
    <n v="2021"/>
  </r>
  <r>
    <x v="65"/>
    <s v="010 - 2020"/>
    <s v="Cable Visión S.R.L.TDA."/>
    <s v="Actos de competencia desleal, el la modalidad de violación de normas, infracción al literal a) del artículo 14.2 de la Ley de Represión de Competencia Desleal, D. Leg. Nº 1044"/>
    <m/>
    <m/>
    <m/>
    <x v="18"/>
    <m/>
    <m/>
    <m/>
    <s v="No aplica"/>
    <m/>
    <m/>
    <m/>
    <m/>
    <m/>
    <m/>
  </r>
  <r>
    <x v="66"/>
    <s v="006-2020"/>
    <s v="Jhon Kleider Banda Huamán"/>
    <s v="Actos de competencia desleal, el la modalidad de violación de normas, infracción al literal a) y b) del artículo 14.2 de la Ley de Represión de Competencia Desleal, D. Leg. Nº 1044"/>
    <m/>
    <m/>
    <m/>
    <x v="18"/>
    <m/>
    <m/>
    <m/>
    <n v="2.15"/>
    <m/>
    <m/>
    <m/>
    <m/>
    <m/>
    <m/>
  </r>
  <r>
    <x v="67"/>
    <s v="002-2019"/>
    <s v="Orión Cable S.A.C."/>
    <s v="Actos de competencia desleal, en la modalidad de violación de normas, por la comisión de infracción al lietral a) del artículo 14.2 del Decreto Legislativo N° 1044."/>
    <m/>
    <m/>
    <m/>
    <x v="18"/>
    <m/>
    <m/>
    <m/>
    <n v="52.9"/>
    <m/>
    <m/>
    <m/>
    <m/>
    <m/>
    <m/>
  </r>
  <r>
    <x v="68"/>
    <s v="004-2020"/>
    <s v="Comunicaciones Cable Futuro S.R.L."/>
    <s v="Actos de competencia desleal, en la modalidad de violación de normas, por la comisión de infracción al lietral a) del artículo 14.2 del Decreto Legislativo N° 1044."/>
    <m/>
    <m/>
    <m/>
    <x v="18"/>
    <m/>
    <m/>
    <m/>
    <n v="188.2"/>
    <m/>
    <m/>
    <m/>
    <m/>
    <m/>
    <m/>
  </r>
  <r>
    <x v="69"/>
    <s v="017-2020"/>
    <s v="Cable América S.A."/>
    <s v="Actos de competencia desleal, en la modalidad de violación de normas, por la comisión de infracción al lietral a) del artículo 14.2 del Decreto Legislativo N° 1044."/>
    <m/>
    <m/>
    <m/>
    <x v="18"/>
    <m/>
    <m/>
    <m/>
    <n v="29.1"/>
    <m/>
    <m/>
    <m/>
    <m/>
    <m/>
    <m/>
  </r>
  <r>
    <x v="70"/>
    <s v="13-2020"/>
    <s v="G.C. Multicable E.I.R.L."/>
    <s v="Actos de competencia desleal, en la modalidad de violación de normas, por la comisión de infracción al lietral a) del artículo 14.2 del Decreto Legislativo N° 1044."/>
    <m/>
    <m/>
    <m/>
    <x v="18"/>
    <m/>
    <m/>
    <m/>
    <n v="3.7"/>
    <m/>
    <m/>
    <m/>
    <m/>
    <m/>
    <m/>
  </r>
  <r>
    <x v="71"/>
    <s v="11 -- 2020"/>
    <s v="Servicio de Distribución de Radiodifusión de Telecable Paita S.R.L."/>
    <s v="Actos de competencia desleal en la modalidad de violación de normas, por la comisión de infracción al artículo 14.1 y el literal a) del artículo 14.2 del Decreto Legislativo N° 1044."/>
    <m/>
    <m/>
    <m/>
    <x v="18"/>
    <m/>
    <m/>
    <m/>
    <s v="No aplica"/>
    <m/>
    <m/>
    <m/>
    <m/>
    <m/>
    <m/>
  </r>
  <r>
    <x v="72"/>
    <s v="20-2020"/>
    <s v="Teleinvsat E.I.R.L."/>
    <s v="Actos de competencia desleal en la modalidad de violación de normas, por la comisión de infracción al artículo 14.1 y el literal a) del artículo 14.2 del Decreto Legislativo N° 1044."/>
    <m/>
    <m/>
    <m/>
    <x v="18"/>
    <m/>
    <m/>
    <m/>
    <n v="88.6"/>
    <m/>
    <m/>
    <m/>
    <m/>
    <m/>
    <m/>
  </r>
  <r>
    <x v="73"/>
    <s v="005-2020"/>
    <s v="TVS Satelital S.A.C."/>
    <s v="Actos de competencia desleal en la modalidad de violación de normas, por la comisión de infracción al literal a) del artículo 14.2 del Decreto Legislativo N° 1044."/>
    <m/>
    <m/>
    <m/>
    <x v="18"/>
    <m/>
    <m/>
    <m/>
    <n v="119.6"/>
    <m/>
    <m/>
    <m/>
    <m/>
    <m/>
    <m/>
  </r>
  <r>
    <x v="74"/>
    <s v="19-2020"/>
    <s v="Telecable San Andrés E.I.R.L."/>
    <s v="Actos de competencia desleal en la modalidad de violación de normas, por la comisión de infracción al literal a) del artículo 14.2 del Decreto Legislativo N° 1044."/>
    <m/>
    <m/>
    <m/>
    <x v="18"/>
    <m/>
    <m/>
    <m/>
    <n v="2.5"/>
    <m/>
    <m/>
    <m/>
    <m/>
    <m/>
    <m/>
  </r>
  <r>
    <x v="75"/>
    <s v="015-2020"/>
    <s v="TV Cable Catacaos E.I.R.L."/>
    <s v="Actos de competencia desleal en la modalidad de violación de normas, por la comisión de infracción al artículo 14.1 y el literal a) del artículo 14.2 del Decreto Legislativo N° 1044."/>
    <m/>
    <m/>
    <m/>
    <x v="18"/>
    <m/>
    <m/>
    <m/>
    <s v="No aplica"/>
    <m/>
    <m/>
    <m/>
    <m/>
    <m/>
    <m/>
  </r>
  <r>
    <x v="76"/>
    <s v="018-2020-CCP-ST/CD"/>
    <s v="Econocable S.A.C."/>
    <m/>
    <m/>
    <m/>
    <m/>
    <x v="18"/>
    <m/>
    <m/>
    <m/>
    <n v="98.3"/>
    <m/>
    <m/>
    <m/>
    <m/>
    <m/>
    <m/>
  </r>
  <r>
    <x v="77"/>
    <s v="016-2020-CCP-ST/CD"/>
    <s v="José Mariñas Guzmán"/>
    <m/>
    <m/>
    <m/>
    <m/>
    <x v="18"/>
    <m/>
    <m/>
    <m/>
    <n v="50.2"/>
    <m/>
    <m/>
    <m/>
    <m/>
    <m/>
    <m/>
  </r>
  <r>
    <x v="78"/>
    <s v="014-2020-CCP-ST/CD"/>
    <s v="TV Mágico E.I.R.L."/>
    <m/>
    <m/>
    <m/>
    <m/>
    <x v="18"/>
    <m/>
    <m/>
    <m/>
    <n v="7.8"/>
    <m/>
    <m/>
    <m/>
    <m/>
    <m/>
    <m/>
  </r>
  <r>
    <x v="79"/>
    <s v="004-2021-CCP-ST/CD"/>
    <s v="Cable Latino S.A.C."/>
    <m/>
    <m/>
    <m/>
    <m/>
    <x v="18"/>
    <m/>
    <m/>
    <m/>
    <n v="35.700000000000003"/>
    <m/>
    <m/>
    <m/>
    <m/>
    <m/>
    <m/>
  </r>
  <r>
    <x v="80"/>
    <s v="016-2021-CCP-ST/CD"/>
    <s v="Cable Visión Chepén S.A.C."/>
    <m/>
    <m/>
    <m/>
    <m/>
    <x v="18"/>
    <m/>
    <m/>
    <m/>
    <n v="41.4"/>
    <m/>
    <m/>
    <m/>
    <m/>
    <m/>
    <m/>
  </r>
  <r>
    <x v="81"/>
    <s v="002-2021-CCP-ST/CD"/>
    <s v="Cable Visión Iquitos S.A.C."/>
    <m/>
    <m/>
    <m/>
    <m/>
    <x v="18"/>
    <m/>
    <m/>
    <m/>
    <n v="226.6"/>
    <m/>
    <m/>
    <m/>
    <m/>
    <m/>
    <m/>
  </r>
  <r>
    <x v="82"/>
    <s v="005-2021-CCP-ST/CD"/>
    <s v="Difusora Cable Mundo S.R.L."/>
    <m/>
    <m/>
    <m/>
    <m/>
    <x v="18"/>
    <m/>
    <m/>
    <m/>
    <n v="353.1"/>
    <m/>
    <m/>
    <m/>
    <m/>
    <m/>
    <m/>
  </r>
  <r>
    <x v="83"/>
    <s v="009-2021-CCP-ST/CD"/>
    <s v="TVS Loreto S.A.C."/>
    <m/>
    <m/>
    <m/>
    <m/>
    <x v="18"/>
    <m/>
    <m/>
    <m/>
    <n v="30.3"/>
    <m/>
    <m/>
    <m/>
    <m/>
    <m/>
    <m/>
  </r>
  <r>
    <x v="84"/>
    <s v="012-2021-CCP-ST/CD"/>
    <s v="Televisión San Martín S.A.C."/>
    <m/>
    <m/>
    <m/>
    <m/>
    <x v="18"/>
    <m/>
    <m/>
    <m/>
    <n v="669.9"/>
    <m/>
    <m/>
    <m/>
    <m/>
    <m/>
    <m/>
  </r>
  <r>
    <x v="85"/>
    <s v="001-2021-CCP-ST/CD"/>
    <s v="Señales Ópticas S.A.C."/>
    <m/>
    <m/>
    <m/>
    <m/>
    <x v="18"/>
    <m/>
    <m/>
    <m/>
    <n v="2.2999999999999998"/>
    <m/>
    <m/>
    <m/>
    <m/>
    <m/>
    <m/>
  </r>
  <r>
    <x v="86"/>
    <s v="011-2021-CCP-ST/CD"/>
    <s v="Cable Plus S.A.C."/>
    <m/>
    <m/>
    <m/>
    <m/>
    <x v="18"/>
    <m/>
    <m/>
    <m/>
    <n v="236.4"/>
    <m/>
    <m/>
    <m/>
    <m/>
    <m/>
    <m/>
  </r>
  <r>
    <x v="87"/>
    <s v="007-2021-CCP-ST/CD"/>
    <s v="Telecable Soritor S.A.C."/>
    <m/>
    <m/>
    <m/>
    <m/>
    <x v="18"/>
    <m/>
    <m/>
    <m/>
    <n v="30.5"/>
    <m/>
    <m/>
    <m/>
    <m/>
    <m/>
    <m/>
  </r>
  <r>
    <x v="88"/>
    <s v="003-2021-CCP-ST/CD"/>
    <s v="Corporación T&amp;E S.C.R.L."/>
    <m/>
    <m/>
    <m/>
    <m/>
    <x v="18"/>
    <m/>
    <m/>
    <m/>
    <n v="6.5"/>
    <m/>
    <m/>
    <m/>
    <m/>
    <m/>
    <m/>
  </r>
  <r>
    <x v="89"/>
    <s v="012-2020-CCP-ST/CD"/>
    <s v="Artemisa Linares Chujutalli"/>
    <m/>
    <m/>
    <m/>
    <m/>
    <x v="18"/>
    <m/>
    <m/>
    <m/>
    <n v="3.3"/>
    <m/>
    <m/>
    <m/>
    <m/>
    <m/>
    <m/>
  </r>
  <r>
    <x v="90"/>
    <s v="015-2021-CCP-ST/CD"/>
    <s v="Ángel Enrique Balbín Huamán"/>
    <m/>
    <m/>
    <m/>
    <m/>
    <x v="18"/>
    <m/>
    <m/>
    <m/>
    <n v="6"/>
    <m/>
    <m/>
    <m/>
    <m/>
    <m/>
    <m/>
  </r>
  <r>
    <x v="91"/>
    <s v="008-2021-CCP-ST/CD"/>
    <s v="Wilson Alvino Espinoza Guillen"/>
    <m/>
    <m/>
    <m/>
    <m/>
    <x v="18"/>
    <m/>
    <m/>
    <m/>
    <n v="0.2"/>
    <m/>
    <m/>
    <m/>
    <m/>
    <m/>
    <m/>
  </r>
  <r>
    <x v="92"/>
    <s v="018-2018-CCP-ST/CD - Ejecución"/>
    <s v="Azteca Comunicaciones S.A.C. _x000a_Electro Sur Este S.A.A. "/>
    <m/>
    <m/>
    <m/>
    <m/>
    <x v="18"/>
    <m/>
    <m/>
    <m/>
    <n v="75.5"/>
    <m/>
    <m/>
    <m/>
    <m/>
    <m/>
    <m/>
  </r>
  <r>
    <x v="93"/>
    <s v="004-2018-CCP-ST/CD - Ejecución"/>
    <s v="Conenhua"/>
    <m/>
    <m/>
    <m/>
    <m/>
    <x v="19"/>
    <m/>
    <m/>
    <m/>
    <n v="151"/>
    <m/>
    <m/>
    <m/>
    <m/>
    <m/>
    <m/>
  </r>
  <r>
    <x v="94"/>
    <s v="006-2021-CCP-ST/CD"/>
    <s v="Evelyn SAC"/>
    <m/>
    <m/>
    <m/>
    <m/>
    <x v="19"/>
    <m/>
    <m/>
    <m/>
    <n v="12"/>
    <m/>
    <m/>
    <m/>
    <m/>
    <m/>
    <m/>
  </r>
  <r>
    <x v="95"/>
    <s v="020-2018-CCP-ST/CD - Ejecución"/>
    <s v="Adinelsa"/>
    <m/>
    <m/>
    <m/>
    <m/>
    <x v="19"/>
    <m/>
    <m/>
    <m/>
    <n v="1.4"/>
    <m/>
    <m/>
    <m/>
    <m/>
    <m/>
    <m/>
  </r>
  <r>
    <x v="96"/>
    <m/>
    <s v="i"/>
    <s v="ii"/>
    <m/>
    <m/>
    <m/>
    <x v="20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8" indent="0" outline="1" outlineData="1" multipleFieldFilters="0">
  <location ref="A4:B25" firstHeaderRow="1" firstDataRow="1" firstDataCol="1" rowPageCount="1" colPageCount="1"/>
  <pivotFields count="18">
    <pivotField axis="axisPage" showAll="0">
      <items count="9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22">
        <item x="0"/>
        <item x="1"/>
        <item x="2"/>
        <item x="6"/>
        <item x="3"/>
        <item x="4"/>
        <item x="7"/>
        <item x="8"/>
        <item x="5"/>
        <item x="10"/>
        <item x="11"/>
        <item x="12"/>
        <item x="13"/>
        <item x="14"/>
        <item x="15"/>
        <item x="9"/>
        <item x="16"/>
        <item x="17"/>
        <item x="18"/>
        <item x="19"/>
        <item h="1" x="2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pageFields count="1">
    <pageField fld="0" hier="-1"/>
  </pageFields>
  <dataFields count="1">
    <dataField name="Suma de Multa (UIT)" fld="11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4" name="Tabla4" displayName="Tabla4" ref="B5:S102" totalsRowShown="0" headerRowDxfId="21" dataDxfId="19" headerRowBorderDxfId="20" tableBorderDxfId="18">
  <autoFilter ref="B5:S102"/>
  <tableColumns count="18">
    <tableColumn id="1" name="Nº" dataDxfId="17"/>
    <tableColumn id="2" name="Exp." dataDxfId="16"/>
    <tableColumn id="3" name="Empresa" dataDxfId="15"/>
    <tableColumn id="4" name="Infracción" dataDxfId="14"/>
    <tableColumn id="5" name="Norma infringida" dataDxfId="13"/>
    <tableColumn id="6" name="Gravedad" dataDxfId="12"/>
    <tableColumn id="7" name="N° Resolución" dataDxfId="11"/>
    <tableColumn id="8" name="Año" dataDxfId="10"/>
    <tableColumn id="9" name="Situación de Cobranza" dataDxfId="9"/>
    <tableColumn id="10" name="Destino de la cobranza" dataDxfId="8"/>
    <tableColumn id="11" name="Fecha de cobro" dataDxfId="7"/>
    <tableColumn id="12" name="Multa (UIT)" dataDxfId="6"/>
    <tableColumn id="13" name="Valor UIT S/." dataDxfId="5"/>
    <tableColumn id="14" name="Multa S/." dataDxfId="4"/>
    <tableColumn id="15" name="Intereses S/." dataDxfId="3"/>
    <tableColumn id="16" name="Total S/." dataDxfId="2"/>
    <tableColumn id="17" name="Estado" dataDxfId="1"/>
    <tableColumn id="18" name="Año2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D19"/>
  <sheetViews>
    <sheetView showGridLines="0" tabSelected="1" workbookViewId="0">
      <selection activeCell="C21" sqref="C21"/>
    </sheetView>
  </sheetViews>
  <sheetFormatPr baseColWidth="10" defaultRowHeight="14.4" x14ac:dyDescent="0.3"/>
  <cols>
    <col min="4" max="4" width="66.88671875" customWidth="1"/>
  </cols>
  <sheetData>
    <row r="9" spans="3:4" ht="15.6" x14ac:dyDescent="0.3">
      <c r="C9" s="111" t="s">
        <v>387</v>
      </c>
      <c r="D9" s="111"/>
    </row>
    <row r="11" spans="3:4" ht="45.6" customHeight="1" x14ac:dyDescent="0.3">
      <c r="C11" s="112" t="s">
        <v>378</v>
      </c>
      <c r="D11" s="112"/>
    </row>
    <row r="12" spans="3:4" x14ac:dyDescent="0.3">
      <c r="C12" s="113" t="s">
        <v>392</v>
      </c>
      <c r="D12" s="113"/>
    </row>
    <row r="14" spans="3:4" ht="21" x14ac:dyDescent="0.4">
      <c r="C14" s="110" t="s">
        <v>373</v>
      </c>
      <c r="D14" s="110"/>
    </row>
    <row r="15" spans="3:4" ht="42" x14ac:dyDescent="0.3">
      <c r="C15" s="98">
        <v>1</v>
      </c>
      <c r="D15" s="99" t="s">
        <v>374</v>
      </c>
    </row>
    <row r="16" spans="3:4" ht="42" x14ac:dyDescent="0.3">
      <c r="C16" s="98">
        <v>2</v>
      </c>
      <c r="D16" s="99" t="s">
        <v>375</v>
      </c>
    </row>
    <row r="17" spans="3:4" ht="42" x14ac:dyDescent="0.3">
      <c r="C17" s="98">
        <v>3</v>
      </c>
      <c r="D17" s="99" t="s">
        <v>381</v>
      </c>
    </row>
    <row r="18" spans="3:4" ht="21" x14ac:dyDescent="0.3">
      <c r="C18" s="98">
        <v>4</v>
      </c>
      <c r="D18" s="100" t="s">
        <v>376</v>
      </c>
    </row>
    <row r="19" spans="3:4" ht="42" x14ac:dyDescent="0.3">
      <c r="C19" s="98">
        <v>5</v>
      </c>
      <c r="D19" s="99" t="s">
        <v>377</v>
      </c>
    </row>
  </sheetData>
  <mergeCells count="4">
    <mergeCell ref="C14:D14"/>
    <mergeCell ref="C9:D9"/>
    <mergeCell ref="C11:D11"/>
    <mergeCell ref="C12:D12"/>
  </mergeCells>
  <hyperlinks>
    <hyperlink ref="D15" location="'Expedientes ingresados'!A1" display="'Expedientes ingresados'!A1"/>
    <hyperlink ref="D16" location="'Expedientes resueltos'!A1" display="'Expedientes resueltos'!A1"/>
    <hyperlink ref="D18" location="Sanciones!A1" display="Total de Sanciones Impuestas"/>
    <hyperlink ref="D19" location="'Exp Materias'!A1" display="'Exp Materias'!A1"/>
    <hyperlink ref="D17" location="'Expedientes tramitados'!A1" display="'Expedientes tramitados'!A1"/>
  </hyperlinks>
  <pageMargins left="0.7" right="0.7" top="0.75" bottom="0.75" header="0.3" footer="0.3"/>
  <pageSetup orientation="portrait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7"/>
  <sheetViews>
    <sheetView showGridLines="0" zoomScale="95" workbookViewId="0">
      <selection activeCell="E35" sqref="E35"/>
    </sheetView>
  </sheetViews>
  <sheetFormatPr baseColWidth="10" defaultRowHeight="14.4" x14ac:dyDescent="0.3"/>
  <cols>
    <col min="3" max="3" width="14.33203125" customWidth="1"/>
  </cols>
  <sheetData>
    <row r="3" spans="2:17" ht="34.950000000000003" customHeight="1" x14ac:dyDescent="0.3">
      <c r="B3" s="114" t="s">
        <v>393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5" spans="2:17" ht="18" x14ac:dyDescent="0.3">
      <c r="B5" s="6" t="s">
        <v>74</v>
      </c>
      <c r="C5" s="6" t="s">
        <v>76</v>
      </c>
    </row>
    <row r="6" spans="2:17" ht="18" x14ac:dyDescent="0.5">
      <c r="B6" s="80">
        <v>1994</v>
      </c>
      <c r="C6" s="80">
        <v>1</v>
      </c>
    </row>
    <row r="7" spans="2:17" ht="18" x14ac:dyDescent="0.5">
      <c r="B7" s="80">
        <v>1995</v>
      </c>
      <c r="C7" s="80">
        <v>3</v>
      </c>
    </row>
    <row r="8" spans="2:17" ht="18" x14ac:dyDescent="0.5">
      <c r="B8" s="80">
        <v>1996</v>
      </c>
      <c r="C8" s="80">
        <v>2</v>
      </c>
    </row>
    <row r="9" spans="2:17" ht="18" x14ac:dyDescent="0.5">
      <c r="B9" s="80">
        <v>1997</v>
      </c>
      <c r="C9" s="80">
        <v>1</v>
      </c>
    </row>
    <row r="10" spans="2:17" ht="18" x14ac:dyDescent="0.5">
      <c r="B10" s="80" t="s">
        <v>78</v>
      </c>
      <c r="C10" s="80">
        <v>2</v>
      </c>
    </row>
    <row r="11" spans="2:17" ht="18" x14ac:dyDescent="0.5">
      <c r="B11" s="80">
        <v>1999</v>
      </c>
      <c r="C11" s="80">
        <v>6</v>
      </c>
    </row>
    <row r="12" spans="2:17" ht="18" x14ac:dyDescent="0.5">
      <c r="B12" s="80">
        <v>2000</v>
      </c>
      <c r="C12" s="80">
        <v>7</v>
      </c>
    </row>
    <row r="13" spans="2:17" ht="18" x14ac:dyDescent="0.5">
      <c r="B13" s="80">
        <v>2001</v>
      </c>
      <c r="C13" s="80">
        <v>10</v>
      </c>
    </row>
    <row r="14" spans="2:17" ht="18" x14ac:dyDescent="0.5">
      <c r="B14" s="80" t="s">
        <v>79</v>
      </c>
      <c r="C14" s="80">
        <v>14</v>
      </c>
    </row>
    <row r="15" spans="2:17" ht="18" x14ac:dyDescent="0.5">
      <c r="B15" s="80" t="s">
        <v>80</v>
      </c>
      <c r="C15" s="80">
        <v>16</v>
      </c>
    </row>
    <row r="16" spans="2:17" ht="18" x14ac:dyDescent="0.5">
      <c r="B16" s="80">
        <v>2004</v>
      </c>
      <c r="C16" s="80">
        <v>7</v>
      </c>
    </row>
    <row r="17" spans="2:5" ht="18" x14ac:dyDescent="0.5">
      <c r="B17" s="80" t="s">
        <v>81</v>
      </c>
      <c r="C17" s="80">
        <v>15</v>
      </c>
    </row>
    <row r="18" spans="2:5" ht="18" x14ac:dyDescent="0.5">
      <c r="B18" s="80">
        <v>2006</v>
      </c>
      <c r="C18" s="80">
        <v>7</v>
      </c>
    </row>
    <row r="19" spans="2:5" ht="18" x14ac:dyDescent="0.5">
      <c r="B19" s="80">
        <v>2007</v>
      </c>
      <c r="C19" s="80">
        <v>2</v>
      </c>
    </row>
    <row r="20" spans="2:5" ht="18" x14ac:dyDescent="0.5">
      <c r="B20" s="80">
        <v>2008</v>
      </c>
      <c r="C20" s="80">
        <v>3</v>
      </c>
    </row>
    <row r="21" spans="2:5" ht="18" x14ac:dyDescent="0.5">
      <c r="B21" s="80">
        <v>2009</v>
      </c>
      <c r="C21" s="80">
        <v>2</v>
      </c>
    </row>
    <row r="22" spans="2:5" ht="18" x14ac:dyDescent="0.5">
      <c r="B22" s="80">
        <v>2010</v>
      </c>
      <c r="C22" s="80">
        <v>2</v>
      </c>
    </row>
    <row r="23" spans="2:5" ht="18" x14ac:dyDescent="0.5">
      <c r="B23" s="80">
        <v>2011</v>
      </c>
      <c r="C23" s="80">
        <v>6</v>
      </c>
    </row>
    <row r="24" spans="2:5" ht="18" x14ac:dyDescent="0.5">
      <c r="B24" s="80">
        <v>2012</v>
      </c>
      <c r="C24" s="80">
        <v>3</v>
      </c>
    </row>
    <row r="25" spans="2:5" ht="18" x14ac:dyDescent="0.5">
      <c r="B25" s="80">
        <v>2013</v>
      </c>
      <c r="C25" s="80">
        <v>12</v>
      </c>
    </row>
    <row r="26" spans="2:5" ht="18" x14ac:dyDescent="0.5">
      <c r="B26" s="80">
        <v>2014</v>
      </c>
      <c r="C26" s="80">
        <v>7</v>
      </c>
    </row>
    <row r="27" spans="2:5" ht="18" x14ac:dyDescent="0.5">
      <c r="B27" s="80">
        <v>2015</v>
      </c>
      <c r="C27" s="80">
        <v>4</v>
      </c>
    </row>
    <row r="28" spans="2:5" ht="18" x14ac:dyDescent="0.5">
      <c r="B28" s="80">
        <v>2016</v>
      </c>
      <c r="C28" s="80">
        <v>9</v>
      </c>
      <c r="E28" s="97" t="s">
        <v>370</v>
      </c>
    </row>
    <row r="29" spans="2:5" ht="18" x14ac:dyDescent="0.5">
      <c r="B29" s="80">
        <v>2017</v>
      </c>
      <c r="C29" s="80">
        <v>8</v>
      </c>
      <c r="E29" s="79" t="s">
        <v>382</v>
      </c>
    </row>
    <row r="30" spans="2:5" ht="18" x14ac:dyDescent="0.5">
      <c r="B30" s="80">
        <v>2018</v>
      </c>
      <c r="C30" s="80">
        <v>21</v>
      </c>
      <c r="E30" s="79" t="s">
        <v>366</v>
      </c>
    </row>
    <row r="31" spans="2:5" ht="18" x14ac:dyDescent="0.5">
      <c r="B31" s="80">
        <v>2019</v>
      </c>
      <c r="C31" s="80">
        <v>2</v>
      </c>
      <c r="E31" s="79" t="s">
        <v>367</v>
      </c>
    </row>
    <row r="32" spans="2:5" ht="18" x14ac:dyDescent="0.5">
      <c r="B32" s="80">
        <v>2020</v>
      </c>
      <c r="C32" s="80">
        <v>21</v>
      </c>
    </row>
    <row r="33" spans="2:3" ht="18" x14ac:dyDescent="0.5">
      <c r="B33" s="80">
        <v>2021</v>
      </c>
      <c r="C33" s="80">
        <v>30</v>
      </c>
    </row>
    <row r="34" spans="2:3" ht="18" x14ac:dyDescent="0.5">
      <c r="B34" s="81">
        <v>2022</v>
      </c>
      <c r="C34" s="80">
        <v>16</v>
      </c>
    </row>
    <row r="35" spans="2:3" ht="18" x14ac:dyDescent="0.5">
      <c r="B35" s="102">
        <v>2023</v>
      </c>
      <c r="C35" s="80">
        <f>'[1]1&amp;2'!$C$34</f>
        <v>8</v>
      </c>
    </row>
    <row r="36" spans="2:3" ht="18" x14ac:dyDescent="0.5">
      <c r="B36" s="102">
        <v>2024</v>
      </c>
      <c r="C36" s="80">
        <v>21</v>
      </c>
    </row>
    <row r="37" spans="2:3" ht="18" x14ac:dyDescent="0.5">
      <c r="B37" s="8" t="s">
        <v>82</v>
      </c>
      <c r="C37" s="8">
        <f>SUM(C6:C36)</f>
        <v>268</v>
      </c>
    </row>
  </sheetData>
  <mergeCells count="1">
    <mergeCell ref="B3:Q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35"/>
  <sheetViews>
    <sheetView showGridLines="0" workbookViewId="0">
      <selection activeCell="K34" sqref="K34"/>
    </sheetView>
  </sheetViews>
  <sheetFormatPr baseColWidth="10" defaultRowHeight="14.4" x14ac:dyDescent="0.3"/>
  <sheetData>
    <row r="3" spans="2:17" ht="36.6" customHeight="1" x14ac:dyDescent="0.3">
      <c r="B3" s="115" t="s">
        <v>394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5" spans="2:17" ht="18" x14ac:dyDescent="0.3">
      <c r="B5" s="6" t="s">
        <v>74</v>
      </c>
      <c r="C5" s="6" t="s">
        <v>77</v>
      </c>
    </row>
    <row r="6" spans="2:17" ht="18" x14ac:dyDescent="0.5">
      <c r="B6" s="7">
        <v>1996</v>
      </c>
      <c r="C6" s="7">
        <v>1</v>
      </c>
    </row>
    <row r="7" spans="2:17" ht="18" x14ac:dyDescent="0.5">
      <c r="B7" s="7">
        <v>1997</v>
      </c>
      <c r="C7" s="7">
        <v>5</v>
      </c>
    </row>
    <row r="8" spans="2:17" ht="18" x14ac:dyDescent="0.5">
      <c r="B8" s="7" t="s">
        <v>78</v>
      </c>
      <c r="C8" s="7">
        <v>1</v>
      </c>
    </row>
    <row r="9" spans="2:17" ht="18" x14ac:dyDescent="0.5">
      <c r="B9" s="7">
        <v>1999</v>
      </c>
      <c r="C9" s="7">
        <v>7</v>
      </c>
    </row>
    <row r="10" spans="2:17" ht="18" x14ac:dyDescent="0.5">
      <c r="B10" s="7">
        <v>2000</v>
      </c>
      <c r="C10" s="7">
        <v>5</v>
      </c>
    </row>
    <row r="11" spans="2:17" ht="18" x14ac:dyDescent="0.5">
      <c r="B11" s="7">
        <v>2001</v>
      </c>
      <c r="C11" s="7">
        <v>6</v>
      </c>
    </row>
    <row r="12" spans="2:17" ht="18" x14ac:dyDescent="0.5">
      <c r="B12" s="7" t="s">
        <v>79</v>
      </c>
      <c r="C12" s="7">
        <v>11</v>
      </c>
    </row>
    <row r="13" spans="2:17" ht="18" x14ac:dyDescent="0.5">
      <c r="B13" s="7" t="s">
        <v>80</v>
      </c>
      <c r="C13" s="7">
        <v>13</v>
      </c>
    </row>
    <row r="14" spans="2:17" ht="18" x14ac:dyDescent="0.5">
      <c r="B14" s="7">
        <v>2004</v>
      </c>
      <c r="C14" s="7">
        <v>13</v>
      </c>
    </row>
    <row r="15" spans="2:17" ht="18" x14ac:dyDescent="0.5">
      <c r="B15" s="7" t="s">
        <v>81</v>
      </c>
      <c r="C15" s="7">
        <v>9</v>
      </c>
    </row>
    <row r="16" spans="2:17" ht="18" x14ac:dyDescent="0.5">
      <c r="B16" s="7">
        <v>2006</v>
      </c>
      <c r="C16" s="7">
        <v>12</v>
      </c>
    </row>
    <row r="17" spans="2:5" ht="18" x14ac:dyDescent="0.5">
      <c r="B17" s="7">
        <v>2007</v>
      </c>
      <c r="C17" s="7">
        <v>6</v>
      </c>
    </row>
    <row r="18" spans="2:5" ht="18" x14ac:dyDescent="0.5">
      <c r="B18" s="7">
        <v>2008</v>
      </c>
      <c r="C18" s="7">
        <v>5</v>
      </c>
    </row>
    <row r="19" spans="2:5" ht="18" x14ac:dyDescent="0.5">
      <c r="B19" s="7">
        <v>2009</v>
      </c>
      <c r="C19" s="7">
        <v>4</v>
      </c>
    </row>
    <row r="20" spans="2:5" ht="18" x14ac:dyDescent="0.5">
      <c r="B20" s="7">
        <v>2010</v>
      </c>
      <c r="C20" s="7">
        <v>2</v>
      </c>
    </row>
    <row r="21" spans="2:5" ht="18" x14ac:dyDescent="0.5">
      <c r="B21" s="7">
        <v>2011</v>
      </c>
      <c r="C21" s="7">
        <v>2</v>
      </c>
    </row>
    <row r="22" spans="2:5" ht="18" x14ac:dyDescent="0.5">
      <c r="B22" s="7">
        <v>2012</v>
      </c>
      <c r="C22" s="7">
        <v>6</v>
      </c>
    </row>
    <row r="23" spans="2:5" ht="18" x14ac:dyDescent="0.5">
      <c r="B23" s="7">
        <v>2013</v>
      </c>
      <c r="C23" s="7">
        <v>6</v>
      </c>
    </row>
    <row r="24" spans="2:5" ht="18" x14ac:dyDescent="0.5">
      <c r="B24" s="7">
        <v>2014</v>
      </c>
      <c r="C24" s="7">
        <v>8</v>
      </c>
    </row>
    <row r="25" spans="2:5" ht="18" x14ac:dyDescent="0.5">
      <c r="B25" s="7">
        <v>2015</v>
      </c>
      <c r="C25" s="7">
        <v>8</v>
      </c>
    </row>
    <row r="26" spans="2:5" ht="18" x14ac:dyDescent="0.5">
      <c r="B26" s="7">
        <v>2016</v>
      </c>
      <c r="C26" s="7">
        <v>5</v>
      </c>
    </row>
    <row r="27" spans="2:5" ht="18" x14ac:dyDescent="0.5">
      <c r="B27" s="7">
        <v>2017</v>
      </c>
      <c r="C27" s="7">
        <v>6</v>
      </c>
    </row>
    <row r="28" spans="2:5" ht="18" x14ac:dyDescent="0.5">
      <c r="B28" s="7">
        <v>2018</v>
      </c>
      <c r="C28" s="7">
        <v>10</v>
      </c>
      <c r="E28" s="97" t="s">
        <v>370</v>
      </c>
    </row>
    <row r="29" spans="2:5" ht="18" x14ac:dyDescent="0.5">
      <c r="B29" s="7">
        <v>2019</v>
      </c>
      <c r="C29" s="7">
        <v>7</v>
      </c>
      <c r="E29" s="79" t="s">
        <v>368</v>
      </c>
    </row>
    <row r="30" spans="2:5" ht="18" x14ac:dyDescent="0.5">
      <c r="B30" s="7">
        <v>2020</v>
      </c>
      <c r="C30" s="7">
        <v>11</v>
      </c>
      <c r="E30" s="79" t="s">
        <v>369</v>
      </c>
    </row>
    <row r="31" spans="2:5" ht="18" x14ac:dyDescent="0.5">
      <c r="B31" s="7">
        <v>2021</v>
      </c>
      <c r="C31" s="7">
        <v>46</v>
      </c>
      <c r="E31" s="79" t="s">
        <v>390</v>
      </c>
    </row>
    <row r="32" spans="2:5" ht="18" x14ac:dyDescent="0.5">
      <c r="B32" s="78">
        <v>2022</v>
      </c>
      <c r="C32" s="7">
        <v>11</v>
      </c>
      <c r="E32" s="79" t="s">
        <v>395</v>
      </c>
    </row>
    <row r="33" spans="2:3" ht="18" x14ac:dyDescent="0.5">
      <c r="B33" s="101">
        <v>2023</v>
      </c>
      <c r="C33" s="7">
        <f>'[1]1&amp;2'!$D$34</f>
        <v>13</v>
      </c>
    </row>
    <row r="34" spans="2:3" ht="18" x14ac:dyDescent="0.5">
      <c r="B34" s="101">
        <v>2024</v>
      </c>
      <c r="C34" s="7">
        <v>8</v>
      </c>
    </row>
    <row r="35" spans="2:3" ht="18" x14ac:dyDescent="0.5">
      <c r="B35" s="8" t="s">
        <v>82</v>
      </c>
      <c r="C35" s="8">
        <f>SUM(C6:C34)</f>
        <v>247</v>
      </c>
    </row>
  </sheetData>
  <mergeCells count="1">
    <mergeCell ref="B3:Q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24"/>
  <sheetViews>
    <sheetView showGridLines="0" topLeftCell="A2" workbookViewId="0">
      <selection activeCell="C21" sqref="C21"/>
    </sheetView>
  </sheetViews>
  <sheetFormatPr baseColWidth="10" defaultRowHeight="14.4" x14ac:dyDescent="0.3"/>
  <sheetData>
    <row r="3" spans="2:17" ht="36.6" customHeight="1" x14ac:dyDescent="0.3">
      <c r="B3" s="115" t="s">
        <v>396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5" spans="2:17" ht="18" x14ac:dyDescent="0.3">
      <c r="B5" s="103" t="s">
        <v>74</v>
      </c>
      <c r="C5" s="103" t="s">
        <v>379</v>
      </c>
    </row>
    <row r="6" spans="2:17" ht="18" x14ac:dyDescent="0.5">
      <c r="B6" s="78">
        <v>2010</v>
      </c>
      <c r="C6" s="105">
        <v>2</v>
      </c>
    </row>
    <row r="7" spans="2:17" ht="18" x14ac:dyDescent="0.5">
      <c r="B7" s="104">
        <v>2011</v>
      </c>
      <c r="C7" s="105">
        <v>6</v>
      </c>
    </row>
    <row r="8" spans="2:17" ht="18" x14ac:dyDescent="0.5">
      <c r="B8" s="7">
        <v>2012</v>
      </c>
      <c r="C8" s="105">
        <v>7</v>
      </c>
    </row>
    <row r="9" spans="2:17" ht="18" x14ac:dyDescent="0.5">
      <c r="B9" s="78">
        <v>2013</v>
      </c>
      <c r="C9" s="105">
        <v>13</v>
      </c>
    </row>
    <row r="10" spans="2:17" ht="18" x14ac:dyDescent="0.5">
      <c r="B10" s="104">
        <v>2014</v>
      </c>
      <c r="C10" s="105">
        <v>15</v>
      </c>
    </row>
    <row r="11" spans="2:17" ht="18" x14ac:dyDescent="0.5">
      <c r="B11" s="7">
        <v>2015</v>
      </c>
      <c r="C11" s="105">
        <v>10</v>
      </c>
    </row>
    <row r="12" spans="2:17" ht="18" x14ac:dyDescent="0.5">
      <c r="B12" s="78">
        <v>2016</v>
      </c>
      <c r="C12" s="105">
        <v>11</v>
      </c>
    </row>
    <row r="13" spans="2:17" ht="18" x14ac:dyDescent="0.5">
      <c r="B13" s="104">
        <v>2017</v>
      </c>
      <c r="C13" s="105">
        <v>14</v>
      </c>
    </row>
    <row r="14" spans="2:17" ht="18" x14ac:dyDescent="0.5">
      <c r="B14" s="7">
        <v>2018</v>
      </c>
      <c r="C14" s="105">
        <v>29</v>
      </c>
    </row>
    <row r="15" spans="2:17" ht="18" x14ac:dyDescent="0.5">
      <c r="B15" s="78">
        <v>2019</v>
      </c>
      <c r="C15" s="105">
        <v>21</v>
      </c>
    </row>
    <row r="16" spans="2:17" ht="18" x14ac:dyDescent="0.5">
      <c r="B16" s="104">
        <v>2020</v>
      </c>
      <c r="C16" s="104">
        <v>34</v>
      </c>
      <c r="E16" s="79"/>
    </row>
    <row r="17" spans="2:5" ht="18" x14ac:dyDescent="0.5">
      <c r="B17" s="7">
        <v>2021</v>
      </c>
      <c r="C17" s="7">
        <v>47</v>
      </c>
    </row>
    <row r="18" spans="2:5" ht="18" x14ac:dyDescent="0.5">
      <c r="B18" s="78">
        <v>2022</v>
      </c>
      <c r="C18" s="7">
        <v>20</v>
      </c>
    </row>
    <row r="19" spans="2:5" ht="18" x14ac:dyDescent="0.5">
      <c r="B19" s="101">
        <v>2023</v>
      </c>
      <c r="C19" s="7">
        <v>20</v>
      </c>
    </row>
    <row r="20" spans="2:5" ht="18" x14ac:dyDescent="0.5">
      <c r="B20" s="101">
        <v>2024</v>
      </c>
      <c r="C20" s="7">
        <v>27</v>
      </c>
    </row>
    <row r="21" spans="2:5" ht="18" x14ac:dyDescent="0.5">
      <c r="B21" s="8" t="s">
        <v>82</v>
      </c>
      <c r="C21" s="8">
        <f>SUM(C6:C20)</f>
        <v>276</v>
      </c>
    </row>
    <row r="22" spans="2:5" x14ac:dyDescent="0.3">
      <c r="E22" s="97" t="s">
        <v>370</v>
      </c>
    </row>
    <row r="23" spans="2:5" x14ac:dyDescent="0.3">
      <c r="E23" s="79" t="s">
        <v>383</v>
      </c>
    </row>
    <row r="24" spans="2:5" x14ac:dyDescent="0.3">
      <c r="E24" s="79" t="s">
        <v>384</v>
      </c>
    </row>
  </sheetData>
  <mergeCells count="1">
    <mergeCell ref="B3:Q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31"/>
  <sheetViews>
    <sheetView showGridLines="0" workbookViewId="0">
      <selection activeCell="P3" sqref="P3"/>
    </sheetView>
  </sheetViews>
  <sheetFormatPr baseColWidth="10" defaultRowHeight="14.4" x14ac:dyDescent="0.3"/>
  <cols>
    <col min="5" max="5" width="12.109375" bestFit="1" customWidth="1"/>
  </cols>
  <sheetData>
    <row r="3" spans="2:15" ht="27" customHeight="1" x14ac:dyDescent="0.3">
      <c r="B3" s="115" t="s">
        <v>397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5" spans="2:15" ht="36" x14ac:dyDescent="0.3">
      <c r="B5" s="6" t="s">
        <v>74</v>
      </c>
      <c r="C5" s="6" t="s">
        <v>94</v>
      </c>
      <c r="D5" s="76" t="s">
        <v>388</v>
      </c>
      <c r="E5" s="6" t="s">
        <v>389</v>
      </c>
    </row>
    <row r="6" spans="2:15" x14ac:dyDescent="0.3">
      <c r="B6" s="4">
        <v>1997</v>
      </c>
      <c r="C6" s="82">
        <v>60</v>
      </c>
      <c r="D6" s="77">
        <v>2400</v>
      </c>
      <c r="E6" s="77">
        <f>C6*D6</f>
        <v>144000</v>
      </c>
    </row>
    <row r="7" spans="2:15" x14ac:dyDescent="0.3">
      <c r="B7" s="4">
        <v>1998</v>
      </c>
      <c r="C7" s="82">
        <v>50</v>
      </c>
      <c r="D7" s="77">
        <v>2600</v>
      </c>
      <c r="E7" s="77">
        <f t="shared" ref="E7:E26" si="0">C7*D7</f>
        <v>130000</v>
      </c>
    </row>
    <row r="8" spans="2:15" x14ac:dyDescent="0.3">
      <c r="B8" s="4">
        <v>2000</v>
      </c>
      <c r="C8" s="82">
        <v>166</v>
      </c>
      <c r="D8" s="77">
        <v>2900</v>
      </c>
      <c r="E8" s="77">
        <f t="shared" si="0"/>
        <v>481400</v>
      </c>
    </row>
    <row r="9" spans="2:15" x14ac:dyDescent="0.3">
      <c r="B9" s="4">
        <v>2001</v>
      </c>
      <c r="C9" s="82">
        <v>151</v>
      </c>
      <c r="D9" s="77">
        <v>3000</v>
      </c>
      <c r="E9" s="77">
        <f t="shared" si="0"/>
        <v>453000</v>
      </c>
    </row>
    <row r="10" spans="2:15" x14ac:dyDescent="0.3">
      <c r="B10" s="4">
        <v>2002</v>
      </c>
      <c r="C10" s="82">
        <v>651</v>
      </c>
      <c r="D10" s="77">
        <v>3100</v>
      </c>
      <c r="E10" s="77">
        <f t="shared" si="0"/>
        <v>2018100</v>
      </c>
    </row>
    <row r="11" spans="2:15" x14ac:dyDescent="0.3">
      <c r="B11" s="4">
        <v>2003</v>
      </c>
      <c r="C11" s="82">
        <v>292.5</v>
      </c>
      <c r="D11" s="77">
        <v>3100</v>
      </c>
      <c r="E11" s="77">
        <f t="shared" si="0"/>
        <v>906750</v>
      </c>
    </row>
    <row r="12" spans="2:15" x14ac:dyDescent="0.3">
      <c r="B12" s="4">
        <v>2004</v>
      </c>
      <c r="C12" s="82">
        <v>87</v>
      </c>
      <c r="D12" s="77">
        <v>3200</v>
      </c>
      <c r="E12" s="77">
        <f t="shared" si="0"/>
        <v>278400</v>
      </c>
    </row>
    <row r="13" spans="2:15" x14ac:dyDescent="0.3">
      <c r="B13" s="4">
        <v>2005</v>
      </c>
      <c r="C13" s="82">
        <v>38.200000000000003</v>
      </c>
      <c r="D13" s="77">
        <v>3300</v>
      </c>
      <c r="E13" s="77">
        <f t="shared" si="0"/>
        <v>126060.00000000001</v>
      </c>
    </row>
    <row r="14" spans="2:15" x14ac:dyDescent="0.3">
      <c r="B14" s="4">
        <v>2006</v>
      </c>
      <c r="C14" s="82">
        <v>1485</v>
      </c>
      <c r="D14" s="77">
        <v>3400</v>
      </c>
      <c r="E14" s="77">
        <f t="shared" si="0"/>
        <v>5049000</v>
      </c>
    </row>
    <row r="15" spans="2:15" x14ac:dyDescent="0.3">
      <c r="B15" s="4">
        <v>2011</v>
      </c>
      <c r="C15" s="82">
        <v>8</v>
      </c>
      <c r="D15" s="77">
        <v>3600</v>
      </c>
      <c r="E15" s="77">
        <f t="shared" si="0"/>
        <v>28800</v>
      </c>
    </row>
    <row r="16" spans="2:15" x14ac:dyDescent="0.3">
      <c r="B16" s="4">
        <v>2012</v>
      </c>
      <c r="C16" s="82">
        <v>3.56</v>
      </c>
      <c r="D16" s="77">
        <v>3650</v>
      </c>
      <c r="E16" s="77">
        <f t="shared" si="0"/>
        <v>12994</v>
      </c>
    </row>
    <row r="17" spans="2:21" x14ac:dyDescent="0.3">
      <c r="B17" s="4">
        <v>2013</v>
      </c>
      <c r="C17" s="82">
        <v>677.62</v>
      </c>
      <c r="D17" s="77">
        <v>3700</v>
      </c>
      <c r="E17" s="77">
        <f t="shared" si="0"/>
        <v>2507194</v>
      </c>
    </row>
    <row r="18" spans="2:21" x14ac:dyDescent="0.3">
      <c r="B18" s="4">
        <v>2014</v>
      </c>
      <c r="C18" s="82">
        <v>158.9</v>
      </c>
      <c r="D18" s="77">
        <v>3800</v>
      </c>
      <c r="E18" s="77">
        <f t="shared" si="0"/>
        <v>603820</v>
      </c>
    </row>
    <row r="19" spans="2:21" x14ac:dyDescent="0.3">
      <c r="B19" s="4">
        <v>2015</v>
      </c>
      <c r="C19" s="82">
        <v>213.06</v>
      </c>
      <c r="D19" s="77">
        <v>3850</v>
      </c>
      <c r="E19" s="77">
        <f t="shared" si="0"/>
        <v>820281</v>
      </c>
    </row>
    <row r="20" spans="2:21" x14ac:dyDescent="0.3">
      <c r="B20" s="4">
        <v>2016</v>
      </c>
      <c r="C20" s="82">
        <v>368.65999999999997</v>
      </c>
      <c r="D20" s="77">
        <v>3950</v>
      </c>
      <c r="E20" s="77">
        <f t="shared" si="0"/>
        <v>1456206.9999999998</v>
      </c>
    </row>
    <row r="21" spans="2:21" x14ac:dyDescent="0.3">
      <c r="B21" s="4">
        <v>2017</v>
      </c>
      <c r="C21" s="82">
        <v>79.650000000000006</v>
      </c>
      <c r="D21" s="77">
        <v>4050</v>
      </c>
      <c r="E21" s="77">
        <f t="shared" si="0"/>
        <v>322582.5</v>
      </c>
    </row>
    <row r="22" spans="2:21" x14ac:dyDescent="0.3">
      <c r="B22" s="4">
        <v>2018</v>
      </c>
      <c r="C22" s="82">
        <v>216.2</v>
      </c>
      <c r="D22" s="77">
        <v>4150</v>
      </c>
      <c r="E22" s="77">
        <f t="shared" si="0"/>
        <v>897230</v>
      </c>
    </row>
    <row r="23" spans="2:21" x14ac:dyDescent="0.3">
      <c r="B23" s="4">
        <v>2019</v>
      </c>
      <c r="C23" s="82">
        <v>10</v>
      </c>
      <c r="D23" s="77">
        <v>4200</v>
      </c>
      <c r="E23" s="77">
        <f t="shared" si="0"/>
        <v>42000</v>
      </c>
    </row>
    <row r="24" spans="2:21" x14ac:dyDescent="0.3">
      <c r="B24" s="4">
        <v>2021</v>
      </c>
      <c r="C24" s="82">
        <v>2591.0500000000002</v>
      </c>
      <c r="D24" s="77">
        <v>4400</v>
      </c>
      <c r="E24" s="77">
        <f t="shared" si="0"/>
        <v>11400620</v>
      </c>
    </row>
    <row r="25" spans="2:21" x14ac:dyDescent="0.3">
      <c r="B25" s="4">
        <v>2022</v>
      </c>
      <c r="C25" s="82">
        <v>1893.0029999999997</v>
      </c>
      <c r="D25" s="77">
        <v>4600</v>
      </c>
      <c r="E25" s="77">
        <f t="shared" si="0"/>
        <v>8707813.7999999989</v>
      </c>
    </row>
    <row r="26" spans="2:21" x14ac:dyDescent="0.3">
      <c r="B26" s="4">
        <v>2023</v>
      </c>
      <c r="C26" s="106">
        <f>'[2]3'!$C$23</f>
        <v>72.789999999999992</v>
      </c>
      <c r="D26" s="77">
        <v>4950</v>
      </c>
      <c r="E26" s="77">
        <f t="shared" si="0"/>
        <v>360310.49999999994</v>
      </c>
      <c r="F26">
        <v>76.589999999999989</v>
      </c>
    </row>
    <row r="27" spans="2:21" x14ac:dyDescent="0.3">
      <c r="B27" s="4">
        <v>2024</v>
      </c>
      <c r="C27" s="106">
        <v>373.7</v>
      </c>
      <c r="D27" s="77">
        <v>5150</v>
      </c>
      <c r="E27" s="77">
        <f>C27*D27</f>
        <v>1924555</v>
      </c>
    </row>
    <row r="28" spans="2:21" ht="18" x14ac:dyDescent="0.5">
      <c r="B28" s="108" t="s">
        <v>82</v>
      </c>
      <c r="C28" s="108"/>
      <c r="D28" s="108"/>
      <c r="E28" s="109">
        <f>SUM(E6:E27)</f>
        <v>38671117.799999997</v>
      </c>
    </row>
    <row r="29" spans="2:21" x14ac:dyDescent="0.3">
      <c r="G29" s="97" t="s">
        <v>370</v>
      </c>
    </row>
    <row r="30" spans="2:21" ht="31.2" customHeight="1" x14ac:dyDescent="0.3">
      <c r="G30" s="116" t="s">
        <v>385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</row>
    <row r="31" spans="2:21" x14ac:dyDescent="0.3">
      <c r="G31" s="79" t="s">
        <v>371</v>
      </c>
    </row>
  </sheetData>
  <mergeCells count="2">
    <mergeCell ref="B3:O3"/>
    <mergeCell ref="G30:U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7"/>
  <sheetViews>
    <sheetView showGridLines="0" workbookViewId="0">
      <selection activeCell="B17" sqref="B17"/>
    </sheetView>
  </sheetViews>
  <sheetFormatPr baseColWidth="10" defaultRowHeight="14.4" x14ac:dyDescent="0.3"/>
  <cols>
    <col min="2" max="2" width="37.6640625" customWidth="1"/>
  </cols>
  <sheetData>
    <row r="3" spans="2:14" ht="27" customHeight="1" x14ac:dyDescent="0.3">
      <c r="B3" s="115" t="s">
        <v>399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6" spans="2:14" x14ac:dyDescent="0.3">
      <c r="B6" s="92" t="s">
        <v>3</v>
      </c>
      <c r="C6" s="94" t="s">
        <v>372</v>
      </c>
      <c r="D6" s="93" t="s">
        <v>364</v>
      </c>
    </row>
    <row r="7" spans="2:14" x14ac:dyDescent="0.3">
      <c r="B7" s="83" t="s">
        <v>28</v>
      </c>
      <c r="C7" s="84">
        <v>2</v>
      </c>
      <c r="D7" s="85">
        <f>+C7/$C$14</f>
        <v>8.6206896551724137E-3</v>
      </c>
    </row>
    <row r="8" spans="2:14" x14ac:dyDescent="0.3">
      <c r="B8" s="86" t="s">
        <v>27</v>
      </c>
      <c r="C8" s="84">
        <v>30</v>
      </c>
      <c r="D8" s="87">
        <f t="shared" ref="D8:D13" si="0">+C8/$C$14</f>
        <v>0.12931034482758622</v>
      </c>
    </row>
    <row r="9" spans="2:14" x14ac:dyDescent="0.3">
      <c r="B9" s="88" t="s">
        <v>4</v>
      </c>
      <c r="C9" s="84">
        <v>29</v>
      </c>
      <c r="D9" s="89">
        <f t="shared" si="0"/>
        <v>0.125</v>
      </c>
    </row>
    <row r="10" spans="2:14" x14ac:dyDescent="0.3">
      <c r="B10" s="88" t="s">
        <v>0</v>
      </c>
      <c r="C10" s="84">
        <v>117</v>
      </c>
      <c r="D10" s="89">
        <f t="shared" si="0"/>
        <v>0.50431034482758619</v>
      </c>
    </row>
    <row r="11" spans="2:14" x14ac:dyDescent="0.3">
      <c r="B11" s="86" t="s">
        <v>2</v>
      </c>
      <c r="C11" s="84">
        <v>46</v>
      </c>
      <c r="D11" s="87">
        <f t="shared" si="0"/>
        <v>0.19827586206896552</v>
      </c>
    </row>
    <row r="12" spans="2:14" x14ac:dyDescent="0.3">
      <c r="B12" s="86" t="s">
        <v>380</v>
      </c>
      <c r="C12" s="84">
        <v>1</v>
      </c>
      <c r="D12" s="87">
        <f t="shared" si="0"/>
        <v>4.3103448275862068E-3</v>
      </c>
    </row>
    <row r="13" spans="2:14" x14ac:dyDescent="0.3">
      <c r="B13" s="90" t="s">
        <v>8</v>
      </c>
      <c r="C13" s="84">
        <v>7</v>
      </c>
      <c r="D13" s="91">
        <f t="shared" si="0"/>
        <v>3.017241379310345E-2</v>
      </c>
    </row>
    <row r="14" spans="2:14" x14ac:dyDescent="0.3">
      <c r="B14" s="95" t="s">
        <v>82</v>
      </c>
      <c r="C14" s="107">
        <f>SUM(C7:C13)</f>
        <v>232</v>
      </c>
      <c r="D14" s="96">
        <f>SUM(D7:D13)</f>
        <v>0.99999999999999989</v>
      </c>
    </row>
    <row r="24" spans="5:5" x14ac:dyDescent="0.3">
      <c r="E24" s="97" t="s">
        <v>370</v>
      </c>
    </row>
    <row r="25" spans="5:5" x14ac:dyDescent="0.3">
      <c r="E25" s="79" t="s">
        <v>398</v>
      </c>
    </row>
    <row r="26" spans="5:5" x14ac:dyDescent="0.3">
      <c r="E26" s="79" t="s">
        <v>386</v>
      </c>
    </row>
    <row r="27" spans="5:5" x14ac:dyDescent="0.3">
      <c r="E27" s="79" t="s">
        <v>391</v>
      </c>
    </row>
  </sheetData>
  <mergeCells count="1">
    <mergeCell ref="B3:N3"/>
  </mergeCells>
  <pageMargins left="0.7" right="0.7" top="0.75" bottom="0.75" header="0.3" footer="0.3"/>
  <pageSetup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3:W109"/>
  <sheetViews>
    <sheetView topLeftCell="A82" workbookViewId="0">
      <selection sqref="A1:AA101"/>
    </sheetView>
  </sheetViews>
  <sheetFormatPr baseColWidth="10" defaultRowHeight="14.4" x14ac:dyDescent="0.3"/>
  <cols>
    <col min="1" max="1" width="3.88671875" customWidth="1"/>
    <col min="2" max="2" width="6.6640625" style="9" customWidth="1"/>
    <col min="3" max="3" width="17.44140625" customWidth="1"/>
    <col min="4" max="4" width="21.109375" customWidth="1"/>
    <col min="5" max="5" width="26.5546875" customWidth="1"/>
    <col min="6" max="6" width="36.44140625" hidden="1" customWidth="1"/>
    <col min="7" max="7" width="10.6640625" style="10" hidden="1" customWidth="1"/>
    <col min="8" max="8" width="14" hidden="1" customWidth="1"/>
    <col min="9" max="9" width="14" customWidth="1"/>
    <col min="10" max="10" width="13.109375" hidden="1" customWidth="1"/>
    <col min="11" max="11" width="14.109375" style="11" hidden="1" customWidth="1"/>
    <col min="12" max="12" width="0" style="12" hidden="1" customWidth="1"/>
    <col min="13" max="13" width="14.33203125" customWidth="1"/>
    <col min="14" max="14" width="11.6640625" style="13" customWidth="1"/>
    <col min="15" max="15" width="13" style="13" customWidth="1"/>
    <col min="16" max="16" width="13.109375" style="13" customWidth="1"/>
    <col min="17" max="17" width="12.33203125" style="13" customWidth="1"/>
    <col min="19" max="19" width="11.88671875" bestFit="1" customWidth="1"/>
    <col min="257" max="257" width="3.88671875" customWidth="1"/>
    <col min="258" max="258" width="4.5546875" customWidth="1"/>
    <col min="259" max="259" width="17.44140625" customWidth="1"/>
    <col min="260" max="260" width="21.109375" customWidth="1"/>
    <col min="261" max="261" width="26.5546875" customWidth="1"/>
    <col min="262" max="264" width="0" hidden="1" customWidth="1"/>
    <col min="265" max="265" width="14" customWidth="1"/>
    <col min="266" max="268" width="0" hidden="1" customWidth="1"/>
    <col min="269" max="269" width="14.33203125" customWidth="1"/>
    <col min="270" max="272" width="11.109375" customWidth="1"/>
    <col min="273" max="273" width="11.44140625" customWidth="1"/>
    <col min="275" max="275" width="11.88671875" bestFit="1" customWidth="1"/>
    <col min="513" max="513" width="3.88671875" customWidth="1"/>
    <col min="514" max="514" width="4.5546875" customWidth="1"/>
    <col min="515" max="515" width="17.44140625" customWidth="1"/>
    <col min="516" max="516" width="21.109375" customWidth="1"/>
    <col min="517" max="517" width="26.5546875" customWidth="1"/>
    <col min="518" max="520" width="0" hidden="1" customWidth="1"/>
    <col min="521" max="521" width="14" customWidth="1"/>
    <col min="522" max="524" width="0" hidden="1" customWidth="1"/>
    <col min="525" max="525" width="14.33203125" customWidth="1"/>
    <col min="526" max="528" width="11.109375" customWidth="1"/>
    <col min="529" max="529" width="11.44140625" customWidth="1"/>
    <col min="531" max="531" width="11.88671875" bestFit="1" customWidth="1"/>
    <col min="769" max="769" width="3.88671875" customWidth="1"/>
    <col min="770" max="770" width="4.5546875" customWidth="1"/>
    <col min="771" max="771" width="17.44140625" customWidth="1"/>
    <col min="772" max="772" width="21.109375" customWidth="1"/>
    <col min="773" max="773" width="26.5546875" customWidth="1"/>
    <col min="774" max="776" width="0" hidden="1" customWidth="1"/>
    <col min="777" max="777" width="14" customWidth="1"/>
    <col min="778" max="780" width="0" hidden="1" customWidth="1"/>
    <col min="781" max="781" width="14.33203125" customWidth="1"/>
    <col min="782" max="784" width="11.109375" customWidth="1"/>
    <col min="785" max="785" width="11.44140625" customWidth="1"/>
    <col min="787" max="787" width="11.88671875" bestFit="1" customWidth="1"/>
    <col min="1025" max="1025" width="3.88671875" customWidth="1"/>
    <col min="1026" max="1026" width="4.5546875" customWidth="1"/>
    <col min="1027" max="1027" width="17.44140625" customWidth="1"/>
    <col min="1028" max="1028" width="21.109375" customWidth="1"/>
    <col min="1029" max="1029" width="26.5546875" customWidth="1"/>
    <col min="1030" max="1032" width="0" hidden="1" customWidth="1"/>
    <col min="1033" max="1033" width="14" customWidth="1"/>
    <col min="1034" max="1036" width="0" hidden="1" customWidth="1"/>
    <col min="1037" max="1037" width="14.33203125" customWidth="1"/>
    <col min="1038" max="1040" width="11.109375" customWidth="1"/>
    <col min="1041" max="1041" width="11.44140625" customWidth="1"/>
    <col min="1043" max="1043" width="11.88671875" bestFit="1" customWidth="1"/>
    <col min="1281" max="1281" width="3.88671875" customWidth="1"/>
    <col min="1282" max="1282" width="4.5546875" customWidth="1"/>
    <col min="1283" max="1283" width="17.44140625" customWidth="1"/>
    <col min="1284" max="1284" width="21.109375" customWidth="1"/>
    <col min="1285" max="1285" width="26.5546875" customWidth="1"/>
    <col min="1286" max="1288" width="0" hidden="1" customWidth="1"/>
    <col min="1289" max="1289" width="14" customWidth="1"/>
    <col min="1290" max="1292" width="0" hidden="1" customWidth="1"/>
    <col min="1293" max="1293" width="14.33203125" customWidth="1"/>
    <col min="1294" max="1296" width="11.109375" customWidth="1"/>
    <col min="1297" max="1297" width="11.44140625" customWidth="1"/>
    <col min="1299" max="1299" width="11.88671875" bestFit="1" customWidth="1"/>
    <col min="1537" max="1537" width="3.88671875" customWidth="1"/>
    <col min="1538" max="1538" width="4.5546875" customWidth="1"/>
    <col min="1539" max="1539" width="17.44140625" customWidth="1"/>
    <col min="1540" max="1540" width="21.109375" customWidth="1"/>
    <col min="1541" max="1541" width="26.5546875" customWidth="1"/>
    <col min="1542" max="1544" width="0" hidden="1" customWidth="1"/>
    <col min="1545" max="1545" width="14" customWidth="1"/>
    <col min="1546" max="1548" width="0" hidden="1" customWidth="1"/>
    <col min="1549" max="1549" width="14.33203125" customWidth="1"/>
    <col min="1550" max="1552" width="11.109375" customWidth="1"/>
    <col min="1553" max="1553" width="11.44140625" customWidth="1"/>
    <col min="1555" max="1555" width="11.88671875" bestFit="1" customWidth="1"/>
    <col min="1793" max="1793" width="3.88671875" customWidth="1"/>
    <col min="1794" max="1794" width="4.5546875" customWidth="1"/>
    <col min="1795" max="1795" width="17.44140625" customWidth="1"/>
    <col min="1796" max="1796" width="21.109375" customWidth="1"/>
    <col min="1797" max="1797" width="26.5546875" customWidth="1"/>
    <col min="1798" max="1800" width="0" hidden="1" customWidth="1"/>
    <col min="1801" max="1801" width="14" customWidth="1"/>
    <col min="1802" max="1804" width="0" hidden="1" customWidth="1"/>
    <col min="1805" max="1805" width="14.33203125" customWidth="1"/>
    <col min="1806" max="1808" width="11.109375" customWidth="1"/>
    <col min="1809" max="1809" width="11.44140625" customWidth="1"/>
    <col min="1811" max="1811" width="11.88671875" bestFit="1" customWidth="1"/>
    <col min="2049" max="2049" width="3.88671875" customWidth="1"/>
    <col min="2050" max="2050" width="4.5546875" customWidth="1"/>
    <col min="2051" max="2051" width="17.44140625" customWidth="1"/>
    <col min="2052" max="2052" width="21.109375" customWidth="1"/>
    <col min="2053" max="2053" width="26.5546875" customWidth="1"/>
    <col min="2054" max="2056" width="0" hidden="1" customWidth="1"/>
    <col min="2057" max="2057" width="14" customWidth="1"/>
    <col min="2058" max="2060" width="0" hidden="1" customWidth="1"/>
    <col min="2061" max="2061" width="14.33203125" customWidth="1"/>
    <col min="2062" max="2064" width="11.109375" customWidth="1"/>
    <col min="2065" max="2065" width="11.44140625" customWidth="1"/>
    <col min="2067" max="2067" width="11.88671875" bestFit="1" customWidth="1"/>
    <col min="2305" max="2305" width="3.88671875" customWidth="1"/>
    <col min="2306" max="2306" width="4.5546875" customWidth="1"/>
    <col min="2307" max="2307" width="17.44140625" customWidth="1"/>
    <col min="2308" max="2308" width="21.109375" customWidth="1"/>
    <col min="2309" max="2309" width="26.5546875" customWidth="1"/>
    <col min="2310" max="2312" width="0" hidden="1" customWidth="1"/>
    <col min="2313" max="2313" width="14" customWidth="1"/>
    <col min="2314" max="2316" width="0" hidden="1" customWidth="1"/>
    <col min="2317" max="2317" width="14.33203125" customWidth="1"/>
    <col min="2318" max="2320" width="11.109375" customWidth="1"/>
    <col min="2321" max="2321" width="11.44140625" customWidth="1"/>
    <col min="2323" max="2323" width="11.88671875" bestFit="1" customWidth="1"/>
    <col min="2561" max="2561" width="3.88671875" customWidth="1"/>
    <col min="2562" max="2562" width="4.5546875" customWidth="1"/>
    <col min="2563" max="2563" width="17.44140625" customWidth="1"/>
    <col min="2564" max="2564" width="21.109375" customWidth="1"/>
    <col min="2565" max="2565" width="26.5546875" customWidth="1"/>
    <col min="2566" max="2568" width="0" hidden="1" customWidth="1"/>
    <col min="2569" max="2569" width="14" customWidth="1"/>
    <col min="2570" max="2572" width="0" hidden="1" customWidth="1"/>
    <col min="2573" max="2573" width="14.33203125" customWidth="1"/>
    <col min="2574" max="2576" width="11.109375" customWidth="1"/>
    <col min="2577" max="2577" width="11.44140625" customWidth="1"/>
    <col min="2579" max="2579" width="11.88671875" bestFit="1" customWidth="1"/>
    <col min="2817" max="2817" width="3.88671875" customWidth="1"/>
    <col min="2818" max="2818" width="4.5546875" customWidth="1"/>
    <col min="2819" max="2819" width="17.44140625" customWidth="1"/>
    <col min="2820" max="2820" width="21.109375" customWidth="1"/>
    <col min="2821" max="2821" width="26.5546875" customWidth="1"/>
    <col min="2822" max="2824" width="0" hidden="1" customWidth="1"/>
    <col min="2825" max="2825" width="14" customWidth="1"/>
    <col min="2826" max="2828" width="0" hidden="1" customWidth="1"/>
    <col min="2829" max="2829" width="14.33203125" customWidth="1"/>
    <col min="2830" max="2832" width="11.109375" customWidth="1"/>
    <col min="2833" max="2833" width="11.44140625" customWidth="1"/>
    <col min="2835" max="2835" width="11.88671875" bestFit="1" customWidth="1"/>
    <col min="3073" max="3073" width="3.88671875" customWidth="1"/>
    <col min="3074" max="3074" width="4.5546875" customWidth="1"/>
    <col min="3075" max="3075" width="17.44140625" customWidth="1"/>
    <col min="3076" max="3076" width="21.109375" customWidth="1"/>
    <col min="3077" max="3077" width="26.5546875" customWidth="1"/>
    <col min="3078" max="3080" width="0" hidden="1" customWidth="1"/>
    <col min="3081" max="3081" width="14" customWidth="1"/>
    <col min="3082" max="3084" width="0" hidden="1" customWidth="1"/>
    <col min="3085" max="3085" width="14.33203125" customWidth="1"/>
    <col min="3086" max="3088" width="11.109375" customWidth="1"/>
    <col min="3089" max="3089" width="11.44140625" customWidth="1"/>
    <col min="3091" max="3091" width="11.88671875" bestFit="1" customWidth="1"/>
    <col min="3329" max="3329" width="3.88671875" customWidth="1"/>
    <col min="3330" max="3330" width="4.5546875" customWidth="1"/>
    <col min="3331" max="3331" width="17.44140625" customWidth="1"/>
    <col min="3332" max="3332" width="21.109375" customWidth="1"/>
    <col min="3333" max="3333" width="26.5546875" customWidth="1"/>
    <col min="3334" max="3336" width="0" hidden="1" customWidth="1"/>
    <col min="3337" max="3337" width="14" customWidth="1"/>
    <col min="3338" max="3340" width="0" hidden="1" customWidth="1"/>
    <col min="3341" max="3341" width="14.33203125" customWidth="1"/>
    <col min="3342" max="3344" width="11.109375" customWidth="1"/>
    <col min="3345" max="3345" width="11.44140625" customWidth="1"/>
    <col min="3347" max="3347" width="11.88671875" bestFit="1" customWidth="1"/>
    <col min="3585" max="3585" width="3.88671875" customWidth="1"/>
    <col min="3586" max="3586" width="4.5546875" customWidth="1"/>
    <col min="3587" max="3587" width="17.44140625" customWidth="1"/>
    <col min="3588" max="3588" width="21.109375" customWidth="1"/>
    <col min="3589" max="3589" width="26.5546875" customWidth="1"/>
    <col min="3590" max="3592" width="0" hidden="1" customWidth="1"/>
    <col min="3593" max="3593" width="14" customWidth="1"/>
    <col min="3594" max="3596" width="0" hidden="1" customWidth="1"/>
    <col min="3597" max="3597" width="14.33203125" customWidth="1"/>
    <col min="3598" max="3600" width="11.109375" customWidth="1"/>
    <col min="3601" max="3601" width="11.44140625" customWidth="1"/>
    <col min="3603" max="3603" width="11.88671875" bestFit="1" customWidth="1"/>
    <col min="3841" max="3841" width="3.88671875" customWidth="1"/>
    <col min="3842" max="3842" width="4.5546875" customWidth="1"/>
    <col min="3843" max="3843" width="17.44140625" customWidth="1"/>
    <col min="3844" max="3844" width="21.109375" customWidth="1"/>
    <col min="3845" max="3845" width="26.5546875" customWidth="1"/>
    <col min="3846" max="3848" width="0" hidden="1" customWidth="1"/>
    <col min="3849" max="3849" width="14" customWidth="1"/>
    <col min="3850" max="3852" width="0" hidden="1" customWidth="1"/>
    <col min="3853" max="3853" width="14.33203125" customWidth="1"/>
    <col min="3854" max="3856" width="11.109375" customWidth="1"/>
    <col min="3857" max="3857" width="11.44140625" customWidth="1"/>
    <col min="3859" max="3859" width="11.88671875" bestFit="1" customWidth="1"/>
    <col min="4097" max="4097" width="3.88671875" customWidth="1"/>
    <col min="4098" max="4098" width="4.5546875" customWidth="1"/>
    <col min="4099" max="4099" width="17.44140625" customWidth="1"/>
    <col min="4100" max="4100" width="21.109375" customWidth="1"/>
    <col min="4101" max="4101" width="26.5546875" customWidth="1"/>
    <col min="4102" max="4104" width="0" hidden="1" customWidth="1"/>
    <col min="4105" max="4105" width="14" customWidth="1"/>
    <col min="4106" max="4108" width="0" hidden="1" customWidth="1"/>
    <col min="4109" max="4109" width="14.33203125" customWidth="1"/>
    <col min="4110" max="4112" width="11.109375" customWidth="1"/>
    <col min="4113" max="4113" width="11.44140625" customWidth="1"/>
    <col min="4115" max="4115" width="11.88671875" bestFit="1" customWidth="1"/>
    <col min="4353" max="4353" width="3.88671875" customWidth="1"/>
    <col min="4354" max="4354" width="4.5546875" customWidth="1"/>
    <col min="4355" max="4355" width="17.44140625" customWidth="1"/>
    <col min="4356" max="4356" width="21.109375" customWidth="1"/>
    <col min="4357" max="4357" width="26.5546875" customWidth="1"/>
    <col min="4358" max="4360" width="0" hidden="1" customWidth="1"/>
    <col min="4361" max="4361" width="14" customWidth="1"/>
    <col min="4362" max="4364" width="0" hidden="1" customWidth="1"/>
    <col min="4365" max="4365" width="14.33203125" customWidth="1"/>
    <col min="4366" max="4368" width="11.109375" customWidth="1"/>
    <col min="4369" max="4369" width="11.44140625" customWidth="1"/>
    <col min="4371" max="4371" width="11.88671875" bestFit="1" customWidth="1"/>
    <col min="4609" max="4609" width="3.88671875" customWidth="1"/>
    <col min="4610" max="4610" width="4.5546875" customWidth="1"/>
    <col min="4611" max="4611" width="17.44140625" customWidth="1"/>
    <col min="4612" max="4612" width="21.109375" customWidth="1"/>
    <col min="4613" max="4613" width="26.5546875" customWidth="1"/>
    <col min="4614" max="4616" width="0" hidden="1" customWidth="1"/>
    <col min="4617" max="4617" width="14" customWidth="1"/>
    <col min="4618" max="4620" width="0" hidden="1" customWidth="1"/>
    <col min="4621" max="4621" width="14.33203125" customWidth="1"/>
    <col min="4622" max="4624" width="11.109375" customWidth="1"/>
    <col min="4625" max="4625" width="11.44140625" customWidth="1"/>
    <col min="4627" max="4627" width="11.88671875" bestFit="1" customWidth="1"/>
    <col min="4865" max="4865" width="3.88671875" customWidth="1"/>
    <col min="4866" max="4866" width="4.5546875" customWidth="1"/>
    <col min="4867" max="4867" width="17.44140625" customWidth="1"/>
    <col min="4868" max="4868" width="21.109375" customWidth="1"/>
    <col min="4869" max="4869" width="26.5546875" customWidth="1"/>
    <col min="4870" max="4872" width="0" hidden="1" customWidth="1"/>
    <col min="4873" max="4873" width="14" customWidth="1"/>
    <col min="4874" max="4876" width="0" hidden="1" customWidth="1"/>
    <col min="4877" max="4877" width="14.33203125" customWidth="1"/>
    <col min="4878" max="4880" width="11.109375" customWidth="1"/>
    <col min="4881" max="4881" width="11.44140625" customWidth="1"/>
    <col min="4883" max="4883" width="11.88671875" bestFit="1" customWidth="1"/>
    <col min="5121" max="5121" width="3.88671875" customWidth="1"/>
    <col min="5122" max="5122" width="4.5546875" customWidth="1"/>
    <col min="5123" max="5123" width="17.44140625" customWidth="1"/>
    <col min="5124" max="5124" width="21.109375" customWidth="1"/>
    <col min="5125" max="5125" width="26.5546875" customWidth="1"/>
    <col min="5126" max="5128" width="0" hidden="1" customWidth="1"/>
    <col min="5129" max="5129" width="14" customWidth="1"/>
    <col min="5130" max="5132" width="0" hidden="1" customWidth="1"/>
    <col min="5133" max="5133" width="14.33203125" customWidth="1"/>
    <col min="5134" max="5136" width="11.109375" customWidth="1"/>
    <col min="5137" max="5137" width="11.44140625" customWidth="1"/>
    <col min="5139" max="5139" width="11.88671875" bestFit="1" customWidth="1"/>
    <col min="5377" max="5377" width="3.88671875" customWidth="1"/>
    <col min="5378" max="5378" width="4.5546875" customWidth="1"/>
    <col min="5379" max="5379" width="17.44140625" customWidth="1"/>
    <col min="5380" max="5380" width="21.109375" customWidth="1"/>
    <col min="5381" max="5381" width="26.5546875" customWidth="1"/>
    <col min="5382" max="5384" width="0" hidden="1" customWidth="1"/>
    <col min="5385" max="5385" width="14" customWidth="1"/>
    <col min="5386" max="5388" width="0" hidden="1" customWidth="1"/>
    <col min="5389" max="5389" width="14.33203125" customWidth="1"/>
    <col min="5390" max="5392" width="11.109375" customWidth="1"/>
    <col min="5393" max="5393" width="11.44140625" customWidth="1"/>
    <col min="5395" max="5395" width="11.88671875" bestFit="1" customWidth="1"/>
    <col min="5633" max="5633" width="3.88671875" customWidth="1"/>
    <col min="5634" max="5634" width="4.5546875" customWidth="1"/>
    <col min="5635" max="5635" width="17.44140625" customWidth="1"/>
    <col min="5636" max="5636" width="21.109375" customWidth="1"/>
    <col min="5637" max="5637" width="26.5546875" customWidth="1"/>
    <col min="5638" max="5640" width="0" hidden="1" customWidth="1"/>
    <col min="5641" max="5641" width="14" customWidth="1"/>
    <col min="5642" max="5644" width="0" hidden="1" customWidth="1"/>
    <col min="5645" max="5645" width="14.33203125" customWidth="1"/>
    <col min="5646" max="5648" width="11.109375" customWidth="1"/>
    <col min="5649" max="5649" width="11.44140625" customWidth="1"/>
    <col min="5651" max="5651" width="11.88671875" bestFit="1" customWidth="1"/>
    <col min="5889" max="5889" width="3.88671875" customWidth="1"/>
    <col min="5890" max="5890" width="4.5546875" customWidth="1"/>
    <col min="5891" max="5891" width="17.44140625" customWidth="1"/>
    <col min="5892" max="5892" width="21.109375" customWidth="1"/>
    <col min="5893" max="5893" width="26.5546875" customWidth="1"/>
    <col min="5894" max="5896" width="0" hidden="1" customWidth="1"/>
    <col min="5897" max="5897" width="14" customWidth="1"/>
    <col min="5898" max="5900" width="0" hidden="1" customWidth="1"/>
    <col min="5901" max="5901" width="14.33203125" customWidth="1"/>
    <col min="5902" max="5904" width="11.109375" customWidth="1"/>
    <col min="5905" max="5905" width="11.44140625" customWidth="1"/>
    <col min="5907" max="5907" width="11.88671875" bestFit="1" customWidth="1"/>
    <col min="6145" max="6145" width="3.88671875" customWidth="1"/>
    <col min="6146" max="6146" width="4.5546875" customWidth="1"/>
    <col min="6147" max="6147" width="17.44140625" customWidth="1"/>
    <col min="6148" max="6148" width="21.109375" customWidth="1"/>
    <col min="6149" max="6149" width="26.5546875" customWidth="1"/>
    <col min="6150" max="6152" width="0" hidden="1" customWidth="1"/>
    <col min="6153" max="6153" width="14" customWidth="1"/>
    <col min="6154" max="6156" width="0" hidden="1" customWidth="1"/>
    <col min="6157" max="6157" width="14.33203125" customWidth="1"/>
    <col min="6158" max="6160" width="11.109375" customWidth="1"/>
    <col min="6161" max="6161" width="11.44140625" customWidth="1"/>
    <col min="6163" max="6163" width="11.88671875" bestFit="1" customWidth="1"/>
    <col min="6401" max="6401" width="3.88671875" customWidth="1"/>
    <col min="6402" max="6402" width="4.5546875" customWidth="1"/>
    <col min="6403" max="6403" width="17.44140625" customWidth="1"/>
    <col min="6404" max="6404" width="21.109375" customWidth="1"/>
    <col min="6405" max="6405" width="26.5546875" customWidth="1"/>
    <col min="6406" max="6408" width="0" hidden="1" customWidth="1"/>
    <col min="6409" max="6409" width="14" customWidth="1"/>
    <col min="6410" max="6412" width="0" hidden="1" customWidth="1"/>
    <col min="6413" max="6413" width="14.33203125" customWidth="1"/>
    <col min="6414" max="6416" width="11.109375" customWidth="1"/>
    <col min="6417" max="6417" width="11.44140625" customWidth="1"/>
    <col min="6419" max="6419" width="11.88671875" bestFit="1" customWidth="1"/>
    <col min="6657" max="6657" width="3.88671875" customWidth="1"/>
    <col min="6658" max="6658" width="4.5546875" customWidth="1"/>
    <col min="6659" max="6659" width="17.44140625" customWidth="1"/>
    <col min="6660" max="6660" width="21.109375" customWidth="1"/>
    <col min="6661" max="6661" width="26.5546875" customWidth="1"/>
    <col min="6662" max="6664" width="0" hidden="1" customWidth="1"/>
    <col min="6665" max="6665" width="14" customWidth="1"/>
    <col min="6666" max="6668" width="0" hidden="1" customWidth="1"/>
    <col min="6669" max="6669" width="14.33203125" customWidth="1"/>
    <col min="6670" max="6672" width="11.109375" customWidth="1"/>
    <col min="6673" max="6673" width="11.44140625" customWidth="1"/>
    <col min="6675" max="6675" width="11.88671875" bestFit="1" customWidth="1"/>
    <col min="6913" max="6913" width="3.88671875" customWidth="1"/>
    <col min="6914" max="6914" width="4.5546875" customWidth="1"/>
    <col min="6915" max="6915" width="17.44140625" customWidth="1"/>
    <col min="6916" max="6916" width="21.109375" customWidth="1"/>
    <col min="6917" max="6917" width="26.5546875" customWidth="1"/>
    <col min="6918" max="6920" width="0" hidden="1" customWidth="1"/>
    <col min="6921" max="6921" width="14" customWidth="1"/>
    <col min="6922" max="6924" width="0" hidden="1" customWidth="1"/>
    <col min="6925" max="6925" width="14.33203125" customWidth="1"/>
    <col min="6926" max="6928" width="11.109375" customWidth="1"/>
    <col min="6929" max="6929" width="11.44140625" customWidth="1"/>
    <col min="6931" max="6931" width="11.88671875" bestFit="1" customWidth="1"/>
    <col min="7169" max="7169" width="3.88671875" customWidth="1"/>
    <col min="7170" max="7170" width="4.5546875" customWidth="1"/>
    <col min="7171" max="7171" width="17.44140625" customWidth="1"/>
    <col min="7172" max="7172" width="21.109375" customWidth="1"/>
    <col min="7173" max="7173" width="26.5546875" customWidth="1"/>
    <col min="7174" max="7176" width="0" hidden="1" customWidth="1"/>
    <col min="7177" max="7177" width="14" customWidth="1"/>
    <col min="7178" max="7180" width="0" hidden="1" customWidth="1"/>
    <col min="7181" max="7181" width="14.33203125" customWidth="1"/>
    <col min="7182" max="7184" width="11.109375" customWidth="1"/>
    <col min="7185" max="7185" width="11.44140625" customWidth="1"/>
    <col min="7187" max="7187" width="11.88671875" bestFit="1" customWidth="1"/>
    <col min="7425" max="7425" width="3.88671875" customWidth="1"/>
    <col min="7426" max="7426" width="4.5546875" customWidth="1"/>
    <col min="7427" max="7427" width="17.44140625" customWidth="1"/>
    <col min="7428" max="7428" width="21.109375" customWidth="1"/>
    <col min="7429" max="7429" width="26.5546875" customWidth="1"/>
    <col min="7430" max="7432" width="0" hidden="1" customWidth="1"/>
    <col min="7433" max="7433" width="14" customWidth="1"/>
    <col min="7434" max="7436" width="0" hidden="1" customWidth="1"/>
    <col min="7437" max="7437" width="14.33203125" customWidth="1"/>
    <col min="7438" max="7440" width="11.109375" customWidth="1"/>
    <col min="7441" max="7441" width="11.44140625" customWidth="1"/>
    <col min="7443" max="7443" width="11.88671875" bestFit="1" customWidth="1"/>
    <col min="7681" max="7681" width="3.88671875" customWidth="1"/>
    <col min="7682" max="7682" width="4.5546875" customWidth="1"/>
    <col min="7683" max="7683" width="17.44140625" customWidth="1"/>
    <col min="7684" max="7684" width="21.109375" customWidth="1"/>
    <col min="7685" max="7685" width="26.5546875" customWidth="1"/>
    <col min="7686" max="7688" width="0" hidden="1" customWidth="1"/>
    <col min="7689" max="7689" width="14" customWidth="1"/>
    <col min="7690" max="7692" width="0" hidden="1" customWidth="1"/>
    <col min="7693" max="7693" width="14.33203125" customWidth="1"/>
    <col min="7694" max="7696" width="11.109375" customWidth="1"/>
    <col min="7697" max="7697" width="11.44140625" customWidth="1"/>
    <col min="7699" max="7699" width="11.88671875" bestFit="1" customWidth="1"/>
    <col min="7937" max="7937" width="3.88671875" customWidth="1"/>
    <col min="7938" max="7938" width="4.5546875" customWidth="1"/>
    <col min="7939" max="7939" width="17.44140625" customWidth="1"/>
    <col min="7940" max="7940" width="21.109375" customWidth="1"/>
    <col min="7941" max="7941" width="26.5546875" customWidth="1"/>
    <col min="7942" max="7944" width="0" hidden="1" customWidth="1"/>
    <col min="7945" max="7945" width="14" customWidth="1"/>
    <col min="7946" max="7948" width="0" hidden="1" customWidth="1"/>
    <col min="7949" max="7949" width="14.33203125" customWidth="1"/>
    <col min="7950" max="7952" width="11.109375" customWidth="1"/>
    <col min="7953" max="7953" width="11.44140625" customWidth="1"/>
    <col min="7955" max="7955" width="11.88671875" bestFit="1" customWidth="1"/>
    <col min="8193" max="8193" width="3.88671875" customWidth="1"/>
    <col min="8194" max="8194" width="4.5546875" customWidth="1"/>
    <col min="8195" max="8195" width="17.44140625" customWidth="1"/>
    <col min="8196" max="8196" width="21.109375" customWidth="1"/>
    <col min="8197" max="8197" width="26.5546875" customWidth="1"/>
    <col min="8198" max="8200" width="0" hidden="1" customWidth="1"/>
    <col min="8201" max="8201" width="14" customWidth="1"/>
    <col min="8202" max="8204" width="0" hidden="1" customWidth="1"/>
    <col min="8205" max="8205" width="14.33203125" customWidth="1"/>
    <col min="8206" max="8208" width="11.109375" customWidth="1"/>
    <col min="8209" max="8209" width="11.44140625" customWidth="1"/>
    <col min="8211" max="8211" width="11.88671875" bestFit="1" customWidth="1"/>
    <col min="8449" max="8449" width="3.88671875" customWidth="1"/>
    <col min="8450" max="8450" width="4.5546875" customWidth="1"/>
    <col min="8451" max="8451" width="17.44140625" customWidth="1"/>
    <col min="8452" max="8452" width="21.109375" customWidth="1"/>
    <col min="8453" max="8453" width="26.5546875" customWidth="1"/>
    <col min="8454" max="8456" width="0" hidden="1" customWidth="1"/>
    <col min="8457" max="8457" width="14" customWidth="1"/>
    <col min="8458" max="8460" width="0" hidden="1" customWidth="1"/>
    <col min="8461" max="8461" width="14.33203125" customWidth="1"/>
    <col min="8462" max="8464" width="11.109375" customWidth="1"/>
    <col min="8465" max="8465" width="11.44140625" customWidth="1"/>
    <col min="8467" max="8467" width="11.88671875" bestFit="1" customWidth="1"/>
    <col min="8705" max="8705" width="3.88671875" customWidth="1"/>
    <col min="8706" max="8706" width="4.5546875" customWidth="1"/>
    <col min="8707" max="8707" width="17.44140625" customWidth="1"/>
    <col min="8708" max="8708" width="21.109375" customWidth="1"/>
    <col min="8709" max="8709" width="26.5546875" customWidth="1"/>
    <col min="8710" max="8712" width="0" hidden="1" customWidth="1"/>
    <col min="8713" max="8713" width="14" customWidth="1"/>
    <col min="8714" max="8716" width="0" hidden="1" customWidth="1"/>
    <col min="8717" max="8717" width="14.33203125" customWidth="1"/>
    <col min="8718" max="8720" width="11.109375" customWidth="1"/>
    <col min="8721" max="8721" width="11.44140625" customWidth="1"/>
    <col min="8723" max="8723" width="11.88671875" bestFit="1" customWidth="1"/>
    <col min="8961" max="8961" width="3.88671875" customWidth="1"/>
    <col min="8962" max="8962" width="4.5546875" customWidth="1"/>
    <col min="8963" max="8963" width="17.44140625" customWidth="1"/>
    <col min="8964" max="8964" width="21.109375" customWidth="1"/>
    <col min="8965" max="8965" width="26.5546875" customWidth="1"/>
    <col min="8966" max="8968" width="0" hidden="1" customWidth="1"/>
    <col min="8969" max="8969" width="14" customWidth="1"/>
    <col min="8970" max="8972" width="0" hidden="1" customWidth="1"/>
    <col min="8973" max="8973" width="14.33203125" customWidth="1"/>
    <col min="8974" max="8976" width="11.109375" customWidth="1"/>
    <col min="8977" max="8977" width="11.44140625" customWidth="1"/>
    <col min="8979" max="8979" width="11.88671875" bestFit="1" customWidth="1"/>
    <col min="9217" max="9217" width="3.88671875" customWidth="1"/>
    <col min="9218" max="9218" width="4.5546875" customWidth="1"/>
    <col min="9219" max="9219" width="17.44140625" customWidth="1"/>
    <col min="9220" max="9220" width="21.109375" customWidth="1"/>
    <col min="9221" max="9221" width="26.5546875" customWidth="1"/>
    <col min="9222" max="9224" width="0" hidden="1" customWidth="1"/>
    <col min="9225" max="9225" width="14" customWidth="1"/>
    <col min="9226" max="9228" width="0" hidden="1" customWidth="1"/>
    <col min="9229" max="9229" width="14.33203125" customWidth="1"/>
    <col min="9230" max="9232" width="11.109375" customWidth="1"/>
    <col min="9233" max="9233" width="11.44140625" customWidth="1"/>
    <col min="9235" max="9235" width="11.88671875" bestFit="1" customWidth="1"/>
    <col min="9473" max="9473" width="3.88671875" customWidth="1"/>
    <col min="9474" max="9474" width="4.5546875" customWidth="1"/>
    <col min="9475" max="9475" width="17.44140625" customWidth="1"/>
    <col min="9476" max="9476" width="21.109375" customWidth="1"/>
    <col min="9477" max="9477" width="26.5546875" customWidth="1"/>
    <col min="9478" max="9480" width="0" hidden="1" customWidth="1"/>
    <col min="9481" max="9481" width="14" customWidth="1"/>
    <col min="9482" max="9484" width="0" hidden="1" customWidth="1"/>
    <col min="9485" max="9485" width="14.33203125" customWidth="1"/>
    <col min="9486" max="9488" width="11.109375" customWidth="1"/>
    <col min="9489" max="9489" width="11.44140625" customWidth="1"/>
    <col min="9491" max="9491" width="11.88671875" bestFit="1" customWidth="1"/>
    <col min="9729" max="9729" width="3.88671875" customWidth="1"/>
    <col min="9730" max="9730" width="4.5546875" customWidth="1"/>
    <col min="9731" max="9731" width="17.44140625" customWidth="1"/>
    <col min="9732" max="9732" width="21.109375" customWidth="1"/>
    <col min="9733" max="9733" width="26.5546875" customWidth="1"/>
    <col min="9734" max="9736" width="0" hidden="1" customWidth="1"/>
    <col min="9737" max="9737" width="14" customWidth="1"/>
    <col min="9738" max="9740" width="0" hidden="1" customWidth="1"/>
    <col min="9741" max="9741" width="14.33203125" customWidth="1"/>
    <col min="9742" max="9744" width="11.109375" customWidth="1"/>
    <col min="9745" max="9745" width="11.44140625" customWidth="1"/>
    <col min="9747" max="9747" width="11.88671875" bestFit="1" customWidth="1"/>
    <col min="9985" max="9985" width="3.88671875" customWidth="1"/>
    <col min="9986" max="9986" width="4.5546875" customWidth="1"/>
    <col min="9987" max="9987" width="17.44140625" customWidth="1"/>
    <col min="9988" max="9988" width="21.109375" customWidth="1"/>
    <col min="9989" max="9989" width="26.5546875" customWidth="1"/>
    <col min="9990" max="9992" width="0" hidden="1" customWidth="1"/>
    <col min="9993" max="9993" width="14" customWidth="1"/>
    <col min="9994" max="9996" width="0" hidden="1" customWidth="1"/>
    <col min="9997" max="9997" width="14.33203125" customWidth="1"/>
    <col min="9998" max="10000" width="11.109375" customWidth="1"/>
    <col min="10001" max="10001" width="11.44140625" customWidth="1"/>
    <col min="10003" max="10003" width="11.88671875" bestFit="1" customWidth="1"/>
    <col min="10241" max="10241" width="3.88671875" customWidth="1"/>
    <col min="10242" max="10242" width="4.5546875" customWidth="1"/>
    <col min="10243" max="10243" width="17.44140625" customWidth="1"/>
    <col min="10244" max="10244" width="21.109375" customWidth="1"/>
    <col min="10245" max="10245" width="26.5546875" customWidth="1"/>
    <col min="10246" max="10248" width="0" hidden="1" customWidth="1"/>
    <col min="10249" max="10249" width="14" customWidth="1"/>
    <col min="10250" max="10252" width="0" hidden="1" customWidth="1"/>
    <col min="10253" max="10253" width="14.33203125" customWidth="1"/>
    <col min="10254" max="10256" width="11.109375" customWidth="1"/>
    <col min="10257" max="10257" width="11.44140625" customWidth="1"/>
    <col min="10259" max="10259" width="11.88671875" bestFit="1" customWidth="1"/>
    <col min="10497" max="10497" width="3.88671875" customWidth="1"/>
    <col min="10498" max="10498" width="4.5546875" customWidth="1"/>
    <col min="10499" max="10499" width="17.44140625" customWidth="1"/>
    <col min="10500" max="10500" width="21.109375" customWidth="1"/>
    <col min="10501" max="10501" width="26.5546875" customWidth="1"/>
    <col min="10502" max="10504" width="0" hidden="1" customWidth="1"/>
    <col min="10505" max="10505" width="14" customWidth="1"/>
    <col min="10506" max="10508" width="0" hidden="1" customWidth="1"/>
    <col min="10509" max="10509" width="14.33203125" customWidth="1"/>
    <col min="10510" max="10512" width="11.109375" customWidth="1"/>
    <col min="10513" max="10513" width="11.44140625" customWidth="1"/>
    <col min="10515" max="10515" width="11.88671875" bestFit="1" customWidth="1"/>
    <col min="10753" max="10753" width="3.88671875" customWidth="1"/>
    <col min="10754" max="10754" width="4.5546875" customWidth="1"/>
    <col min="10755" max="10755" width="17.44140625" customWidth="1"/>
    <col min="10756" max="10756" width="21.109375" customWidth="1"/>
    <col min="10757" max="10757" width="26.5546875" customWidth="1"/>
    <col min="10758" max="10760" width="0" hidden="1" customWidth="1"/>
    <col min="10761" max="10761" width="14" customWidth="1"/>
    <col min="10762" max="10764" width="0" hidden="1" customWidth="1"/>
    <col min="10765" max="10765" width="14.33203125" customWidth="1"/>
    <col min="10766" max="10768" width="11.109375" customWidth="1"/>
    <col min="10769" max="10769" width="11.44140625" customWidth="1"/>
    <col min="10771" max="10771" width="11.88671875" bestFit="1" customWidth="1"/>
    <col min="11009" max="11009" width="3.88671875" customWidth="1"/>
    <col min="11010" max="11010" width="4.5546875" customWidth="1"/>
    <col min="11011" max="11011" width="17.44140625" customWidth="1"/>
    <col min="11012" max="11012" width="21.109375" customWidth="1"/>
    <col min="11013" max="11013" width="26.5546875" customWidth="1"/>
    <col min="11014" max="11016" width="0" hidden="1" customWidth="1"/>
    <col min="11017" max="11017" width="14" customWidth="1"/>
    <col min="11018" max="11020" width="0" hidden="1" customWidth="1"/>
    <col min="11021" max="11021" width="14.33203125" customWidth="1"/>
    <col min="11022" max="11024" width="11.109375" customWidth="1"/>
    <col min="11025" max="11025" width="11.44140625" customWidth="1"/>
    <col min="11027" max="11027" width="11.88671875" bestFit="1" customWidth="1"/>
    <col min="11265" max="11265" width="3.88671875" customWidth="1"/>
    <col min="11266" max="11266" width="4.5546875" customWidth="1"/>
    <col min="11267" max="11267" width="17.44140625" customWidth="1"/>
    <col min="11268" max="11268" width="21.109375" customWidth="1"/>
    <col min="11269" max="11269" width="26.5546875" customWidth="1"/>
    <col min="11270" max="11272" width="0" hidden="1" customWidth="1"/>
    <col min="11273" max="11273" width="14" customWidth="1"/>
    <col min="11274" max="11276" width="0" hidden="1" customWidth="1"/>
    <col min="11277" max="11277" width="14.33203125" customWidth="1"/>
    <col min="11278" max="11280" width="11.109375" customWidth="1"/>
    <col min="11281" max="11281" width="11.44140625" customWidth="1"/>
    <col min="11283" max="11283" width="11.88671875" bestFit="1" customWidth="1"/>
    <col min="11521" max="11521" width="3.88671875" customWidth="1"/>
    <col min="11522" max="11522" width="4.5546875" customWidth="1"/>
    <col min="11523" max="11523" width="17.44140625" customWidth="1"/>
    <col min="11524" max="11524" width="21.109375" customWidth="1"/>
    <col min="11525" max="11525" width="26.5546875" customWidth="1"/>
    <col min="11526" max="11528" width="0" hidden="1" customWidth="1"/>
    <col min="11529" max="11529" width="14" customWidth="1"/>
    <col min="11530" max="11532" width="0" hidden="1" customWidth="1"/>
    <col min="11533" max="11533" width="14.33203125" customWidth="1"/>
    <col min="11534" max="11536" width="11.109375" customWidth="1"/>
    <col min="11537" max="11537" width="11.44140625" customWidth="1"/>
    <col min="11539" max="11539" width="11.88671875" bestFit="1" customWidth="1"/>
    <col min="11777" max="11777" width="3.88671875" customWidth="1"/>
    <col min="11778" max="11778" width="4.5546875" customWidth="1"/>
    <col min="11779" max="11779" width="17.44140625" customWidth="1"/>
    <col min="11780" max="11780" width="21.109375" customWidth="1"/>
    <col min="11781" max="11781" width="26.5546875" customWidth="1"/>
    <col min="11782" max="11784" width="0" hidden="1" customWidth="1"/>
    <col min="11785" max="11785" width="14" customWidth="1"/>
    <col min="11786" max="11788" width="0" hidden="1" customWidth="1"/>
    <col min="11789" max="11789" width="14.33203125" customWidth="1"/>
    <col min="11790" max="11792" width="11.109375" customWidth="1"/>
    <col min="11793" max="11793" width="11.44140625" customWidth="1"/>
    <col min="11795" max="11795" width="11.88671875" bestFit="1" customWidth="1"/>
    <col min="12033" max="12033" width="3.88671875" customWidth="1"/>
    <col min="12034" max="12034" width="4.5546875" customWidth="1"/>
    <col min="12035" max="12035" width="17.44140625" customWidth="1"/>
    <col min="12036" max="12036" width="21.109375" customWidth="1"/>
    <col min="12037" max="12037" width="26.5546875" customWidth="1"/>
    <col min="12038" max="12040" width="0" hidden="1" customWidth="1"/>
    <col min="12041" max="12041" width="14" customWidth="1"/>
    <col min="12042" max="12044" width="0" hidden="1" customWidth="1"/>
    <col min="12045" max="12045" width="14.33203125" customWidth="1"/>
    <col min="12046" max="12048" width="11.109375" customWidth="1"/>
    <col min="12049" max="12049" width="11.44140625" customWidth="1"/>
    <col min="12051" max="12051" width="11.88671875" bestFit="1" customWidth="1"/>
    <col min="12289" max="12289" width="3.88671875" customWidth="1"/>
    <col min="12290" max="12290" width="4.5546875" customWidth="1"/>
    <col min="12291" max="12291" width="17.44140625" customWidth="1"/>
    <col min="12292" max="12292" width="21.109375" customWidth="1"/>
    <col min="12293" max="12293" width="26.5546875" customWidth="1"/>
    <col min="12294" max="12296" width="0" hidden="1" customWidth="1"/>
    <col min="12297" max="12297" width="14" customWidth="1"/>
    <col min="12298" max="12300" width="0" hidden="1" customWidth="1"/>
    <col min="12301" max="12301" width="14.33203125" customWidth="1"/>
    <col min="12302" max="12304" width="11.109375" customWidth="1"/>
    <col min="12305" max="12305" width="11.44140625" customWidth="1"/>
    <col min="12307" max="12307" width="11.88671875" bestFit="1" customWidth="1"/>
    <col min="12545" max="12545" width="3.88671875" customWidth="1"/>
    <col min="12546" max="12546" width="4.5546875" customWidth="1"/>
    <col min="12547" max="12547" width="17.44140625" customWidth="1"/>
    <col min="12548" max="12548" width="21.109375" customWidth="1"/>
    <col min="12549" max="12549" width="26.5546875" customWidth="1"/>
    <col min="12550" max="12552" width="0" hidden="1" customWidth="1"/>
    <col min="12553" max="12553" width="14" customWidth="1"/>
    <col min="12554" max="12556" width="0" hidden="1" customWidth="1"/>
    <col min="12557" max="12557" width="14.33203125" customWidth="1"/>
    <col min="12558" max="12560" width="11.109375" customWidth="1"/>
    <col min="12561" max="12561" width="11.44140625" customWidth="1"/>
    <col min="12563" max="12563" width="11.88671875" bestFit="1" customWidth="1"/>
    <col min="12801" max="12801" width="3.88671875" customWidth="1"/>
    <col min="12802" max="12802" width="4.5546875" customWidth="1"/>
    <col min="12803" max="12803" width="17.44140625" customWidth="1"/>
    <col min="12804" max="12804" width="21.109375" customWidth="1"/>
    <col min="12805" max="12805" width="26.5546875" customWidth="1"/>
    <col min="12806" max="12808" width="0" hidden="1" customWidth="1"/>
    <col min="12809" max="12809" width="14" customWidth="1"/>
    <col min="12810" max="12812" width="0" hidden="1" customWidth="1"/>
    <col min="12813" max="12813" width="14.33203125" customWidth="1"/>
    <col min="12814" max="12816" width="11.109375" customWidth="1"/>
    <col min="12817" max="12817" width="11.44140625" customWidth="1"/>
    <col min="12819" max="12819" width="11.88671875" bestFit="1" customWidth="1"/>
    <col min="13057" max="13057" width="3.88671875" customWidth="1"/>
    <col min="13058" max="13058" width="4.5546875" customWidth="1"/>
    <col min="13059" max="13059" width="17.44140625" customWidth="1"/>
    <col min="13060" max="13060" width="21.109375" customWidth="1"/>
    <col min="13061" max="13061" width="26.5546875" customWidth="1"/>
    <col min="13062" max="13064" width="0" hidden="1" customWidth="1"/>
    <col min="13065" max="13065" width="14" customWidth="1"/>
    <col min="13066" max="13068" width="0" hidden="1" customWidth="1"/>
    <col min="13069" max="13069" width="14.33203125" customWidth="1"/>
    <col min="13070" max="13072" width="11.109375" customWidth="1"/>
    <col min="13073" max="13073" width="11.44140625" customWidth="1"/>
    <col min="13075" max="13075" width="11.88671875" bestFit="1" customWidth="1"/>
    <col min="13313" max="13313" width="3.88671875" customWidth="1"/>
    <col min="13314" max="13314" width="4.5546875" customWidth="1"/>
    <col min="13315" max="13315" width="17.44140625" customWidth="1"/>
    <col min="13316" max="13316" width="21.109375" customWidth="1"/>
    <col min="13317" max="13317" width="26.5546875" customWidth="1"/>
    <col min="13318" max="13320" width="0" hidden="1" customWidth="1"/>
    <col min="13321" max="13321" width="14" customWidth="1"/>
    <col min="13322" max="13324" width="0" hidden="1" customWidth="1"/>
    <col min="13325" max="13325" width="14.33203125" customWidth="1"/>
    <col min="13326" max="13328" width="11.109375" customWidth="1"/>
    <col min="13329" max="13329" width="11.44140625" customWidth="1"/>
    <col min="13331" max="13331" width="11.88671875" bestFit="1" customWidth="1"/>
    <col min="13569" max="13569" width="3.88671875" customWidth="1"/>
    <col min="13570" max="13570" width="4.5546875" customWidth="1"/>
    <col min="13571" max="13571" width="17.44140625" customWidth="1"/>
    <col min="13572" max="13572" width="21.109375" customWidth="1"/>
    <col min="13573" max="13573" width="26.5546875" customWidth="1"/>
    <col min="13574" max="13576" width="0" hidden="1" customWidth="1"/>
    <col min="13577" max="13577" width="14" customWidth="1"/>
    <col min="13578" max="13580" width="0" hidden="1" customWidth="1"/>
    <col min="13581" max="13581" width="14.33203125" customWidth="1"/>
    <col min="13582" max="13584" width="11.109375" customWidth="1"/>
    <col min="13585" max="13585" width="11.44140625" customWidth="1"/>
    <col min="13587" max="13587" width="11.88671875" bestFit="1" customWidth="1"/>
    <col min="13825" max="13825" width="3.88671875" customWidth="1"/>
    <col min="13826" max="13826" width="4.5546875" customWidth="1"/>
    <col min="13827" max="13827" width="17.44140625" customWidth="1"/>
    <col min="13828" max="13828" width="21.109375" customWidth="1"/>
    <col min="13829" max="13829" width="26.5546875" customWidth="1"/>
    <col min="13830" max="13832" width="0" hidden="1" customWidth="1"/>
    <col min="13833" max="13833" width="14" customWidth="1"/>
    <col min="13834" max="13836" width="0" hidden="1" customWidth="1"/>
    <col min="13837" max="13837" width="14.33203125" customWidth="1"/>
    <col min="13838" max="13840" width="11.109375" customWidth="1"/>
    <col min="13841" max="13841" width="11.44140625" customWidth="1"/>
    <col min="13843" max="13843" width="11.88671875" bestFit="1" customWidth="1"/>
    <col min="14081" max="14081" width="3.88671875" customWidth="1"/>
    <col min="14082" max="14082" width="4.5546875" customWidth="1"/>
    <col min="14083" max="14083" width="17.44140625" customWidth="1"/>
    <col min="14084" max="14084" width="21.109375" customWidth="1"/>
    <col min="14085" max="14085" width="26.5546875" customWidth="1"/>
    <col min="14086" max="14088" width="0" hidden="1" customWidth="1"/>
    <col min="14089" max="14089" width="14" customWidth="1"/>
    <col min="14090" max="14092" width="0" hidden="1" customWidth="1"/>
    <col min="14093" max="14093" width="14.33203125" customWidth="1"/>
    <col min="14094" max="14096" width="11.109375" customWidth="1"/>
    <col min="14097" max="14097" width="11.44140625" customWidth="1"/>
    <col min="14099" max="14099" width="11.88671875" bestFit="1" customWidth="1"/>
    <col min="14337" max="14337" width="3.88671875" customWidth="1"/>
    <col min="14338" max="14338" width="4.5546875" customWidth="1"/>
    <col min="14339" max="14339" width="17.44140625" customWidth="1"/>
    <col min="14340" max="14340" width="21.109375" customWidth="1"/>
    <col min="14341" max="14341" width="26.5546875" customWidth="1"/>
    <col min="14342" max="14344" width="0" hidden="1" customWidth="1"/>
    <col min="14345" max="14345" width="14" customWidth="1"/>
    <col min="14346" max="14348" width="0" hidden="1" customWidth="1"/>
    <col min="14349" max="14349" width="14.33203125" customWidth="1"/>
    <col min="14350" max="14352" width="11.109375" customWidth="1"/>
    <col min="14353" max="14353" width="11.44140625" customWidth="1"/>
    <col min="14355" max="14355" width="11.88671875" bestFit="1" customWidth="1"/>
    <col min="14593" max="14593" width="3.88671875" customWidth="1"/>
    <col min="14594" max="14594" width="4.5546875" customWidth="1"/>
    <col min="14595" max="14595" width="17.44140625" customWidth="1"/>
    <col min="14596" max="14596" width="21.109375" customWidth="1"/>
    <col min="14597" max="14597" width="26.5546875" customWidth="1"/>
    <col min="14598" max="14600" width="0" hidden="1" customWidth="1"/>
    <col min="14601" max="14601" width="14" customWidth="1"/>
    <col min="14602" max="14604" width="0" hidden="1" customWidth="1"/>
    <col min="14605" max="14605" width="14.33203125" customWidth="1"/>
    <col min="14606" max="14608" width="11.109375" customWidth="1"/>
    <col min="14609" max="14609" width="11.44140625" customWidth="1"/>
    <col min="14611" max="14611" width="11.88671875" bestFit="1" customWidth="1"/>
    <col min="14849" max="14849" width="3.88671875" customWidth="1"/>
    <col min="14850" max="14850" width="4.5546875" customWidth="1"/>
    <col min="14851" max="14851" width="17.44140625" customWidth="1"/>
    <col min="14852" max="14852" width="21.109375" customWidth="1"/>
    <col min="14853" max="14853" width="26.5546875" customWidth="1"/>
    <col min="14854" max="14856" width="0" hidden="1" customWidth="1"/>
    <col min="14857" max="14857" width="14" customWidth="1"/>
    <col min="14858" max="14860" width="0" hidden="1" customWidth="1"/>
    <col min="14861" max="14861" width="14.33203125" customWidth="1"/>
    <col min="14862" max="14864" width="11.109375" customWidth="1"/>
    <col min="14865" max="14865" width="11.44140625" customWidth="1"/>
    <col min="14867" max="14867" width="11.88671875" bestFit="1" customWidth="1"/>
    <col min="15105" max="15105" width="3.88671875" customWidth="1"/>
    <col min="15106" max="15106" width="4.5546875" customWidth="1"/>
    <col min="15107" max="15107" width="17.44140625" customWidth="1"/>
    <col min="15108" max="15108" width="21.109375" customWidth="1"/>
    <col min="15109" max="15109" width="26.5546875" customWidth="1"/>
    <col min="15110" max="15112" width="0" hidden="1" customWidth="1"/>
    <col min="15113" max="15113" width="14" customWidth="1"/>
    <col min="15114" max="15116" width="0" hidden="1" customWidth="1"/>
    <col min="15117" max="15117" width="14.33203125" customWidth="1"/>
    <col min="15118" max="15120" width="11.109375" customWidth="1"/>
    <col min="15121" max="15121" width="11.44140625" customWidth="1"/>
    <col min="15123" max="15123" width="11.88671875" bestFit="1" customWidth="1"/>
    <col min="15361" max="15361" width="3.88671875" customWidth="1"/>
    <col min="15362" max="15362" width="4.5546875" customWidth="1"/>
    <col min="15363" max="15363" width="17.44140625" customWidth="1"/>
    <col min="15364" max="15364" width="21.109375" customWidth="1"/>
    <col min="15365" max="15365" width="26.5546875" customWidth="1"/>
    <col min="15366" max="15368" width="0" hidden="1" customWidth="1"/>
    <col min="15369" max="15369" width="14" customWidth="1"/>
    <col min="15370" max="15372" width="0" hidden="1" customWidth="1"/>
    <col min="15373" max="15373" width="14.33203125" customWidth="1"/>
    <col min="15374" max="15376" width="11.109375" customWidth="1"/>
    <col min="15377" max="15377" width="11.44140625" customWidth="1"/>
    <col min="15379" max="15379" width="11.88671875" bestFit="1" customWidth="1"/>
    <col min="15617" max="15617" width="3.88671875" customWidth="1"/>
    <col min="15618" max="15618" width="4.5546875" customWidth="1"/>
    <col min="15619" max="15619" width="17.44140625" customWidth="1"/>
    <col min="15620" max="15620" width="21.109375" customWidth="1"/>
    <col min="15621" max="15621" width="26.5546875" customWidth="1"/>
    <col min="15622" max="15624" width="0" hidden="1" customWidth="1"/>
    <col min="15625" max="15625" width="14" customWidth="1"/>
    <col min="15626" max="15628" width="0" hidden="1" customWidth="1"/>
    <col min="15629" max="15629" width="14.33203125" customWidth="1"/>
    <col min="15630" max="15632" width="11.109375" customWidth="1"/>
    <col min="15633" max="15633" width="11.44140625" customWidth="1"/>
    <col min="15635" max="15635" width="11.88671875" bestFit="1" customWidth="1"/>
    <col min="15873" max="15873" width="3.88671875" customWidth="1"/>
    <col min="15874" max="15874" width="4.5546875" customWidth="1"/>
    <col min="15875" max="15875" width="17.44140625" customWidth="1"/>
    <col min="15876" max="15876" width="21.109375" customWidth="1"/>
    <col min="15877" max="15877" width="26.5546875" customWidth="1"/>
    <col min="15878" max="15880" width="0" hidden="1" customWidth="1"/>
    <col min="15881" max="15881" width="14" customWidth="1"/>
    <col min="15882" max="15884" width="0" hidden="1" customWidth="1"/>
    <col min="15885" max="15885" width="14.33203125" customWidth="1"/>
    <col min="15886" max="15888" width="11.109375" customWidth="1"/>
    <col min="15889" max="15889" width="11.44140625" customWidth="1"/>
    <col min="15891" max="15891" width="11.88671875" bestFit="1" customWidth="1"/>
    <col min="16129" max="16129" width="3.88671875" customWidth="1"/>
    <col min="16130" max="16130" width="4.5546875" customWidth="1"/>
    <col min="16131" max="16131" width="17.44140625" customWidth="1"/>
    <col min="16132" max="16132" width="21.109375" customWidth="1"/>
    <col min="16133" max="16133" width="26.5546875" customWidth="1"/>
    <col min="16134" max="16136" width="0" hidden="1" customWidth="1"/>
    <col min="16137" max="16137" width="14" customWidth="1"/>
    <col min="16138" max="16140" width="0" hidden="1" customWidth="1"/>
    <col min="16141" max="16141" width="14.33203125" customWidth="1"/>
    <col min="16142" max="16144" width="11.109375" customWidth="1"/>
    <col min="16145" max="16145" width="11.44140625" customWidth="1"/>
    <col min="16147" max="16147" width="11.88671875" bestFit="1" customWidth="1"/>
  </cols>
  <sheetData>
    <row r="3" spans="2:19" ht="15.6" x14ac:dyDescent="0.3">
      <c r="B3" s="117" t="s">
        <v>84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</row>
    <row r="5" spans="2:19" ht="21.6" x14ac:dyDescent="0.3">
      <c r="B5" s="71" t="s">
        <v>85</v>
      </c>
      <c r="C5" s="72" t="s">
        <v>86</v>
      </c>
      <c r="D5" s="71" t="s">
        <v>87</v>
      </c>
      <c r="E5" s="71" t="s">
        <v>88</v>
      </c>
      <c r="F5" s="71" t="s">
        <v>89</v>
      </c>
      <c r="G5" s="73" t="s">
        <v>90</v>
      </c>
      <c r="H5" s="71" t="s">
        <v>75</v>
      </c>
      <c r="I5" s="71" t="s">
        <v>74</v>
      </c>
      <c r="J5" s="71" t="s">
        <v>91</v>
      </c>
      <c r="K5" s="74" t="s">
        <v>92</v>
      </c>
      <c r="L5" s="71" t="s">
        <v>93</v>
      </c>
      <c r="M5" s="71" t="s">
        <v>94</v>
      </c>
      <c r="N5" s="75" t="s">
        <v>95</v>
      </c>
      <c r="O5" s="75" t="s">
        <v>96</v>
      </c>
      <c r="P5" s="75" t="s">
        <v>97</v>
      </c>
      <c r="Q5" s="75" t="s">
        <v>98</v>
      </c>
      <c r="R5" s="75" t="s">
        <v>99</v>
      </c>
      <c r="S5" s="75" t="s">
        <v>100</v>
      </c>
    </row>
    <row r="6" spans="2:19" ht="48.75" customHeight="1" x14ac:dyDescent="0.3">
      <c r="B6" s="14">
        <v>1</v>
      </c>
      <c r="C6" s="15" t="s">
        <v>5</v>
      </c>
      <c r="D6" s="16" t="s">
        <v>101</v>
      </c>
      <c r="E6" s="1" t="s">
        <v>102</v>
      </c>
      <c r="F6" s="1" t="s">
        <v>103</v>
      </c>
      <c r="G6" s="17" t="s">
        <v>104</v>
      </c>
      <c r="H6" s="18" t="s">
        <v>105</v>
      </c>
      <c r="I6" s="19">
        <v>1997</v>
      </c>
      <c r="J6" s="16" t="s">
        <v>106</v>
      </c>
      <c r="K6" s="17" t="s">
        <v>107</v>
      </c>
      <c r="L6" s="20">
        <v>35499</v>
      </c>
      <c r="M6" s="18">
        <v>30</v>
      </c>
      <c r="N6" s="21">
        <v>2400</v>
      </c>
      <c r="O6" s="21">
        <f>+N6*30</f>
        <v>72000</v>
      </c>
      <c r="P6" s="21">
        <v>0</v>
      </c>
      <c r="Q6" s="21">
        <f>+P6+O6</f>
        <v>72000</v>
      </c>
      <c r="R6" s="18"/>
      <c r="S6" s="19">
        <v>1997</v>
      </c>
    </row>
    <row r="7" spans="2:19" ht="49.5" customHeight="1" x14ac:dyDescent="0.3">
      <c r="B7" s="14">
        <v>2</v>
      </c>
      <c r="C7" s="15" t="s">
        <v>5</v>
      </c>
      <c r="D7" s="16" t="s">
        <v>101</v>
      </c>
      <c r="E7" s="1" t="s">
        <v>108</v>
      </c>
      <c r="F7" s="1" t="s">
        <v>109</v>
      </c>
      <c r="G7" s="17" t="s">
        <v>104</v>
      </c>
      <c r="H7" s="18" t="s">
        <v>110</v>
      </c>
      <c r="I7" s="19">
        <v>1998</v>
      </c>
      <c r="J7" s="16" t="s">
        <v>106</v>
      </c>
      <c r="K7" s="17" t="s">
        <v>107</v>
      </c>
      <c r="L7" s="20">
        <v>36643</v>
      </c>
      <c r="M7" s="18">
        <v>50</v>
      </c>
      <c r="N7" s="21">
        <v>2400</v>
      </c>
      <c r="O7" s="21">
        <f>+N7*50</f>
        <v>120000</v>
      </c>
      <c r="P7" s="21">
        <v>2035.71</v>
      </c>
      <c r="Q7" s="21">
        <f>+P7+O7</f>
        <v>122035.71</v>
      </c>
      <c r="R7" s="18"/>
      <c r="S7" s="19">
        <v>1997</v>
      </c>
    </row>
    <row r="8" spans="2:19" ht="52.5" customHeight="1" x14ac:dyDescent="0.3">
      <c r="B8" s="14">
        <v>3</v>
      </c>
      <c r="C8" s="15" t="s">
        <v>6</v>
      </c>
      <c r="D8" s="17" t="s">
        <v>111</v>
      </c>
      <c r="E8" s="1" t="s">
        <v>112</v>
      </c>
      <c r="F8" s="1" t="s">
        <v>113</v>
      </c>
      <c r="G8" s="17" t="s">
        <v>104</v>
      </c>
      <c r="H8" s="18" t="s">
        <v>114</v>
      </c>
      <c r="I8" s="19">
        <v>1997</v>
      </c>
      <c r="J8" s="16" t="s">
        <v>106</v>
      </c>
      <c r="K8" s="17" t="s">
        <v>107</v>
      </c>
      <c r="L8" s="20">
        <v>36585</v>
      </c>
      <c r="M8" s="18">
        <v>30</v>
      </c>
      <c r="N8" s="21">
        <v>2400</v>
      </c>
      <c r="O8" s="21">
        <f>+N8*30</f>
        <v>72000</v>
      </c>
      <c r="P8" s="21">
        <v>68607.37</v>
      </c>
      <c r="Q8" s="21">
        <f>+P8+O8</f>
        <v>140607.37</v>
      </c>
      <c r="R8" s="18"/>
      <c r="S8" s="19">
        <v>1997</v>
      </c>
    </row>
    <row r="9" spans="2:19" ht="38.25" customHeight="1" x14ac:dyDescent="0.3">
      <c r="B9" s="14">
        <v>4</v>
      </c>
      <c r="C9" s="15" t="s">
        <v>9</v>
      </c>
      <c r="D9" s="17" t="s">
        <v>115</v>
      </c>
      <c r="E9" s="1" t="s">
        <v>102</v>
      </c>
      <c r="F9" s="1" t="s">
        <v>116</v>
      </c>
      <c r="G9" s="17" t="s">
        <v>117</v>
      </c>
      <c r="H9" s="18" t="s">
        <v>118</v>
      </c>
      <c r="I9" s="19">
        <v>2000</v>
      </c>
      <c r="J9" s="16" t="s">
        <v>106</v>
      </c>
      <c r="K9" s="22" t="s">
        <v>119</v>
      </c>
      <c r="L9" s="20">
        <v>38028</v>
      </c>
      <c r="M9" s="18">
        <v>15</v>
      </c>
      <c r="N9" s="21">
        <v>3200</v>
      </c>
      <c r="O9" s="21">
        <f>+N9*15</f>
        <v>48000</v>
      </c>
      <c r="P9" s="21">
        <f>54720.06-48000</f>
        <v>6720.0599999999977</v>
      </c>
      <c r="Q9" s="21">
        <f>+P9+O9</f>
        <v>54720.06</v>
      </c>
      <c r="R9" s="18"/>
      <c r="S9" s="19">
        <v>2000</v>
      </c>
    </row>
    <row r="10" spans="2:19" ht="33.75" customHeight="1" x14ac:dyDescent="0.3">
      <c r="B10" s="14">
        <v>5</v>
      </c>
      <c r="C10" s="15" t="s">
        <v>10</v>
      </c>
      <c r="D10" s="16" t="s">
        <v>101</v>
      </c>
      <c r="E10" s="1" t="s">
        <v>120</v>
      </c>
      <c r="F10" s="1" t="s">
        <v>121</v>
      </c>
      <c r="G10" s="17" t="s">
        <v>104</v>
      </c>
      <c r="H10" s="18" t="s">
        <v>122</v>
      </c>
      <c r="I10" s="19">
        <v>2000</v>
      </c>
      <c r="J10" s="16" t="s">
        <v>123</v>
      </c>
      <c r="K10" s="22" t="s">
        <v>119</v>
      </c>
      <c r="L10" s="20">
        <v>37785</v>
      </c>
      <c r="M10" s="18">
        <v>151</v>
      </c>
      <c r="N10" s="21">
        <v>3100</v>
      </c>
      <c r="O10" s="21">
        <f>+N10*151</f>
        <v>468100</v>
      </c>
      <c r="P10" s="21">
        <f>529377.73-468100</f>
        <v>61277.729999999981</v>
      </c>
      <c r="Q10" s="21">
        <f>+P10+O10</f>
        <v>529377.73</v>
      </c>
      <c r="R10" s="18"/>
      <c r="S10" s="19">
        <v>2000</v>
      </c>
    </row>
    <row r="11" spans="2:19" ht="61.2" x14ac:dyDescent="0.3">
      <c r="B11" s="14">
        <v>6</v>
      </c>
      <c r="C11" s="15" t="s">
        <v>9</v>
      </c>
      <c r="D11" s="17" t="s">
        <v>115</v>
      </c>
      <c r="E11" s="1" t="s">
        <v>124</v>
      </c>
      <c r="F11" s="1" t="s">
        <v>125</v>
      </c>
      <c r="G11" s="22" t="s">
        <v>104</v>
      </c>
      <c r="H11" s="23" t="s">
        <v>126</v>
      </c>
      <c r="I11" s="24">
        <v>2002</v>
      </c>
      <c r="J11" s="16" t="s">
        <v>127</v>
      </c>
      <c r="K11" s="22"/>
      <c r="L11" s="20"/>
      <c r="M11" s="18">
        <v>350</v>
      </c>
      <c r="N11" s="21">
        <v>3100</v>
      </c>
      <c r="O11" s="21">
        <f>N11*350</f>
        <v>1085000</v>
      </c>
      <c r="P11" s="21"/>
      <c r="Q11" s="21"/>
      <c r="R11" s="18" t="s">
        <v>128</v>
      </c>
      <c r="S11" s="19">
        <v>2002</v>
      </c>
    </row>
    <row r="12" spans="2:19" ht="51.75" customHeight="1" x14ac:dyDescent="0.3">
      <c r="B12" s="14">
        <v>7</v>
      </c>
      <c r="C12" s="15" t="s">
        <v>11</v>
      </c>
      <c r="D12" s="17" t="s">
        <v>129</v>
      </c>
      <c r="E12" s="1" t="s">
        <v>130</v>
      </c>
      <c r="F12" s="1" t="s">
        <v>131</v>
      </c>
      <c r="G12" s="17" t="s">
        <v>132</v>
      </c>
      <c r="H12" s="18" t="s">
        <v>133</v>
      </c>
      <c r="I12" s="19">
        <v>2003</v>
      </c>
      <c r="J12" s="16" t="s">
        <v>134</v>
      </c>
      <c r="K12" s="22"/>
      <c r="L12" s="20"/>
      <c r="M12" s="18">
        <v>10</v>
      </c>
      <c r="N12" s="21">
        <v>3100</v>
      </c>
      <c r="O12" s="21">
        <f>N12*10</f>
        <v>31000</v>
      </c>
      <c r="P12" s="21"/>
      <c r="Q12" s="21"/>
      <c r="R12" s="18" t="s">
        <v>135</v>
      </c>
      <c r="S12" s="19">
        <v>2001</v>
      </c>
    </row>
    <row r="13" spans="2:19" ht="142.5" customHeight="1" x14ac:dyDescent="0.3">
      <c r="B13" s="14">
        <v>8</v>
      </c>
      <c r="C13" s="15" t="s">
        <v>12</v>
      </c>
      <c r="D13" s="16" t="s">
        <v>101</v>
      </c>
      <c r="E13" s="1" t="s">
        <v>136</v>
      </c>
      <c r="F13" s="16" t="s">
        <v>137</v>
      </c>
      <c r="G13" s="17" t="s">
        <v>104</v>
      </c>
      <c r="H13" s="18" t="s">
        <v>138</v>
      </c>
      <c r="I13" s="19">
        <v>2006</v>
      </c>
      <c r="J13" s="16" t="s">
        <v>106</v>
      </c>
      <c r="K13" s="22" t="s">
        <v>139</v>
      </c>
      <c r="L13" s="20">
        <v>40406</v>
      </c>
      <c r="M13" s="18">
        <v>1097</v>
      </c>
      <c r="N13" s="21">
        <v>3600</v>
      </c>
      <c r="O13" s="21">
        <f>+N13*1097</f>
        <v>3949200</v>
      </c>
      <c r="P13" s="21">
        <v>10036</v>
      </c>
      <c r="Q13" s="21">
        <f>+P13+O13</f>
        <v>3959236</v>
      </c>
      <c r="R13" s="18"/>
      <c r="S13" s="19">
        <v>2002</v>
      </c>
    </row>
    <row r="14" spans="2:19" ht="94.5" customHeight="1" x14ac:dyDescent="0.3">
      <c r="B14" s="14">
        <v>9</v>
      </c>
      <c r="C14" s="15" t="s">
        <v>13</v>
      </c>
      <c r="D14" s="16" t="s">
        <v>101</v>
      </c>
      <c r="E14" s="1" t="s">
        <v>140</v>
      </c>
      <c r="F14" s="1" t="s">
        <v>141</v>
      </c>
      <c r="G14" s="17" t="s">
        <v>104</v>
      </c>
      <c r="H14" s="18" t="s">
        <v>142</v>
      </c>
      <c r="I14" s="19">
        <v>2001</v>
      </c>
      <c r="J14" s="16" t="s">
        <v>143</v>
      </c>
      <c r="K14" s="22"/>
      <c r="L14" s="20"/>
      <c r="M14" s="18">
        <v>151</v>
      </c>
      <c r="N14" s="21">
        <v>3000</v>
      </c>
      <c r="O14" s="21">
        <f>N14*151</f>
        <v>453000</v>
      </c>
      <c r="P14" s="21"/>
      <c r="Q14" s="21"/>
      <c r="R14" s="62" t="s">
        <v>144</v>
      </c>
      <c r="S14" s="25">
        <v>2001</v>
      </c>
    </row>
    <row r="15" spans="2:19" ht="93" customHeight="1" x14ac:dyDescent="0.3">
      <c r="B15" s="14">
        <v>10</v>
      </c>
      <c r="C15" s="15" t="s">
        <v>13</v>
      </c>
      <c r="D15" s="16" t="s">
        <v>101</v>
      </c>
      <c r="E15" s="1" t="s">
        <v>145</v>
      </c>
      <c r="F15" s="1" t="s">
        <v>146</v>
      </c>
      <c r="G15" s="17" t="s">
        <v>104</v>
      </c>
      <c r="H15" s="18" t="s">
        <v>147</v>
      </c>
      <c r="I15" s="19">
        <v>2002</v>
      </c>
      <c r="J15" s="16" t="s">
        <v>143</v>
      </c>
      <c r="K15" s="22"/>
      <c r="L15" s="20"/>
      <c r="M15" s="18">
        <v>151</v>
      </c>
      <c r="N15" s="21">
        <v>3100</v>
      </c>
      <c r="O15" s="21">
        <f>N15*151</f>
        <v>468100</v>
      </c>
      <c r="P15" s="21"/>
      <c r="Q15" s="21"/>
      <c r="R15" s="62"/>
      <c r="S15" s="25">
        <v>2002</v>
      </c>
    </row>
    <row r="16" spans="2:19" ht="93" customHeight="1" x14ac:dyDescent="0.3">
      <c r="B16" s="14">
        <v>11</v>
      </c>
      <c r="C16" s="15" t="s">
        <v>13</v>
      </c>
      <c r="D16" s="16" t="s">
        <v>101</v>
      </c>
      <c r="E16" s="1" t="s">
        <v>148</v>
      </c>
      <c r="F16" s="1" t="s">
        <v>149</v>
      </c>
      <c r="G16" s="17" t="s">
        <v>132</v>
      </c>
      <c r="H16" s="18" t="s">
        <v>150</v>
      </c>
      <c r="I16" s="19">
        <v>2002</v>
      </c>
      <c r="J16" s="16" t="s">
        <v>143</v>
      </c>
      <c r="K16" s="22"/>
      <c r="L16" s="20"/>
      <c r="M16" s="18">
        <v>150</v>
      </c>
      <c r="N16" s="21">
        <v>3100</v>
      </c>
      <c r="O16" s="21">
        <f>N16*150</f>
        <v>465000</v>
      </c>
      <c r="P16" s="21"/>
      <c r="Q16" s="21"/>
      <c r="R16" s="62"/>
      <c r="S16" s="25">
        <v>2002</v>
      </c>
    </row>
    <row r="17" spans="1:19" ht="50.25" customHeight="1" x14ac:dyDescent="0.3">
      <c r="B17" s="14">
        <v>12</v>
      </c>
      <c r="C17" s="15" t="s">
        <v>9</v>
      </c>
      <c r="D17" s="17" t="s">
        <v>115</v>
      </c>
      <c r="E17" s="1" t="s">
        <v>124</v>
      </c>
      <c r="F17" s="1" t="s">
        <v>125</v>
      </c>
      <c r="G17" s="17" t="s">
        <v>132</v>
      </c>
      <c r="H17" s="18" t="s">
        <v>151</v>
      </c>
      <c r="I17" s="19">
        <v>2003</v>
      </c>
      <c r="J17" s="16" t="s">
        <v>106</v>
      </c>
      <c r="K17" s="22" t="s">
        <v>139</v>
      </c>
      <c r="L17" s="20">
        <v>41487</v>
      </c>
      <c r="M17" s="18">
        <v>105</v>
      </c>
      <c r="N17" s="21">
        <v>3700</v>
      </c>
      <c r="O17" s="21">
        <f>+N17*105</f>
        <v>388500</v>
      </c>
      <c r="P17" s="21">
        <v>118979</v>
      </c>
      <c r="Q17" s="21">
        <f>+P17+O17</f>
        <v>507479</v>
      </c>
      <c r="R17" s="18" t="s">
        <v>152</v>
      </c>
      <c r="S17" s="19">
        <v>2003</v>
      </c>
    </row>
    <row r="18" spans="1:19" ht="36.75" customHeight="1" x14ac:dyDescent="0.3">
      <c r="B18" s="14">
        <v>13</v>
      </c>
      <c r="C18" s="15" t="s">
        <v>14</v>
      </c>
      <c r="D18" s="16" t="s">
        <v>101</v>
      </c>
      <c r="E18" s="1" t="s">
        <v>153</v>
      </c>
      <c r="F18" s="1" t="s">
        <v>154</v>
      </c>
      <c r="G18" s="17" t="s">
        <v>155</v>
      </c>
      <c r="H18" s="18" t="s">
        <v>156</v>
      </c>
      <c r="I18" s="19">
        <v>2003</v>
      </c>
      <c r="J18" s="16" t="s">
        <v>106</v>
      </c>
      <c r="K18" s="22" t="s">
        <v>119</v>
      </c>
      <c r="L18" s="2" t="s">
        <v>157</v>
      </c>
      <c r="M18" s="18">
        <v>25</v>
      </c>
      <c r="N18" s="21">
        <v>3200</v>
      </c>
      <c r="O18" s="21">
        <f>+N18*25</f>
        <v>80000</v>
      </c>
      <c r="P18" s="21">
        <v>66.510000000000005</v>
      </c>
      <c r="Q18" s="21">
        <f>+P18+O18</f>
        <v>80066.509999999995</v>
      </c>
      <c r="R18" s="18"/>
      <c r="S18" s="19">
        <v>2003</v>
      </c>
    </row>
    <row r="19" spans="1:19" ht="69" customHeight="1" x14ac:dyDescent="0.3">
      <c r="B19" s="14">
        <v>14</v>
      </c>
      <c r="C19" s="15" t="s">
        <v>16</v>
      </c>
      <c r="D19" s="17" t="s">
        <v>158</v>
      </c>
      <c r="E19" s="1" t="s">
        <v>159</v>
      </c>
      <c r="F19" s="1" t="s">
        <v>160</v>
      </c>
      <c r="G19" s="17" t="s">
        <v>104</v>
      </c>
      <c r="H19" s="18" t="s">
        <v>161</v>
      </c>
      <c r="I19" s="19">
        <v>2003</v>
      </c>
      <c r="J19" s="25" t="s">
        <v>106</v>
      </c>
      <c r="K19" s="22" t="s">
        <v>139</v>
      </c>
      <c r="L19" s="20">
        <v>39351</v>
      </c>
      <c r="M19" s="18">
        <v>151</v>
      </c>
      <c r="N19" s="21">
        <v>3450</v>
      </c>
      <c r="O19" s="21">
        <f>+N19*151</f>
        <v>520950</v>
      </c>
      <c r="P19" s="21">
        <v>60336</v>
      </c>
      <c r="Q19" s="26">
        <f>+P19+O19</f>
        <v>581286</v>
      </c>
      <c r="R19" s="18"/>
      <c r="S19" s="19">
        <v>2003</v>
      </c>
    </row>
    <row r="20" spans="1:19" ht="51.75" customHeight="1" x14ac:dyDescent="0.3">
      <c r="B20" s="14">
        <v>15</v>
      </c>
      <c r="C20" s="15" t="s">
        <v>17</v>
      </c>
      <c r="D20" s="17" t="s">
        <v>162</v>
      </c>
      <c r="E20" s="1" t="s">
        <v>163</v>
      </c>
      <c r="F20" s="1" t="s">
        <v>164</v>
      </c>
      <c r="G20" s="17" t="s">
        <v>155</v>
      </c>
      <c r="H20" s="18" t="s">
        <v>165</v>
      </c>
      <c r="I20" s="19">
        <v>2003</v>
      </c>
      <c r="J20" s="16" t="s">
        <v>106</v>
      </c>
      <c r="K20" s="22" t="s">
        <v>119</v>
      </c>
      <c r="L20" s="2" t="s">
        <v>166</v>
      </c>
      <c r="M20" s="18">
        <v>1.5</v>
      </c>
      <c r="N20" s="21">
        <v>3100</v>
      </c>
      <c r="O20" s="21">
        <f>3100*1.5</f>
        <v>4650</v>
      </c>
      <c r="P20" s="21">
        <v>128.58000000000001</v>
      </c>
      <c r="Q20" s="21">
        <f>+P20+O20</f>
        <v>4778.58</v>
      </c>
      <c r="R20" s="18"/>
      <c r="S20" s="19">
        <v>2002</v>
      </c>
    </row>
    <row r="21" spans="1:19" ht="41.25" customHeight="1" x14ac:dyDescent="0.3">
      <c r="B21" s="14">
        <v>16</v>
      </c>
      <c r="C21" s="15" t="s">
        <v>18</v>
      </c>
      <c r="D21" s="17" t="s">
        <v>167</v>
      </c>
      <c r="E21" s="16" t="s">
        <v>168</v>
      </c>
      <c r="F21" s="16" t="s">
        <v>169</v>
      </c>
      <c r="G21" s="17" t="s">
        <v>132</v>
      </c>
      <c r="H21" s="18" t="s">
        <v>170</v>
      </c>
      <c r="I21" s="19">
        <v>2004</v>
      </c>
      <c r="J21" s="16" t="s">
        <v>106</v>
      </c>
      <c r="K21" s="22" t="s">
        <v>119</v>
      </c>
      <c r="L21" s="20">
        <v>38331</v>
      </c>
      <c r="M21" s="18">
        <v>1</v>
      </c>
      <c r="N21" s="21">
        <v>3200</v>
      </c>
      <c r="O21" s="21">
        <v>3200</v>
      </c>
      <c r="P21" s="21">
        <v>51</v>
      </c>
      <c r="Q21" s="21">
        <f>+P21+O21</f>
        <v>3251</v>
      </c>
      <c r="R21" s="18"/>
      <c r="S21" s="19">
        <v>2003</v>
      </c>
    </row>
    <row r="22" spans="1:19" ht="54.75" customHeight="1" x14ac:dyDescent="0.3">
      <c r="B22" s="14">
        <v>17</v>
      </c>
      <c r="C22" s="15" t="s">
        <v>20</v>
      </c>
      <c r="D22" s="17" t="s">
        <v>171</v>
      </c>
      <c r="E22" s="16" t="s">
        <v>172</v>
      </c>
      <c r="F22" s="16" t="s">
        <v>173</v>
      </c>
      <c r="G22" s="17" t="s">
        <v>155</v>
      </c>
      <c r="H22" s="18" t="s">
        <v>174</v>
      </c>
      <c r="I22" s="19">
        <v>2004</v>
      </c>
      <c r="J22" s="25" t="s">
        <v>175</v>
      </c>
      <c r="K22" s="22"/>
      <c r="L22" s="20"/>
      <c r="M22" s="18">
        <v>35</v>
      </c>
      <c r="N22" s="21">
        <v>3200</v>
      </c>
      <c r="O22" s="21">
        <f>N22*35</f>
        <v>112000</v>
      </c>
      <c r="P22" s="21"/>
      <c r="Q22" s="21"/>
      <c r="R22" s="18"/>
      <c r="S22" s="19">
        <v>2004</v>
      </c>
    </row>
    <row r="23" spans="1:19" ht="54.75" customHeight="1" x14ac:dyDescent="0.3">
      <c r="B23" s="14">
        <v>18</v>
      </c>
      <c r="C23" s="15" t="s">
        <v>21</v>
      </c>
      <c r="D23" s="17" t="s">
        <v>129</v>
      </c>
      <c r="E23" s="16" t="s">
        <v>172</v>
      </c>
      <c r="F23" s="16" t="s">
        <v>173</v>
      </c>
      <c r="G23" s="17" t="s">
        <v>155</v>
      </c>
      <c r="H23" s="18" t="s">
        <v>176</v>
      </c>
      <c r="I23" s="19">
        <v>2004</v>
      </c>
      <c r="J23" s="16" t="s">
        <v>177</v>
      </c>
      <c r="K23" s="22"/>
      <c r="L23" s="20"/>
      <c r="M23" s="18">
        <v>51</v>
      </c>
      <c r="N23" s="21">
        <v>3200</v>
      </c>
      <c r="O23" s="21">
        <f>N23*51</f>
        <v>163200</v>
      </c>
      <c r="P23" s="21"/>
      <c r="Q23" s="21"/>
      <c r="R23" s="18"/>
      <c r="S23" s="19">
        <v>2004</v>
      </c>
    </row>
    <row r="24" spans="1:19" ht="41.25" customHeight="1" x14ac:dyDescent="0.3">
      <c r="B24" s="14">
        <v>19</v>
      </c>
      <c r="C24" s="15" t="s">
        <v>22</v>
      </c>
      <c r="D24" s="17" t="s">
        <v>178</v>
      </c>
      <c r="E24" s="16" t="s">
        <v>179</v>
      </c>
      <c r="F24" s="16" t="s">
        <v>173</v>
      </c>
      <c r="G24" s="17" t="s">
        <v>155</v>
      </c>
      <c r="H24" s="18" t="s">
        <v>180</v>
      </c>
      <c r="I24" s="19">
        <v>2005</v>
      </c>
      <c r="J24" s="16" t="s">
        <v>175</v>
      </c>
      <c r="K24" s="22"/>
      <c r="L24" s="20"/>
      <c r="M24" s="18">
        <v>35</v>
      </c>
      <c r="N24" s="21">
        <v>3300</v>
      </c>
      <c r="O24" s="21">
        <f>N24*35</f>
        <v>115500</v>
      </c>
      <c r="P24" s="21"/>
      <c r="Q24" s="21"/>
      <c r="R24" s="18"/>
      <c r="S24" s="19">
        <v>2005</v>
      </c>
    </row>
    <row r="25" spans="1:19" ht="41.25" customHeight="1" x14ac:dyDescent="0.3">
      <c r="B25" s="14">
        <v>20</v>
      </c>
      <c r="C25" s="15" t="s">
        <v>23</v>
      </c>
      <c r="D25" s="17" t="s">
        <v>181</v>
      </c>
      <c r="E25" s="1" t="s">
        <v>182</v>
      </c>
      <c r="F25" s="1" t="s">
        <v>183</v>
      </c>
      <c r="G25" s="17" t="s">
        <v>155</v>
      </c>
      <c r="H25" s="18" t="s">
        <v>184</v>
      </c>
      <c r="I25" s="19">
        <v>2005</v>
      </c>
      <c r="J25" s="16" t="s">
        <v>106</v>
      </c>
      <c r="K25" s="22" t="s">
        <v>119</v>
      </c>
      <c r="L25" s="2" t="s">
        <v>185</v>
      </c>
      <c r="M25" s="18">
        <v>1.2</v>
      </c>
      <c r="N25" s="21">
        <v>3300</v>
      </c>
      <c r="O25" s="21">
        <f>+N25*1.2</f>
        <v>3960</v>
      </c>
      <c r="P25" s="21">
        <v>18</v>
      </c>
      <c r="Q25" s="21">
        <f>+P25+O25</f>
        <v>3978</v>
      </c>
      <c r="R25" s="18"/>
      <c r="S25" s="19">
        <v>2005</v>
      </c>
    </row>
    <row r="26" spans="1:19" ht="60" customHeight="1" x14ac:dyDescent="0.3">
      <c r="A26" s="27"/>
      <c r="B26" s="14">
        <v>21</v>
      </c>
      <c r="C26" s="15" t="s">
        <v>24</v>
      </c>
      <c r="D26" s="17" t="s">
        <v>186</v>
      </c>
      <c r="E26" s="1" t="s">
        <v>182</v>
      </c>
      <c r="F26" s="1" t="s">
        <v>183</v>
      </c>
      <c r="G26" s="17" t="s">
        <v>155</v>
      </c>
      <c r="H26" s="18" t="s">
        <v>187</v>
      </c>
      <c r="I26" s="19">
        <v>2005</v>
      </c>
      <c r="J26" s="16" t="s">
        <v>188</v>
      </c>
      <c r="K26" s="22" t="s">
        <v>119</v>
      </c>
      <c r="L26" s="28">
        <v>40554</v>
      </c>
      <c r="M26" s="18">
        <v>2</v>
      </c>
      <c r="N26" s="21">
        <v>3300</v>
      </c>
      <c r="O26" s="21">
        <f>N26*2</f>
        <v>6600</v>
      </c>
      <c r="P26" s="21">
        <v>950</v>
      </c>
      <c r="Q26" s="21">
        <f>+P26+O26</f>
        <v>7550</v>
      </c>
      <c r="R26" s="18"/>
      <c r="S26" s="19">
        <v>2005</v>
      </c>
    </row>
    <row r="27" spans="1:19" ht="41.25" customHeight="1" x14ac:dyDescent="0.3">
      <c r="B27" s="14">
        <v>22</v>
      </c>
      <c r="C27" s="15" t="s">
        <v>25</v>
      </c>
      <c r="D27" s="17" t="s">
        <v>189</v>
      </c>
      <c r="E27" s="1" t="s">
        <v>182</v>
      </c>
      <c r="F27" s="1" t="s">
        <v>183</v>
      </c>
      <c r="G27" s="17" t="s">
        <v>132</v>
      </c>
      <c r="H27" s="18" t="s">
        <v>190</v>
      </c>
      <c r="I27" s="19">
        <v>2006</v>
      </c>
      <c r="J27" s="16" t="s">
        <v>175</v>
      </c>
      <c r="K27" s="22"/>
      <c r="L27" s="2"/>
      <c r="M27" s="18">
        <v>4</v>
      </c>
      <c r="N27" s="21">
        <v>3400</v>
      </c>
      <c r="O27" s="21">
        <f>N27*4</f>
        <v>13600</v>
      </c>
      <c r="P27" s="21"/>
      <c r="Q27" s="21"/>
      <c r="R27" s="18"/>
      <c r="S27" s="19">
        <v>2006</v>
      </c>
    </row>
    <row r="28" spans="1:19" ht="85.5" customHeight="1" x14ac:dyDescent="0.3">
      <c r="B28" s="14">
        <v>23</v>
      </c>
      <c r="C28" s="15" t="s">
        <v>19</v>
      </c>
      <c r="D28" s="17" t="s">
        <v>191</v>
      </c>
      <c r="E28" s="16" t="s">
        <v>192</v>
      </c>
      <c r="F28" s="16" t="s">
        <v>193</v>
      </c>
      <c r="G28" s="17" t="s">
        <v>194</v>
      </c>
      <c r="H28" s="18" t="s">
        <v>195</v>
      </c>
      <c r="I28" s="19">
        <v>2006</v>
      </c>
      <c r="J28" s="16" t="s">
        <v>175</v>
      </c>
      <c r="K28" s="22"/>
      <c r="L28" s="20"/>
      <c r="M28" s="18">
        <v>268</v>
      </c>
      <c r="N28" s="21">
        <v>3400</v>
      </c>
      <c r="O28" s="21">
        <f>N28*268</f>
        <v>911200</v>
      </c>
      <c r="P28" s="21"/>
      <c r="Q28" s="21"/>
      <c r="R28" s="18"/>
      <c r="S28" s="19">
        <v>2005</v>
      </c>
    </row>
    <row r="29" spans="1:19" ht="41.25" customHeight="1" x14ac:dyDescent="0.3">
      <c r="B29" s="14">
        <v>24</v>
      </c>
      <c r="C29" s="15" t="s">
        <v>19</v>
      </c>
      <c r="D29" s="17" t="s">
        <v>196</v>
      </c>
      <c r="E29" s="16" t="s">
        <v>197</v>
      </c>
      <c r="F29" s="16" t="s">
        <v>198</v>
      </c>
      <c r="G29" s="17" t="s">
        <v>155</v>
      </c>
      <c r="H29" s="18" t="s">
        <v>199</v>
      </c>
      <c r="I29" s="19">
        <v>2006</v>
      </c>
      <c r="J29" s="16" t="s">
        <v>175</v>
      </c>
      <c r="K29" s="22"/>
      <c r="L29" s="20"/>
      <c r="M29" s="18">
        <v>51</v>
      </c>
      <c r="N29" s="21">
        <v>3400</v>
      </c>
      <c r="O29" s="21">
        <f>N29*51</f>
        <v>173400</v>
      </c>
      <c r="P29" s="21"/>
      <c r="Q29" s="21"/>
      <c r="R29" s="18"/>
      <c r="S29" s="19">
        <v>2005</v>
      </c>
    </row>
    <row r="30" spans="1:19" ht="61.5" customHeight="1" x14ac:dyDescent="0.3">
      <c r="B30" s="14">
        <v>25</v>
      </c>
      <c r="C30" s="15" t="s">
        <v>19</v>
      </c>
      <c r="D30" s="17" t="s">
        <v>200</v>
      </c>
      <c r="E30" s="16" t="s">
        <v>197</v>
      </c>
      <c r="F30" s="16" t="s">
        <v>198</v>
      </c>
      <c r="G30" s="17" t="s">
        <v>155</v>
      </c>
      <c r="H30" s="18" t="s">
        <v>199</v>
      </c>
      <c r="I30" s="19">
        <v>2006</v>
      </c>
      <c r="J30" s="16" t="s">
        <v>201</v>
      </c>
      <c r="K30" s="22"/>
      <c r="L30" s="20"/>
      <c r="M30" s="18">
        <v>60</v>
      </c>
      <c r="N30" s="21">
        <v>3400</v>
      </c>
      <c r="O30" s="21">
        <f>N30*60</f>
        <v>204000</v>
      </c>
      <c r="P30" s="21"/>
      <c r="Q30" s="21"/>
      <c r="R30" s="18" t="s">
        <v>202</v>
      </c>
      <c r="S30" s="19">
        <v>2005</v>
      </c>
    </row>
    <row r="31" spans="1:19" ht="58.5" customHeight="1" x14ac:dyDescent="0.3">
      <c r="B31" s="14">
        <v>26</v>
      </c>
      <c r="C31" s="15" t="s">
        <v>203</v>
      </c>
      <c r="D31" s="17" t="s">
        <v>204</v>
      </c>
      <c r="E31" s="16" t="s">
        <v>205</v>
      </c>
      <c r="F31" s="16" t="s">
        <v>206</v>
      </c>
      <c r="G31" s="17" t="s">
        <v>117</v>
      </c>
      <c r="H31" s="18" t="s">
        <v>207</v>
      </c>
      <c r="I31" s="19">
        <v>2006</v>
      </c>
      <c r="J31" s="16" t="s">
        <v>106</v>
      </c>
      <c r="K31" s="22" t="s">
        <v>119</v>
      </c>
      <c r="L31" s="2" t="s">
        <v>208</v>
      </c>
      <c r="M31" s="18">
        <v>5</v>
      </c>
      <c r="N31" s="21">
        <v>3400</v>
      </c>
      <c r="O31" s="21">
        <f>2125*8</f>
        <v>17000</v>
      </c>
      <c r="P31" s="21">
        <v>227</v>
      </c>
      <c r="Q31" s="21">
        <f>+P31+O31</f>
        <v>17227</v>
      </c>
      <c r="R31" s="18"/>
      <c r="S31" s="19">
        <v>2005</v>
      </c>
    </row>
    <row r="32" spans="1:19" ht="55.5" customHeight="1" x14ac:dyDescent="0.3">
      <c r="B32" s="14">
        <v>27</v>
      </c>
      <c r="C32" s="18" t="s">
        <v>209</v>
      </c>
      <c r="D32" s="17" t="s">
        <v>210</v>
      </c>
      <c r="E32" s="16" t="s">
        <v>211</v>
      </c>
      <c r="F32" s="16" t="s">
        <v>212</v>
      </c>
      <c r="G32" s="17" t="s">
        <v>155</v>
      </c>
      <c r="H32" s="18" t="s">
        <v>213</v>
      </c>
      <c r="I32" s="19">
        <v>2017</v>
      </c>
      <c r="J32" s="16" t="s">
        <v>214</v>
      </c>
      <c r="K32" s="22"/>
      <c r="L32" s="20"/>
      <c r="M32" s="18">
        <v>51</v>
      </c>
      <c r="N32" s="21">
        <v>4050</v>
      </c>
      <c r="O32" s="21">
        <f>N32*51</f>
        <v>206550</v>
      </c>
      <c r="P32" s="21"/>
      <c r="Q32" s="21"/>
      <c r="R32" s="29" t="s">
        <v>215</v>
      </c>
      <c r="S32" s="19">
        <v>2008</v>
      </c>
    </row>
    <row r="33" spans="1:19" ht="53.25" customHeight="1" x14ac:dyDescent="0.3">
      <c r="B33" s="14">
        <v>28</v>
      </c>
      <c r="C33" s="30" t="s">
        <v>29</v>
      </c>
      <c r="D33" s="30" t="s">
        <v>216</v>
      </c>
      <c r="E33" s="30" t="s">
        <v>217</v>
      </c>
      <c r="F33" s="16" t="s">
        <v>218</v>
      </c>
      <c r="G33" s="30" t="s">
        <v>219</v>
      </c>
      <c r="H33" s="31" t="s">
        <v>220</v>
      </c>
      <c r="I33" s="24">
        <v>2011</v>
      </c>
      <c r="J33" s="16" t="s">
        <v>221</v>
      </c>
      <c r="K33" s="22"/>
      <c r="L33" s="20"/>
      <c r="M33" s="18">
        <v>8</v>
      </c>
      <c r="N33" s="21">
        <v>3600</v>
      </c>
      <c r="O33" s="21">
        <f>N33*8</f>
        <v>28800</v>
      </c>
      <c r="P33" s="21"/>
      <c r="Q33" s="21"/>
      <c r="R33" s="18"/>
      <c r="S33" s="19">
        <v>2011</v>
      </c>
    </row>
    <row r="34" spans="1:19" ht="58.5" customHeight="1" x14ac:dyDescent="0.3">
      <c r="B34" s="14">
        <v>29</v>
      </c>
      <c r="C34" s="30" t="s">
        <v>31</v>
      </c>
      <c r="D34" s="30" t="s">
        <v>222</v>
      </c>
      <c r="E34" s="30" t="s">
        <v>223</v>
      </c>
      <c r="F34" s="30" t="s">
        <v>224</v>
      </c>
      <c r="G34" s="30" t="s">
        <v>117</v>
      </c>
      <c r="H34" s="31" t="s">
        <v>225</v>
      </c>
      <c r="I34" s="24">
        <v>2012</v>
      </c>
      <c r="J34" s="16" t="s">
        <v>221</v>
      </c>
      <c r="K34" s="22"/>
      <c r="L34" s="20"/>
      <c r="M34" s="18">
        <v>3.56</v>
      </c>
      <c r="N34" s="21">
        <v>3650</v>
      </c>
      <c r="O34" s="21">
        <f>N34*3.56</f>
        <v>12994</v>
      </c>
      <c r="P34" s="21"/>
      <c r="Q34" s="21"/>
      <c r="R34" s="18"/>
      <c r="S34" s="19">
        <v>2012</v>
      </c>
    </row>
    <row r="35" spans="1:19" ht="47.25" customHeight="1" x14ac:dyDescent="0.3">
      <c r="A35" s="32"/>
      <c r="B35" s="14">
        <v>30</v>
      </c>
      <c r="C35" s="15" t="s">
        <v>32</v>
      </c>
      <c r="D35" s="17" t="s">
        <v>7</v>
      </c>
      <c r="E35" s="16" t="s">
        <v>226</v>
      </c>
      <c r="F35" s="16" t="s">
        <v>227</v>
      </c>
      <c r="G35" s="17" t="s">
        <v>117</v>
      </c>
      <c r="H35" s="18" t="s">
        <v>228</v>
      </c>
      <c r="I35" s="19">
        <v>2013</v>
      </c>
      <c r="J35" s="17" t="s">
        <v>229</v>
      </c>
      <c r="K35" s="22" t="s">
        <v>139</v>
      </c>
      <c r="L35" s="2" t="s">
        <v>230</v>
      </c>
      <c r="M35" s="18">
        <v>407</v>
      </c>
      <c r="N35" s="21">
        <v>3700</v>
      </c>
      <c r="O35" s="21">
        <f>+N35*407</f>
        <v>1505900</v>
      </c>
      <c r="P35" s="21">
        <f>1910+4104</f>
        <v>6014</v>
      </c>
      <c r="Q35" s="21">
        <f>+P35+O35</f>
        <v>1511914</v>
      </c>
      <c r="R35" s="33" t="s">
        <v>231</v>
      </c>
      <c r="S35" s="19">
        <v>2012</v>
      </c>
    </row>
    <row r="36" spans="1:19" ht="119.25" customHeight="1" x14ac:dyDescent="0.3">
      <c r="A36" s="32"/>
      <c r="B36" s="14">
        <v>31</v>
      </c>
      <c r="C36" s="15" t="s">
        <v>232</v>
      </c>
      <c r="D36" s="17" t="s">
        <v>7</v>
      </c>
      <c r="E36" s="16" t="s">
        <v>233</v>
      </c>
      <c r="F36" s="16" t="s">
        <v>234</v>
      </c>
      <c r="G36" s="17" t="s">
        <v>235</v>
      </c>
      <c r="H36" s="18" t="s">
        <v>236</v>
      </c>
      <c r="I36" s="19">
        <v>2013</v>
      </c>
      <c r="J36" s="16" t="s">
        <v>106</v>
      </c>
      <c r="K36" s="22" t="s">
        <v>139</v>
      </c>
      <c r="L36" s="20">
        <v>41432</v>
      </c>
      <c r="M36" s="18">
        <v>202</v>
      </c>
      <c r="N36" s="21">
        <v>3700</v>
      </c>
      <c r="O36" s="21">
        <f>+N36*202</f>
        <v>747400</v>
      </c>
      <c r="P36" s="21">
        <v>803</v>
      </c>
      <c r="Q36" s="21">
        <f>+P36+O36</f>
        <v>748203</v>
      </c>
      <c r="R36" s="3"/>
      <c r="S36" s="3">
        <v>2012</v>
      </c>
    </row>
    <row r="37" spans="1:19" ht="75" customHeight="1" x14ac:dyDescent="0.3">
      <c r="B37" s="14">
        <v>32</v>
      </c>
      <c r="C37" s="30" t="s">
        <v>33</v>
      </c>
      <c r="D37" s="30" t="s">
        <v>237</v>
      </c>
      <c r="E37" s="30" t="s">
        <v>238</v>
      </c>
      <c r="F37" s="30" t="s">
        <v>239</v>
      </c>
      <c r="G37" s="30" t="s">
        <v>117</v>
      </c>
      <c r="H37" s="31" t="s">
        <v>240</v>
      </c>
      <c r="I37" s="24">
        <v>2013</v>
      </c>
      <c r="J37" s="16" t="s">
        <v>241</v>
      </c>
      <c r="K37" s="22"/>
      <c r="L37" s="20"/>
      <c r="M37" s="19">
        <v>68.62</v>
      </c>
      <c r="N37" s="21">
        <v>3700</v>
      </c>
      <c r="O37" s="21">
        <f>68.62*3700</f>
        <v>253894.00000000003</v>
      </c>
      <c r="P37" s="21"/>
      <c r="Q37" s="21"/>
      <c r="R37" s="3"/>
      <c r="S37" s="3">
        <v>2013</v>
      </c>
    </row>
    <row r="38" spans="1:19" ht="64.5" customHeight="1" x14ac:dyDescent="0.3">
      <c r="B38" s="14">
        <v>33</v>
      </c>
      <c r="C38" s="30" t="s">
        <v>242</v>
      </c>
      <c r="D38" s="17" t="s">
        <v>7</v>
      </c>
      <c r="E38" s="30" t="s">
        <v>243</v>
      </c>
      <c r="F38" s="30" t="s">
        <v>244</v>
      </c>
      <c r="G38" s="30" t="s">
        <v>155</v>
      </c>
      <c r="H38" s="31" t="s">
        <v>71</v>
      </c>
      <c r="I38" s="24">
        <v>2014</v>
      </c>
      <c r="J38" s="16"/>
      <c r="K38" s="22"/>
      <c r="L38" s="20"/>
      <c r="M38" s="19">
        <v>75</v>
      </c>
      <c r="N38" s="21">
        <v>3800</v>
      </c>
      <c r="O38" s="21">
        <f>75*N38</f>
        <v>285000</v>
      </c>
      <c r="P38" s="21"/>
      <c r="Q38" s="21"/>
      <c r="R38" s="3"/>
      <c r="S38" s="3">
        <v>2014</v>
      </c>
    </row>
    <row r="39" spans="1:19" ht="64.5" customHeight="1" x14ac:dyDescent="0.3">
      <c r="B39" s="14">
        <v>34</v>
      </c>
      <c r="C39" s="65" t="s">
        <v>40</v>
      </c>
      <c r="D39" s="34" t="s">
        <v>245</v>
      </c>
      <c r="E39" s="30" t="s">
        <v>246</v>
      </c>
      <c r="F39" s="30" t="s">
        <v>247</v>
      </c>
      <c r="G39" s="30" t="s">
        <v>117</v>
      </c>
      <c r="H39" s="64" t="s">
        <v>37</v>
      </c>
      <c r="I39" s="24">
        <v>2014</v>
      </c>
      <c r="J39" s="16"/>
      <c r="K39" s="22"/>
      <c r="L39" s="20"/>
      <c r="M39" s="19">
        <v>9.9</v>
      </c>
      <c r="N39" s="21">
        <v>3800</v>
      </c>
      <c r="O39" s="21">
        <f>N39*9.9</f>
        <v>37620</v>
      </c>
      <c r="P39" s="21"/>
      <c r="Q39" s="21"/>
      <c r="R39" s="3"/>
      <c r="S39" s="3">
        <v>2014</v>
      </c>
    </row>
    <row r="40" spans="1:19" ht="64.5" customHeight="1" x14ac:dyDescent="0.3">
      <c r="B40" s="14">
        <v>35</v>
      </c>
      <c r="C40" s="65" t="s">
        <v>34</v>
      </c>
      <c r="D40" s="17" t="s">
        <v>248</v>
      </c>
      <c r="E40" s="63" t="s">
        <v>246</v>
      </c>
      <c r="F40" s="63" t="s">
        <v>247</v>
      </c>
      <c r="G40" s="63" t="s">
        <v>155</v>
      </c>
      <c r="H40" s="64" t="s">
        <v>249</v>
      </c>
      <c r="I40" s="24">
        <v>2014</v>
      </c>
      <c r="J40" s="16"/>
      <c r="K40" s="22"/>
      <c r="L40" s="20"/>
      <c r="M40" s="19">
        <v>23</v>
      </c>
      <c r="N40" s="21">
        <v>3800</v>
      </c>
      <c r="O40" s="21">
        <f>N40*23</f>
        <v>87400</v>
      </c>
      <c r="P40" s="21"/>
      <c r="Q40" s="21"/>
      <c r="R40" s="3"/>
      <c r="S40" s="3">
        <v>2014</v>
      </c>
    </row>
    <row r="41" spans="1:19" ht="64.5" customHeight="1" x14ac:dyDescent="0.3">
      <c r="B41" s="14">
        <v>36</v>
      </c>
      <c r="C41" s="65" t="s">
        <v>34</v>
      </c>
      <c r="D41" s="17" t="s">
        <v>250</v>
      </c>
      <c r="E41" s="63"/>
      <c r="F41" s="63"/>
      <c r="G41" s="63" t="s">
        <v>155</v>
      </c>
      <c r="H41" s="64"/>
      <c r="I41" s="24">
        <v>2014</v>
      </c>
      <c r="J41" s="16"/>
      <c r="K41" s="22"/>
      <c r="L41" s="20"/>
      <c r="M41" s="19">
        <v>35</v>
      </c>
      <c r="N41" s="21">
        <v>3800</v>
      </c>
      <c r="O41" s="21">
        <f>N41*35</f>
        <v>133000</v>
      </c>
      <c r="P41" s="21"/>
      <c r="Q41" s="21"/>
      <c r="R41" s="3"/>
      <c r="S41" s="3">
        <v>2014</v>
      </c>
    </row>
    <row r="42" spans="1:19" ht="64.5" customHeight="1" x14ac:dyDescent="0.3">
      <c r="B42" s="14">
        <v>37</v>
      </c>
      <c r="C42" s="65" t="s">
        <v>34</v>
      </c>
      <c r="D42" s="34" t="s">
        <v>251</v>
      </c>
      <c r="E42" s="63"/>
      <c r="F42" s="63"/>
      <c r="G42" s="63" t="s">
        <v>155</v>
      </c>
      <c r="H42" s="64"/>
      <c r="I42" s="24">
        <v>2014</v>
      </c>
      <c r="J42" s="16"/>
      <c r="K42" s="22"/>
      <c r="L42" s="20"/>
      <c r="M42" s="19">
        <v>16</v>
      </c>
      <c r="N42" s="21">
        <v>3800</v>
      </c>
      <c r="O42" s="21">
        <f>N42*16</f>
        <v>60800</v>
      </c>
      <c r="P42" s="21"/>
      <c r="Q42" s="21"/>
      <c r="R42" s="3"/>
      <c r="S42" s="3">
        <v>2014</v>
      </c>
    </row>
    <row r="43" spans="1:19" ht="64.5" customHeight="1" x14ac:dyDescent="0.3">
      <c r="B43" s="14">
        <v>38</v>
      </c>
      <c r="C43" s="65" t="s">
        <v>43</v>
      </c>
      <c r="D43" s="34" t="s">
        <v>252</v>
      </c>
      <c r="E43" s="63" t="s">
        <v>246</v>
      </c>
      <c r="F43" s="63" t="s">
        <v>247</v>
      </c>
      <c r="G43" s="63" t="s">
        <v>155</v>
      </c>
      <c r="H43" s="64" t="s">
        <v>42</v>
      </c>
      <c r="I43" s="24">
        <v>2015</v>
      </c>
      <c r="J43" s="16"/>
      <c r="K43" s="22"/>
      <c r="L43" s="20"/>
      <c r="M43" s="67">
        <v>1.66</v>
      </c>
      <c r="N43" s="21">
        <v>3850</v>
      </c>
      <c r="O43" s="21">
        <f>N43*1.66</f>
        <v>6391</v>
      </c>
      <c r="P43" s="21"/>
      <c r="Q43" s="21"/>
      <c r="R43" s="3"/>
      <c r="S43" s="3">
        <v>2015</v>
      </c>
    </row>
    <row r="44" spans="1:19" ht="64.5" customHeight="1" x14ac:dyDescent="0.3">
      <c r="B44" s="14">
        <v>39</v>
      </c>
      <c r="C44" s="65" t="s">
        <v>43</v>
      </c>
      <c r="D44" s="34" t="s">
        <v>253</v>
      </c>
      <c r="E44" s="63"/>
      <c r="F44" s="63"/>
      <c r="G44" s="63" t="s">
        <v>117</v>
      </c>
      <c r="H44" s="64"/>
      <c r="I44" s="24">
        <v>2015</v>
      </c>
      <c r="J44" s="16"/>
      <c r="K44" s="22"/>
      <c r="L44" s="20"/>
      <c r="M44" s="67">
        <v>1.1299999999999999</v>
      </c>
      <c r="N44" s="21">
        <v>3850</v>
      </c>
      <c r="O44" s="21">
        <f>N44*1.13</f>
        <v>4350.5</v>
      </c>
      <c r="P44" s="21"/>
      <c r="Q44" s="21"/>
      <c r="R44" s="3"/>
      <c r="S44" s="3">
        <v>2015</v>
      </c>
    </row>
    <row r="45" spans="1:19" ht="64.5" customHeight="1" x14ac:dyDescent="0.3">
      <c r="B45" s="14">
        <v>40</v>
      </c>
      <c r="C45" s="65" t="s">
        <v>43</v>
      </c>
      <c r="D45" s="34" t="s">
        <v>254</v>
      </c>
      <c r="E45" s="63"/>
      <c r="F45" s="63"/>
      <c r="G45" s="63" t="s">
        <v>117</v>
      </c>
      <c r="H45" s="64"/>
      <c r="I45" s="24">
        <v>2015</v>
      </c>
      <c r="J45" s="16"/>
      <c r="K45" s="22"/>
      <c r="L45" s="20"/>
      <c r="M45" s="67">
        <v>0.5</v>
      </c>
      <c r="N45" s="21">
        <v>3850</v>
      </c>
      <c r="O45" s="21">
        <f>N45*0.5</f>
        <v>1925</v>
      </c>
      <c r="P45" s="21"/>
      <c r="Q45" s="21"/>
      <c r="R45" s="3"/>
      <c r="S45" s="3">
        <v>2015</v>
      </c>
    </row>
    <row r="46" spans="1:19" ht="64.5" customHeight="1" x14ac:dyDescent="0.3">
      <c r="B46" s="14">
        <v>41</v>
      </c>
      <c r="C46" s="65" t="s">
        <v>44</v>
      </c>
      <c r="D46" s="35" t="s">
        <v>45</v>
      </c>
      <c r="E46" s="63" t="s">
        <v>246</v>
      </c>
      <c r="F46" s="63" t="s">
        <v>247</v>
      </c>
      <c r="G46" s="63" t="s">
        <v>155</v>
      </c>
      <c r="H46" s="67" t="s">
        <v>46</v>
      </c>
      <c r="I46" s="24">
        <v>2015</v>
      </c>
      <c r="J46" s="16"/>
      <c r="K46" s="22"/>
      <c r="L46" s="20"/>
      <c r="M46" s="67">
        <v>58.77</v>
      </c>
      <c r="N46" s="21">
        <v>3850</v>
      </c>
      <c r="O46" s="21">
        <f>58.77*N46</f>
        <v>226264.5</v>
      </c>
      <c r="P46" s="21"/>
      <c r="Q46" s="21"/>
      <c r="R46" s="3"/>
      <c r="S46" s="3">
        <v>2015</v>
      </c>
    </row>
    <row r="47" spans="1:19" ht="64.5" customHeight="1" x14ac:dyDescent="0.3">
      <c r="B47" s="14">
        <v>42</v>
      </c>
      <c r="C47" s="65" t="s">
        <v>72</v>
      </c>
      <c r="D47" s="35" t="s">
        <v>41</v>
      </c>
      <c r="E47" s="36" t="s">
        <v>255</v>
      </c>
      <c r="F47" s="36" t="s">
        <v>256</v>
      </c>
      <c r="G47" s="63" t="s">
        <v>104</v>
      </c>
      <c r="H47" s="67" t="s">
        <v>73</v>
      </c>
      <c r="I47" s="24">
        <v>2015</v>
      </c>
      <c r="J47" s="16"/>
      <c r="K47" s="22"/>
      <c r="L47" s="20"/>
      <c r="M47" s="67">
        <v>151</v>
      </c>
      <c r="N47" s="21">
        <v>3850</v>
      </c>
      <c r="O47" s="21">
        <f>151*N47</f>
        <v>581350</v>
      </c>
      <c r="P47" s="21"/>
      <c r="Q47" s="21"/>
      <c r="R47" s="3"/>
      <c r="S47" s="3">
        <v>2015</v>
      </c>
    </row>
    <row r="48" spans="1:19" ht="30.6" x14ac:dyDescent="0.3">
      <c r="B48" s="14">
        <v>43</v>
      </c>
      <c r="C48" s="65" t="s">
        <v>47</v>
      </c>
      <c r="D48" s="35" t="s">
        <v>48</v>
      </c>
      <c r="E48" s="65" t="s">
        <v>257</v>
      </c>
      <c r="F48" s="63" t="s">
        <v>258</v>
      </c>
      <c r="G48" s="63" t="s">
        <v>155</v>
      </c>
      <c r="H48" s="67" t="s">
        <v>259</v>
      </c>
      <c r="I48" s="24">
        <v>2016</v>
      </c>
      <c r="J48" s="3"/>
      <c r="K48" s="3"/>
      <c r="L48" s="3"/>
      <c r="M48" s="67">
        <v>31.92</v>
      </c>
      <c r="N48" s="21">
        <v>3950</v>
      </c>
      <c r="O48" s="21">
        <f>31.92*N48</f>
        <v>126084</v>
      </c>
      <c r="P48" s="3"/>
      <c r="Q48" s="3"/>
      <c r="R48" s="3"/>
      <c r="S48" s="3">
        <v>2016</v>
      </c>
    </row>
    <row r="49" spans="2:19" ht="51" x14ac:dyDescent="0.3">
      <c r="B49" s="14">
        <v>44</v>
      </c>
      <c r="C49" s="65" t="s">
        <v>35</v>
      </c>
      <c r="D49" s="35" t="s">
        <v>36</v>
      </c>
      <c r="E49" s="65" t="s">
        <v>260</v>
      </c>
      <c r="F49" s="63" t="s">
        <v>247</v>
      </c>
      <c r="G49" s="63" t="s">
        <v>117</v>
      </c>
      <c r="H49" s="67" t="s">
        <v>261</v>
      </c>
      <c r="I49" s="24">
        <v>2016</v>
      </c>
      <c r="J49" s="37"/>
      <c r="K49" s="5"/>
      <c r="L49" s="38"/>
      <c r="M49" s="67">
        <v>0.64</v>
      </c>
      <c r="N49" s="21">
        <v>3950</v>
      </c>
      <c r="O49" s="21">
        <f>0.64*3950</f>
        <v>2528</v>
      </c>
      <c r="P49" s="3"/>
      <c r="Q49" s="3"/>
      <c r="R49" s="3"/>
      <c r="S49" s="3">
        <v>2014</v>
      </c>
    </row>
    <row r="50" spans="2:19" ht="51" x14ac:dyDescent="0.3">
      <c r="B50" s="14">
        <v>45</v>
      </c>
      <c r="C50" s="65" t="s">
        <v>38</v>
      </c>
      <c r="D50" s="35" t="s">
        <v>39</v>
      </c>
      <c r="E50" s="65" t="s">
        <v>260</v>
      </c>
      <c r="F50" s="63" t="s">
        <v>247</v>
      </c>
      <c r="G50" s="63" t="s">
        <v>117</v>
      </c>
      <c r="H50" s="67" t="s">
        <v>262</v>
      </c>
      <c r="I50" s="24">
        <v>2016</v>
      </c>
      <c r="J50" s="37"/>
      <c r="K50" s="5"/>
      <c r="L50" s="38"/>
      <c r="M50" s="67">
        <v>2.11</v>
      </c>
      <c r="N50" s="21">
        <v>3950</v>
      </c>
      <c r="O50" s="39">
        <f>M50*N50</f>
        <v>8334.5</v>
      </c>
      <c r="P50" s="3"/>
      <c r="Q50" s="3"/>
      <c r="R50" s="3"/>
      <c r="S50" s="3">
        <v>2014</v>
      </c>
    </row>
    <row r="51" spans="2:19" ht="62.25" customHeight="1" x14ac:dyDescent="0.3">
      <c r="B51" s="14">
        <v>46</v>
      </c>
      <c r="C51" s="65" t="s">
        <v>34</v>
      </c>
      <c r="D51" s="35" t="s">
        <v>263</v>
      </c>
      <c r="E51" s="65" t="s">
        <v>260</v>
      </c>
      <c r="F51" s="63" t="s">
        <v>247</v>
      </c>
      <c r="G51" s="63" t="s">
        <v>219</v>
      </c>
      <c r="H51" s="67" t="s">
        <v>264</v>
      </c>
      <c r="I51" s="24">
        <v>2016</v>
      </c>
      <c r="J51" s="37"/>
      <c r="K51" s="5"/>
      <c r="L51" s="38"/>
      <c r="M51" s="67">
        <v>0.41</v>
      </c>
      <c r="N51" s="40"/>
      <c r="O51" s="3"/>
      <c r="P51" s="3"/>
      <c r="Q51" s="3"/>
      <c r="R51" s="3"/>
      <c r="S51" s="3">
        <v>2014</v>
      </c>
    </row>
    <row r="52" spans="2:19" ht="51" x14ac:dyDescent="0.3">
      <c r="B52" s="14">
        <v>47</v>
      </c>
      <c r="C52" s="65" t="s">
        <v>34</v>
      </c>
      <c r="D52" s="35" t="s">
        <v>265</v>
      </c>
      <c r="E52" s="65"/>
      <c r="F52" s="63"/>
      <c r="G52" s="63" t="s">
        <v>155</v>
      </c>
      <c r="H52" s="67" t="s">
        <v>264</v>
      </c>
      <c r="I52" s="24">
        <v>2016</v>
      </c>
      <c r="J52" s="37"/>
      <c r="K52" s="5"/>
      <c r="L52" s="38"/>
      <c r="M52" s="67">
        <v>26</v>
      </c>
      <c r="N52" s="40"/>
      <c r="O52" s="3"/>
      <c r="P52" s="3"/>
      <c r="Q52" s="3"/>
      <c r="R52" s="3"/>
      <c r="S52" s="3">
        <v>2014</v>
      </c>
    </row>
    <row r="53" spans="2:19" ht="51" x14ac:dyDescent="0.3">
      <c r="B53" s="14">
        <v>48</v>
      </c>
      <c r="C53" s="66" t="s">
        <v>49</v>
      </c>
      <c r="D53" s="35" t="s">
        <v>50</v>
      </c>
      <c r="E53" s="65" t="s">
        <v>260</v>
      </c>
      <c r="F53" s="63" t="s">
        <v>247</v>
      </c>
      <c r="G53" s="63" t="s">
        <v>117</v>
      </c>
      <c r="H53" s="67" t="s">
        <v>266</v>
      </c>
      <c r="I53" s="24">
        <v>2016</v>
      </c>
      <c r="J53" s="3"/>
      <c r="K53" s="5"/>
      <c r="L53" s="38"/>
      <c r="M53" s="67">
        <v>1.88</v>
      </c>
      <c r="N53" s="40"/>
      <c r="O53" s="3"/>
      <c r="P53" s="3"/>
      <c r="Q53" s="3"/>
      <c r="R53" s="3"/>
      <c r="S53" s="3">
        <v>2016</v>
      </c>
    </row>
    <row r="54" spans="2:19" ht="61.2" x14ac:dyDescent="0.3">
      <c r="B54" s="14">
        <v>49</v>
      </c>
      <c r="C54" s="66" t="s">
        <v>267</v>
      </c>
      <c r="D54" s="35" t="s">
        <v>268</v>
      </c>
      <c r="E54" s="65" t="s">
        <v>269</v>
      </c>
      <c r="F54" s="41" t="s">
        <v>270</v>
      </c>
      <c r="G54" s="22" t="s">
        <v>104</v>
      </c>
      <c r="H54" s="67" t="s">
        <v>271</v>
      </c>
      <c r="I54" s="24">
        <v>2016</v>
      </c>
      <c r="J54" s="3"/>
      <c r="K54" s="5"/>
      <c r="L54" s="38"/>
      <c r="M54" s="19">
        <v>300</v>
      </c>
      <c r="N54" s="40"/>
      <c r="O54" s="3"/>
      <c r="P54" s="3"/>
      <c r="Q54" s="3"/>
      <c r="R54" s="3"/>
      <c r="S54" s="3">
        <v>2014</v>
      </c>
    </row>
    <row r="55" spans="2:19" ht="20.399999999999999" x14ac:dyDescent="0.3">
      <c r="B55" s="14">
        <v>50</v>
      </c>
      <c r="C55" s="66" t="s">
        <v>51</v>
      </c>
      <c r="D55" s="35" t="s">
        <v>272</v>
      </c>
      <c r="E55" s="65" t="s">
        <v>260</v>
      </c>
      <c r="F55" s="63" t="s">
        <v>247</v>
      </c>
      <c r="G55" s="63" t="s">
        <v>155</v>
      </c>
      <c r="H55" s="67" t="s">
        <v>273</v>
      </c>
      <c r="I55" s="24">
        <v>2016</v>
      </c>
      <c r="J55" s="3"/>
      <c r="K55" s="5"/>
      <c r="L55" s="38"/>
      <c r="M55" s="19">
        <v>5.7</v>
      </c>
      <c r="N55" s="40">
        <v>4050</v>
      </c>
      <c r="O55" s="40">
        <f>5.7*N55</f>
        <v>23085</v>
      </c>
      <c r="P55" s="3"/>
      <c r="Q55" s="3"/>
      <c r="R55" s="3"/>
      <c r="S55" s="3">
        <v>2016</v>
      </c>
    </row>
    <row r="56" spans="2:19" ht="20.399999999999999" x14ac:dyDescent="0.3">
      <c r="B56" s="14">
        <v>51</v>
      </c>
      <c r="C56" s="66" t="s">
        <v>52</v>
      </c>
      <c r="D56" s="35" t="s">
        <v>274</v>
      </c>
      <c r="E56" s="19" t="s">
        <v>257</v>
      </c>
      <c r="F56" s="63" t="s">
        <v>247</v>
      </c>
      <c r="G56" s="42" t="s">
        <v>117</v>
      </c>
      <c r="H56" s="67" t="s">
        <v>275</v>
      </c>
      <c r="I56" s="24">
        <v>2017</v>
      </c>
      <c r="J56" s="3"/>
      <c r="K56" s="5"/>
      <c r="L56" s="38"/>
      <c r="M56" s="19">
        <v>6.2</v>
      </c>
      <c r="N56" s="40">
        <v>4050</v>
      </c>
      <c r="O56" s="40">
        <f>6.2*N56</f>
        <v>25110</v>
      </c>
      <c r="P56" s="3"/>
      <c r="Q56" s="3"/>
      <c r="R56" s="37" t="s">
        <v>15</v>
      </c>
      <c r="S56" s="3">
        <v>2017</v>
      </c>
    </row>
    <row r="57" spans="2:19" ht="20.399999999999999" x14ac:dyDescent="0.3">
      <c r="B57" s="14">
        <v>52</v>
      </c>
      <c r="C57" s="66" t="s">
        <v>53</v>
      </c>
      <c r="D57" s="35" t="s">
        <v>276</v>
      </c>
      <c r="E57" s="19" t="s">
        <v>257</v>
      </c>
      <c r="F57" s="63" t="s">
        <v>247</v>
      </c>
      <c r="G57" s="42" t="s">
        <v>117</v>
      </c>
      <c r="H57" s="67" t="s">
        <v>275</v>
      </c>
      <c r="I57" s="24">
        <v>2017</v>
      </c>
      <c r="J57" s="3"/>
      <c r="K57" s="5"/>
      <c r="L57" s="38"/>
      <c r="M57" s="19">
        <v>1.1499999999999999</v>
      </c>
      <c r="N57" s="40">
        <v>4050</v>
      </c>
      <c r="O57" s="40">
        <f>1.15*N57</f>
        <v>4657.5</v>
      </c>
      <c r="P57" s="3"/>
      <c r="Q57" s="3"/>
      <c r="R57" s="37" t="s">
        <v>15</v>
      </c>
      <c r="S57" s="3">
        <v>2017</v>
      </c>
    </row>
    <row r="58" spans="2:19" ht="20.399999999999999" x14ac:dyDescent="0.3">
      <c r="B58" s="14">
        <v>53</v>
      </c>
      <c r="C58" s="66" t="s">
        <v>54</v>
      </c>
      <c r="D58" s="35" t="s">
        <v>277</v>
      </c>
      <c r="E58" s="19" t="s">
        <v>257</v>
      </c>
      <c r="F58" s="63" t="s">
        <v>247</v>
      </c>
      <c r="G58" s="42" t="s">
        <v>117</v>
      </c>
      <c r="H58" s="67" t="s">
        <v>278</v>
      </c>
      <c r="I58" s="24">
        <v>2017</v>
      </c>
      <c r="J58" s="3"/>
      <c r="K58" s="5"/>
      <c r="L58" s="38"/>
      <c r="M58" s="19">
        <v>5.2</v>
      </c>
      <c r="N58" s="40">
        <v>4050</v>
      </c>
      <c r="O58" s="40">
        <f>5.2*N58</f>
        <v>21060</v>
      </c>
      <c r="P58" s="3"/>
      <c r="Q58" s="3"/>
      <c r="R58" s="37" t="s">
        <v>15</v>
      </c>
      <c r="S58" s="3">
        <v>2017</v>
      </c>
    </row>
    <row r="59" spans="2:19" ht="27.75" customHeight="1" x14ac:dyDescent="0.3">
      <c r="B59" s="14">
        <v>54</v>
      </c>
      <c r="C59" s="66" t="s">
        <v>56</v>
      </c>
      <c r="D59" s="35" t="s">
        <v>279</v>
      </c>
      <c r="E59" s="67" t="s">
        <v>257</v>
      </c>
      <c r="F59" s="63" t="s">
        <v>247</v>
      </c>
      <c r="G59" s="42" t="s">
        <v>117</v>
      </c>
      <c r="H59" s="67" t="s">
        <v>275</v>
      </c>
      <c r="I59" s="24">
        <v>2017</v>
      </c>
      <c r="J59" s="3"/>
      <c r="K59" s="5"/>
      <c r="L59" s="38"/>
      <c r="M59" s="19">
        <v>10.6</v>
      </c>
      <c r="N59" s="61">
        <v>4050</v>
      </c>
      <c r="O59" s="43">
        <f>10.6*N59</f>
        <v>42930</v>
      </c>
      <c r="P59" s="37"/>
      <c r="Q59" s="43"/>
      <c r="R59" s="37" t="s">
        <v>15</v>
      </c>
      <c r="S59" s="3">
        <v>2017</v>
      </c>
    </row>
    <row r="60" spans="2:19" ht="51" x14ac:dyDescent="0.3">
      <c r="B60" s="14">
        <v>55</v>
      </c>
      <c r="C60" s="66"/>
      <c r="D60" s="35" t="s">
        <v>280</v>
      </c>
      <c r="E60" s="67"/>
      <c r="F60" s="63"/>
      <c r="G60" s="42" t="s">
        <v>117</v>
      </c>
      <c r="H60" s="67" t="s">
        <v>281</v>
      </c>
      <c r="I60" s="24">
        <v>2017</v>
      </c>
      <c r="J60" s="3"/>
      <c r="K60" s="5"/>
      <c r="L60" s="38"/>
      <c r="M60" s="19">
        <v>5.5</v>
      </c>
      <c r="N60" s="61"/>
      <c r="O60" s="43">
        <f>5.5*N59</f>
        <v>22275</v>
      </c>
      <c r="P60" s="37"/>
      <c r="Q60" s="43"/>
      <c r="R60" s="37" t="s">
        <v>15</v>
      </c>
      <c r="S60" s="3">
        <v>2017</v>
      </c>
    </row>
    <row r="61" spans="2:19" ht="22.5" customHeight="1" x14ac:dyDescent="0.3">
      <c r="B61" s="14">
        <v>56</v>
      </c>
      <c r="C61" s="66" t="s">
        <v>55</v>
      </c>
      <c r="D61" s="35" t="s">
        <v>282</v>
      </c>
      <c r="E61" s="67" t="s">
        <v>257</v>
      </c>
      <c r="F61" s="63" t="s">
        <v>247</v>
      </c>
      <c r="G61" s="42" t="s">
        <v>117</v>
      </c>
      <c r="H61" s="67" t="s">
        <v>283</v>
      </c>
      <c r="I61" s="24">
        <v>2018</v>
      </c>
      <c r="J61" s="44"/>
      <c r="K61" s="45"/>
      <c r="L61" s="46"/>
      <c r="M61" s="19">
        <v>50</v>
      </c>
      <c r="N61" s="61">
        <v>4150</v>
      </c>
      <c r="O61" s="43">
        <f>50*N61</f>
        <v>207500</v>
      </c>
      <c r="P61" s="47"/>
      <c r="Q61" s="48">
        <v>207500</v>
      </c>
      <c r="R61" s="37" t="s">
        <v>15</v>
      </c>
      <c r="S61" s="3">
        <v>2017</v>
      </c>
    </row>
    <row r="62" spans="2:19" ht="56.25" customHeight="1" x14ac:dyDescent="0.3">
      <c r="B62" s="14">
        <v>57</v>
      </c>
      <c r="C62" s="66"/>
      <c r="D62" s="35" t="s">
        <v>284</v>
      </c>
      <c r="E62" s="67"/>
      <c r="F62" s="63"/>
      <c r="G62" s="42" t="s">
        <v>117</v>
      </c>
      <c r="H62" s="67"/>
      <c r="I62" s="24">
        <v>2018</v>
      </c>
      <c r="J62" s="44"/>
      <c r="K62" s="45"/>
      <c r="L62" s="46"/>
      <c r="M62" s="19">
        <v>50</v>
      </c>
      <c r="N62" s="61"/>
      <c r="O62" s="43">
        <f>50*N61</f>
        <v>207500</v>
      </c>
      <c r="P62" s="47"/>
      <c r="Q62" s="48">
        <v>207500</v>
      </c>
      <c r="R62" s="37" t="s">
        <v>15</v>
      </c>
      <c r="S62" s="3">
        <v>2017</v>
      </c>
    </row>
    <row r="63" spans="2:19" ht="33.75" customHeight="1" x14ac:dyDescent="0.3">
      <c r="B63" s="14">
        <v>58</v>
      </c>
      <c r="C63" s="66"/>
      <c r="D63" s="35" t="s">
        <v>285</v>
      </c>
      <c r="E63" s="67"/>
      <c r="F63" s="63"/>
      <c r="G63" s="42" t="s">
        <v>117</v>
      </c>
      <c r="H63" s="67"/>
      <c r="I63" s="24">
        <v>2018</v>
      </c>
      <c r="J63" s="44"/>
      <c r="K63" s="45"/>
      <c r="L63" s="46"/>
      <c r="M63" s="19">
        <v>50</v>
      </c>
      <c r="N63" s="61"/>
      <c r="O63" s="43">
        <f>50*N61</f>
        <v>207500</v>
      </c>
      <c r="P63" s="47"/>
      <c r="Q63" s="48">
        <v>207500</v>
      </c>
      <c r="R63" s="37" t="s">
        <v>15</v>
      </c>
      <c r="S63" s="3">
        <v>2017</v>
      </c>
    </row>
    <row r="64" spans="2:19" ht="62.4" x14ac:dyDescent="0.3">
      <c r="B64" s="14">
        <v>59</v>
      </c>
      <c r="C64" s="66" t="s">
        <v>54</v>
      </c>
      <c r="D64" s="35" t="s">
        <v>286</v>
      </c>
      <c r="E64" s="19" t="s">
        <v>287</v>
      </c>
      <c r="F64" s="63" t="s">
        <v>247</v>
      </c>
      <c r="G64" s="42" t="s">
        <v>117</v>
      </c>
      <c r="H64" s="49" t="s">
        <v>288</v>
      </c>
      <c r="I64" s="24">
        <v>2018</v>
      </c>
      <c r="J64" s="3"/>
      <c r="K64" s="5"/>
      <c r="L64" s="38"/>
      <c r="M64" s="19">
        <v>50</v>
      </c>
      <c r="N64" s="50"/>
      <c r="O64" s="50"/>
      <c r="P64" s="50"/>
      <c r="Q64" s="50"/>
      <c r="R64" s="41" t="s">
        <v>15</v>
      </c>
      <c r="S64" s="3">
        <v>2017</v>
      </c>
    </row>
    <row r="65" spans="1:23" ht="51" x14ac:dyDescent="0.3">
      <c r="B65" s="14">
        <v>60</v>
      </c>
      <c r="C65" s="66" t="s">
        <v>289</v>
      </c>
      <c r="D65" s="35" t="s">
        <v>290</v>
      </c>
      <c r="E65" s="19" t="s">
        <v>287</v>
      </c>
      <c r="F65" s="63" t="s">
        <v>247</v>
      </c>
      <c r="G65" s="42" t="s">
        <v>155</v>
      </c>
      <c r="H65" s="49" t="s">
        <v>291</v>
      </c>
      <c r="I65" s="24">
        <v>2018</v>
      </c>
      <c r="J65" s="3"/>
      <c r="K65" s="5"/>
      <c r="L65" s="38"/>
      <c r="M65" s="19">
        <v>15.1</v>
      </c>
      <c r="N65" s="50"/>
      <c r="O65" s="50"/>
      <c r="P65" s="50"/>
      <c r="Q65" s="50"/>
      <c r="R65" s="41"/>
      <c r="S65" s="3">
        <v>2018</v>
      </c>
    </row>
    <row r="66" spans="1:23" s="10" customFormat="1" ht="51" x14ac:dyDescent="0.3">
      <c r="A66"/>
      <c r="B66" s="14">
        <v>61</v>
      </c>
      <c r="C66" s="66" t="s">
        <v>292</v>
      </c>
      <c r="D66" s="35" t="s">
        <v>293</v>
      </c>
      <c r="E66" s="19" t="s">
        <v>287</v>
      </c>
      <c r="F66" s="63" t="s">
        <v>247</v>
      </c>
      <c r="G66" s="42" t="s">
        <v>117</v>
      </c>
      <c r="H66" s="49" t="s">
        <v>294</v>
      </c>
      <c r="I66" s="24">
        <v>2018</v>
      </c>
      <c r="J66" s="3"/>
      <c r="K66" s="5"/>
      <c r="L66" s="38"/>
      <c r="M66" s="19">
        <v>1.1000000000000001</v>
      </c>
      <c r="N66" s="50"/>
      <c r="O66" s="50"/>
      <c r="P66" s="50"/>
      <c r="Q66" s="50"/>
      <c r="R66" s="41"/>
      <c r="S66" s="3">
        <v>2018</v>
      </c>
    </row>
    <row r="67" spans="1:23" s="10" customFormat="1" ht="51" x14ac:dyDescent="0.3">
      <c r="A67"/>
      <c r="B67" s="14">
        <v>62</v>
      </c>
      <c r="C67" s="66" t="s">
        <v>51</v>
      </c>
      <c r="D67" s="35" t="s">
        <v>295</v>
      </c>
      <c r="E67" s="19" t="s">
        <v>287</v>
      </c>
      <c r="F67" s="63" t="s">
        <v>247</v>
      </c>
      <c r="G67" s="42" t="s">
        <v>155</v>
      </c>
      <c r="H67" s="49" t="s">
        <v>296</v>
      </c>
      <c r="I67" s="24">
        <v>2019</v>
      </c>
      <c r="J67" s="3"/>
      <c r="K67" s="5"/>
      <c r="L67" s="38"/>
      <c r="M67" s="19">
        <v>10</v>
      </c>
      <c r="N67" s="50"/>
      <c r="O67" s="50"/>
      <c r="P67" s="50"/>
      <c r="Q67" s="50"/>
      <c r="R67" s="41"/>
      <c r="S67" s="3">
        <v>2019</v>
      </c>
    </row>
    <row r="68" spans="1:23" s="10" customFormat="1" ht="51" x14ac:dyDescent="0.3">
      <c r="A68"/>
      <c r="B68" s="14">
        <v>63</v>
      </c>
      <c r="C68" s="66" t="s">
        <v>297</v>
      </c>
      <c r="D68" s="35" t="s">
        <v>298</v>
      </c>
      <c r="E68" s="19" t="s">
        <v>287</v>
      </c>
      <c r="F68" s="63" t="s">
        <v>299</v>
      </c>
      <c r="G68" s="42" t="s">
        <v>300</v>
      </c>
      <c r="H68" s="49" t="s">
        <v>301</v>
      </c>
      <c r="I68" s="24">
        <v>2021</v>
      </c>
      <c r="J68" s="3"/>
      <c r="K68" s="5"/>
      <c r="L68" s="38"/>
      <c r="M68" s="19">
        <v>20.100000000000001</v>
      </c>
      <c r="N68" s="50"/>
      <c r="O68" s="50"/>
      <c r="P68" s="50"/>
      <c r="Q68" s="50"/>
      <c r="R68" s="41"/>
      <c r="S68" s="3">
        <v>2021</v>
      </c>
    </row>
    <row r="69" spans="1:23" s="10" customFormat="1" ht="51" x14ac:dyDescent="0.3">
      <c r="A69"/>
      <c r="B69" s="14">
        <v>64</v>
      </c>
      <c r="C69" s="66" t="s">
        <v>302</v>
      </c>
      <c r="D69" s="35" t="s">
        <v>58</v>
      </c>
      <c r="E69" s="19" t="s">
        <v>287</v>
      </c>
      <c r="F69" s="63" t="s">
        <v>299</v>
      </c>
      <c r="G69" s="42" t="s">
        <v>300</v>
      </c>
      <c r="H69" s="49" t="s">
        <v>303</v>
      </c>
      <c r="I69" s="24">
        <v>2021</v>
      </c>
      <c r="J69" s="3"/>
      <c r="K69" s="5"/>
      <c r="L69" s="38"/>
      <c r="M69" s="19">
        <v>9.1999999999999993</v>
      </c>
      <c r="N69" s="50"/>
      <c r="O69" s="50"/>
      <c r="P69" s="50"/>
      <c r="Q69" s="50"/>
      <c r="R69" s="41"/>
      <c r="S69" s="3">
        <v>2021</v>
      </c>
    </row>
    <row r="70" spans="1:23" s="10" customFormat="1" ht="51" x14ac:dyDescent="0.3">
      <c r="A70"/>
      <c r="B70" s="14">
        <v>65</v>
      </c>
      <c r="C70" s="66" t="s">
        <v>304</v>
      </c>
      <c r="D70" s="35" t="s">
        <v>305</v>
      </c>
      <c r="E70" s="19" t="s">
        <v>287</v>
      </c>
      <c r="F70" s="63" t="s">
        <v>247</v>
      </c>
      <c r="G70" s="42" t="s">
        <v>117</v>
      </c>
      <c r="H70" s="49" t="s">
        <v>306</v>
      </c>
      <c r="I70" s="24">
        <v>2021</v>
      </c>
      <c r="J70" s="3"/>
      <c r="K70" s="5"/>
      <c r="L70" s="38"/>
      <c r="M70" s="19">
        <v>50</v>
      </c>
      <c r="N70" s="50"/>
      <c r="O70" s="50"/>
      <c r="P70" s="50"/>
      <c r="Q70" s="50"/>
      <c r="R70" s="41"/>
      <c r="S70" s="3">
        <v>2021</v>
      </c>
    </row>
    <row r="71" spans="1:23" s="10" customFormat="1" ht="51" x14ac:dyDescent="0.3">
      <c r="A71"/>
      <c r="B71" s="14">
        <v>66</v>
      </c>
      <c r="C71" s="51" t="s">
        <v>307</v>
      </c>
      <c r="D71" s="52" t="s">
        <v>308</v>
      </c>
      <c r="E71" s="65" t="s">
        <v>309</v>
      </c>
      <c r="F71" s="3"/>
      <c r="G71" s="53"/>
      <c r="H71" s="3"/>
      <c r="I71" s="53">
        <v>2021</v>
      </c>
      <c r="J71" s="3"/>
      <c r="K71" s="5"/>
      <c r="L71" s="38"/>
      <c r="M71" s="68" t="s">
        <v>310</v>
      </c>
      <c r="N71" s="50"/>
      <c r="O71" s="50"/>
      <c r="P71" s="50"/>
      <c r="Q71" s="50"/>
      <c r="R71" s="3"/>
      <c r="S71" s="53"/>
      <c r="V71" s="54">
        <v>44256</v>
      </c>
      <c r="W71" s="10">
        <f t="shared" ref="W71:W81" si="0">YEAR(V71)</f>
        <v>2021</v>
      </c>
    </row>
    <row r="72" spans="1:23" s="10" customFormat="1" ht="51" x14ac:dyDescent="0.3">
      <c r="A72"/>
      <c r="B72" s="14">
        <v>67</v>
      </c>
      <c r="C72" s="55" t="s">
        <v>311</v>
      </c>
      <c r="D72" s="52" t="s">
        <v>312</v>
      </c>
      <c r="E72" s="65" t="s">
        <v>313</v>
      </c>
      <c r="F72" s="3"/>
      <c r="G72" s="53"/>
      <c r="H72" s="3"/>
      <c r="I72" s="53">
        <v>2021</v>
      </c>
      <c r="J72" s="3"/>
      <c r="K72" s="5"/>
      <c r="L72" s="38"/>
      <c r="M72" s="68">
        <v>2.15</v>
      </c>
      <c r="N72" s="50"/>
      <c r="O72" s="50"/>
      <c r="P72" s="50"/>
      <c r="Q72" s="50"/>
      <c r="R72" s="3"/>
      <c r="S72" s="53"/>
      <c r="V72" s="69">
        <v>44291</v>
      </c>
      <c r="W72" s="10">
        <f t="shared" si="0"/>
        <v>2021</v>
      </c>
    </row>
    <row r="73" spans="1:23" s="10" customFormat="1" ht="51" x14ac:dyDescent="0.3">
      <c r="A73"/>
      <c r="B73" s="14">
        <v>68</v>
      </c>
      <c r="C73" s="55" t="s">
        <v>314</v>
      </c>
      <c r="D73" s="56" t="s">
        <v>57</v>
      </c>
      <c r="E73" s="65" t="s">
        <v>315</v>
      </c>
      <c r="F73" s="3"/>
      <c r="G73" s="53"/>
      <c r="H73" s="3"/>
      <c r="I73" s="53">
        <v>2021</v>
      </c>
      <c r="J73" s="3"/>
      <c r="K73" s="5"/>
      <c r="L73" s="38"/>
      <c r="M73" s="68">
        <v>52.9</v>
      </c>
      <c r="N73" s="50"/>
      <c r="O73" s="50"/>
      <c r="P73" s="50"/>
      <c r="Q73" s="50"/>
      <c r="R73" s="3"/>
      <c r="S73" s="53"/>
      <c r="V73" s="54">
        <v>44279</v>
      </c>
      <c r="W73" s="10">
        <f t="shared" si="0"/>
        <v>2021</v>
      </c>
    </row>
    <row r="74" spans="1:23" s="10" customFormat="1" ht="51" x14ac:dyDescent="0.3">
      <c r="A74"/>
      <c r="B74" s="14">
        <v>69</v>
      </c>
      <c r="C74" s="55" t="s">
        <v>316</v>
      </c>
      <c r="D74" s="52" t="s">
        <v>317</v>
      </c>
      <c r="E74" s="65" t="s">
        <v>315</v>
      </c>
      <c r="F74" s="3"/>
      <c r="G74" s="53"/>
      <c r="H74" s="3"/>
      <c r="I74" s="53">
        <v>2021</v>
      </c>
      <c r="J74" s="3"/>
      <c r="K74" s="5"/>
      <c r="L74" s="38"/>
      <c r="M74" s="68">
        <v>188.2</v>
      </c>
      <c r="N74" s="50"/>
      <c r="O74" s="50"/>
      <c r="P74" s="50"/>
      <c r="Q74" s="50"/>
      <c r="R74" s="3"/>
      <c r="S74" s="53"/>
      <c r="V74" s="54">
        <v>44308</v>
      </c>
      <c r="W74" s="10">
        <f t="shared" si="0"/>
        <v>2021</v>
      </c>
    </row>
    <row r="75" spans="1:23" s="10" customFormat="1" ht="51" x14ac:dyDescent="0.3">
      <c r="A75"/>
      <c r="B75" s="14">
        <v>70</v>
      </c>
      <c r="C75" s="55" t="s">
        <v>318</v>
      </c>
      <c r="D75" s="52" t="s">
        <v>319</v>
      </c>
      <c r="E75" s="65" t="s">
        <v>315</v>
      </c>
      <c r="F75" s="3"/>
      <c r="G75" s="53"/>
      <c r="H75" s="3"/>
      <c r="I75" s="53">
        <v>2021</v>
      </c>
      <c r="J75" s="3"/>
      <c r="K75" s="5"/>
      <c r="L75" s="38"/>
      <c r="M75" s="68">
        <v>29.1</v>
      </c>
      <c r="N75" s="50"/>
      <c r="O75" s="50"/>
      <c r="P75" s="50"/>
      <c r="Q75" s="50"/>
      <c r="R75" s="3"/>
      <c r="S75" s="53"/>
      <c r="V75" s="69">
        <v>44307</v>
      </c>
      <c r="W75" s="10">
        <f t="shared" si="0"/>
        <v>2021</v>
      </c>
    </row>
    <row r="76" spans="1:23" s="10" customFormat="1" ht="51" x14ac:dyDescent="0.3">
      <c r="A76"/>
      <c r="B76" s="14">
        <v>71</v>
      </c>
      <c r="C76" s="55" t="s">
        <v>320</v>
      </c>
      <c r="D76" s="52" t="s">
        <v>60</v>
      </c>
      <c r="E76" s="65" t="s">
        <v>315</v>
      </c>
      <c r="F76" s="3"/>
      <c r="G76" s="53"/>
      <c r="H76" s="3"/>
      <c r="I76" s="53">
        <v>2021</v>
      </c>
      <c r="J76" s="3"/>
      <c r="K76" s="5"/>
      <c r="L76" s="38"/>
      <c r="M76" s="68">
        <v>3.7</v>
      </c>
      <c r="N76" s="50"/>
      <c r="O76" s="50"/>
      <c r="P76" s="50"/>
      <c r="Q76" s="50"/>
      <c r="R76" s="3"/>
      <c r="S76" s="53"/>
      <c r="V76" s="54">
        <v>44321</v>
      </c>
      <c r="W76" s="10">
        <f t="shared" si="0"/>
        <v>2021</v>
      </c>
    </row>
    <row r="77" spans="1:23" s="10" customFormat="1" ht="51" x14ac:dyDescent="0.3">
      <c r="A77"/>
      <c r="B77" s="14">
        <v>72</v>
      </c>
      <c r="C77" s="55" t="s">
        <v>321</v>
      </c>
      <c r="D77" s="52" t="s">
        <v>322</v>
      </c>
      <c r="E77" s="65" t="s">
        <v>323</v>
      </c>
      <c r="F77" s="3"/>
      <c r="G77" s="53"/>
      <c r="H77" s="3"/>
      <c r="I77" s="53">
        <v>2021</v>
      </c>
      <c r="J77" s="3"/>
      <c r="K77" s="5"/>
      <c r="L77" s="38"/>
      <c r="M77" s="68" t="s">
        <v>310</v>
      </c>
      <c r="N77" s="50"/>
      <c r="O77" s="50"/>
      <c r="P77" s="50"/>
      <c r="Q77" s="50"/>
      <c r="R77" s="3"/>
      <c r="S77" s="53"/>
      <c r="V77" s="54">
        <v>44331</v>
      </c>
      <c r="W77" s="10">
        <f t="shared" si="0"/>
        <v>2021</v>
      </c>
    </row>
    <row r="78" spans="1:23" s="10" customFormat="1" ht="51" x14ac:dyDescent="0.3">
      <c r="A78"/>
      <c r="B78" s="14">
        <v>73</v>
      </c>
      <c r="C78" s="55" t="s">
        <v>324</v>
      </c>
      <c r="D78" s="52" t="s">
        <v>64</v>
      </c>
      <c r="E78" s="65" t="s">
        <v>323</v>
      </c>
      <c r="F78" s="3"/>
      <c r="G78" s="53"/>
      <c r="H78" s="3"/>
      <c r="I78" s="53">
        <v>2021</v>
      </c>
      <c r="J78" s="3"/>
      <c r="K78" s="5"/>
      <c r="L78" s="38"/>
      <c r="M78" s="68">
        <v>88.6</v>
      </c>
      <c r="N78" s="50"/>
      <c r="O78" s="50"/>
      <c r="P78" s="50"/>
      <c r="Q78" s="50"/>
      <c r="R78" s="3"/>
      <c r="S78" s="53"/>
      <c r="V78" s="54">
        <v>44331</v>
      </c>
      <c r="W78" s="10">
        <f t="shared" si="0"/>
        <v>2021</v>
      </c>
    </row>
    <row r="79" spans="1:23" s="10" customFormat="1" ht="51" x14ac:dyDescent="0.3">
      <c r="A79"/>
      <c r="B79" s="14">
        <v>74</v>
      </c>
      <c r="C79" s="55" t="s">
        <v>325</v>
      </c>
      <c r="D79" s="52" t="s">
        <v>30</v>
      </c>
      <c r="E79" s="65" t="s">
        <v>326</v>
      </c>
      <c r="F79" s="3"/>
      <c r="G79" s="53"/>
      <c r="H79" s="3"/>
      <c r="I79" s="53">
        <v>2021</v>
      </c>
      <c r="J79" s="3"/>
      <c r="K79" s="5"/>
      <c r="L79" s="38"/>
      <c r="M79" s="68">
        <v>119.6</v>
      </c>
      <c r="N79" s="50"/>
      <c r="O79" s="50"/>
      <c r="P79" s="50"/>
      <c r="Q79" s="50"/>
      <c r="R79" s="3"/>
      <c r="S79" s="53"/>
      <c r="V79" s="54">
        <v>44331</v>
      </c>
      <c r="W79" s="10">
        <f t="shared" si="0"/>
        <v>2021</v>
      </c>
    </row>
    <row r="80" spans="1:23" s="10" customFormat="1" ht="51" x14ac:dyDescent="0.3">
      <c r="A80"/>
      <c r="B80" s="14">
        <v>75</v>
      </c>
      <c r="C80" s="55" t="s">
        <v>327</v>
      </c>
      <c r="D80" s="52" t="s">
        <v>63</v>
      </c>
      <c r="E80" s="65" t="s">
        <v>326</v>
      </c>
      <c r="F80" s="3"/>
      <c r="G80" s="53"/>
      <c r="H80" s="3"/>
      <c r="I80" s="53">
        <v>2021</v>
      </c>
      <c r="J80" s="3"/>
      <c r="K80" s="5"/>
      <c r="L80" s="38"/>
      <c r="M80" s="68">
        <v>2.5</v>
      </c>
      <c r="N80" s="50"/>
      <c r="O80" s="50"/>
      <c r="P80" s="50"/>
      <c r="Q80" s="50"/>
      <c r="R80" s="3"/>
      <c r="S80" s="53"/>
      <c r="V80" s="54">
        <v>44331</v>
      </c>
      <c r="W80" s="10">
        <f t="shared" si="0"/>
        <v>2021</v>
      </c>
    </row>
    <row r="81" spans="1:23" s="10" customFormat="1" ht="51" x14ac:dyDescent="0.3">
      <c r="A81"/>
      <c r="B81" s="14">
        <v>76</v>
      </c>
      <c r="C81" s="65" t="s">
        <v>328</v>
      </c>
      <c r="D81" s="52" t="s">
        <v>61</v>
      </c>
      <c r="E81" s="65" t="s">
        <v>323</v>
      </c>
      <c r="F81" s="3"/>
      <c r="G81" s="53"/>
      <c r="H81" s="3"/>
      <c r="I81" s="53">
        <v>2021</v>
      </c>
      <c r="J81" s="3"/>
      <c r="K81" s="5"/>
      <c r="L81" s="38"/>
      <c r="M81" s="68" t="s">
        <v>310</v>
      </c>
      <c r="N81" s="50"/>
      <c r="O81" s="50"/>
      <c r="P81" s="50"/>
      <c r="Q81" s="50"/>
      <c r="R81" s="3"/>
      <c r="S81" s="53"/>
      <c r="V81" s="54">
        <v>44334</v>
      </c>
      <c r="W81" s="10">
        <f t="shared" si="0"/>
        <v>2021</v>
      </c>
    </row>
    <row r="82" spans="1:23" s="10" customFormat="1" x14ac:dyDescent="0.3">
      <c r="A82"/>
      <c r="B82" s="14">
        <v>77</v>
      </c>
      <c r="C82" s="65" t="s">
        <v>329</v>
      </c>
      <c r="D82" s="52" t="s">
        <v>62</v>
      </c>
      <c r="E82" s="65"/>
      <c r="F82" s="3"/>
      <c r="G82" s="53"/>
      <c r="H82" s="3"/>
      <c r="I82" s="53">
        <v>2021</v>
      </c>
      <c r="J82" s="3"/>
      <c r="K82" s="5"/>
      <c r="L82" s="38"/>
      <c r="M82" s="68">
        <v>98.3</v>
      </c>
      <c r="N82" s="50"/>
      <c r="O82" s="50"/>
      <c r="P82" s="50"/>
      <c r="Q82" s="50"/>
      <c r="R82" s="3"/>
      <c r="S82" s="53"/>
      <c r="V82" s="70"/>
    </row>
    <row r="83" spans="1:23" s="10" customFormat="1" x14ac:dyDescent="0.3">
      <c r="A83"/>
      <c r="B83" s="14">
        <v>78</v>
      </c>
      <c r="C83" s="65" t="s">
        <v>330</v>
      </c>
      <c r="D83" s="52" t="s">
        <v>26</v>
      </c>
      <c r="E83" s="65"/>
      <c r="F83" s="3"/>
      <c r="G83" s="53"/>
      <c r="H83" s="3"/>
      <c r="I83" s="53">
        <v>2021</v>
      </c>
      <c r="J83" s="3"/>
      <c r="K83" s="5"/>
      <c r="L83" s="38"/>
      <c r="M83" s="68">
        <v>50.2</v>
      </c>
      <c r="N83" s="50"/>
      <c r="O83" s="50"/>
      <c r="P83" s="50"/>
      <c r="Q83" s="50"/>
      <c r="R83" s="3"/>
      <c r="S83" s="53"/>
      <c r="V83" s="70"/>
    </row>
    <row r="84" spans="1:23" s="10" customFormat="1" x14ac:dyDescent="0.3">
      <c r="A84"/>
      <c r="B84" s="14">
        <v>79</v>
      </c>
      <c r="C84" s="65" t="s">
        <v>331</v>
      </c>
      <c r="D84" s="52" t="s">
        <v>332</v>
      </c>
      <c r="E84" s="65"/>
      <c r="F84" s="3"/>
      <c r="G84" s="53"/>
      <c r="H84" s="3"/>
      <c r="I84" s="53">
        <v>2021</v>
      </c>
      <c r="J84" s="3"/>
      <c r="K84" s="5"/>
      <c r="L84" s="38"/>
      <c r="M84" s="68">
        <v>7.8</v>
      </c>
      <c r="N84" s="50"/>
      <c r="O84" s="50"/>
      <c r="P84" s="50"/>
      <c r="Q84" s="50"/>
      <c r="R84" s="3"/>
      <c r="S84" s="53"/>
      <c r="V84" s="70"/>
    </row>
    <row r="85" spans="1:23" s="10" customFormat="1" x14ac:dyDescent="0.3">
      <c r="A85"/>
      <c r="B85" s="14">
        <v>80</v>
      </c>
      <c r="C85" s="65" t="s">
        <v>333</v>
      </c>
      <c r="D85" s="52" t="s">
        <v>67</v>
      </c>
      <c r="E85" s="65"/>
      <c r="F85" s="3"/>
      <c r="G85" s="53"/>
      <c r="H85" s="3"/>
      <c r="I85" s="53">
        <v>2021</v>
      </c>
      <c r="J85" s="3"/>
      <c r="K85" s="5"/>
      <c r="L85" s="38"/>
      <c r="M85" s="68">
        <v>35.700000000000003</v>
      </c>
      <c r="N85" s="50"/>
      <c r="O85" s="50"/>
      <c r="P85" s="50"/>
      <c r="Q85" s="50"/>
      <c r="R85" s="3"/>
      <c r="S85" s="53"/>
      <c r="V85" s="70"/>
    </row>
    <row r="86" spans="1:23" s="10" customFormat="1" x14ac:dyDescent="0.3">
      <c r="A86"/>
      <c r="B86" s="14">
        <v>81</v>
      </c>
      <c r="C86" s="65" t="s">
        <v>334</v>
      </c>
      <c r="D86" s="52" t="s">
        <v>335</v>
      </c>
      <c r="E86" s="65"/>
      <c r="F86" s="3"/>
      <c r="G86" s="53"/>
      <c r="H86" s="3"/>
      <c r="I86" s="53">
        <v>2021</v>
      </c>
      <c r="J86" s="3"/>
      <c r="K86" s="5"/>
      <c r="L86" s="38"/>
      <c r="M86" s="68">
        <v>41.4</v>
      </c>
      <c r="N86" s="50"/>
      <c r="O86" s="50"/>
      <c r="P86" s="50"/>
      <c r="Q86" s="50"/>
      <c r="R86" s="3"/>
      <c r="S86" s="53"/>
      <c r="V86" s="70"/>
    </row>
    <row r="87" spans="1:23" s="10" customFormat="1" x14ac:dyDescent="0.3">
      <c r="A87"/>
      <c r="B87" s="14">
        <v>82</v>
      </c>
      <c r="C87" s="65" t="s">
        <v>336</v>
      </c>
      <c r="D87" s="52" t="s">
        <v>66</v>
      </c>
      <c r="E87" s="65"/>
      <c r="F87" s="3"/>
      <c r="G87" s="53"/>
      <c r="H87" s="3"/>
      <c r="I87" s="53">
        <v>2021</v>
      </c>
      <c r="J87" s="3"/>
      <c r="K87" s="5"/>
      <c r="L87" s="38"/>
      <c r="M87" s="68">
        <v>226.6</v>
      </c>
      <c r="N87" s="50"/>
      <c r="O87" s="50"/>
      <c r="P87" s="50"/>
      <c r="Q87" s="50"/>
      <c r="R87" s="3"/>
      <c r="S87" s="53"/>
      <c r="V87" s="70"/>
    </row>
    <row r="88" spans="1:23" s="10" customFormat="1" x14ac:dyDescent="0.3">
      <c r="A88"/>
      <c r="B88" s="14">
        <v>83</v>
      </c>
      <c r="C88" s="65" t="s">
        <v>337</v>
      </c>
      <c r="D88" s="52" t="s">
        <v>338</v>
      </c>
      <c r="E88" s="65"/>
      <c r="F88" s="3"/>
      <c r="G88" s="53"/>
      <c r="H88" s="3"/>
      <c r="I88" s="53">
        <v>2021</v>
      </c>
      <c r="J88" s="3"/>
      <c r="K88" s="5"/>
      <c r="L88" s="38"/>
      <c r="M88" s="68">
        <v>353.1</v>
      </c>
      <c r="N88" s="50"/>
      <c r="O88" s="50"/>
      <c r="P88" s="50"/>
      <c r="Q88" s="50"/>
      <c r="R88" s="3"/>
      <c r="S88" s="53"/>
      <c r="V88" s="70"/>
    </row>
    <row r="89" spans="1:23" s="10" customFormat="1" x14ac:dyDescent="0.3">
      <c r="A89"/>
      <c r="B89" s="14">
        <v>84</v>
      </c>
      <c r="C89" s="65" t="s">
        <v>339</v>
      </c>
      <c r="D89" s="52" t="s">
        <v>69</v>
      </c>
      <c r="E89" s="65"/>
      <c r="F89" s="3"/>
      <c r="G89" s="53"/>
      <c r="H89" s="3"/>
      <c r="I89" s="53">
        <v>2021</v>
      </c>
      <c r="J89" s="3"/>
      <c r="K89" s="5"/>
      <c r="L89" s="38"/>
      <c r="M89" s="68">
        <v>30.3</v>
      </c>
      <c r="N89" s="50"/>
      <c r="O89" s="50"/>
      <c r="P89" s="50"/>
      <c r="Q89" s="50"/>
      <c r="R89" s="3"/>
      <c r="S89" s="53"/>
      <c r="V89" s="70"/>
    </row>
    <row r="90" spans="1:23" s="10" customFormat="1" x14ac:dyDescent="0.3">
      <c r="A90"/>
      <c r="B90" s="14">
        <v>85</v>
      </c>
      <c r="C90" s="65" t="s">
        <v>340</v>
      </c>
      <c r="D90" s="52" t="s">
        <v>341</v>
      </c>
      <c r="E90" s="65"/>
      <c r="F90" s="3"/>
      <c r="G90" s="53"/>
      <c r="H90" s="3"/>
      <c r="I90" s="53">
        <v>2021</v>
      </c>
      <c r="J90" s="3"/>
      <c r="K90" s="5"/>
      <c r="L90" s="38"/>
      <c r="M90" s="68">
        <v>669.9</v>
      </c>
      <c r="N90" s="50"/>
      <c r="O90" s="50"/>
      <c r="P90" s="50"/>
      <c r="Q90" s="50"/>
      <c r="R90" s="3"/>
      <c r="S90" s="53"/>
      <c r="V90" s="70"/>
    </row>
    <row r="91" spans="1:23" s="10" customFormat="1" x14ac:dyDescent="0.3">
      <c r="A91"/>
      <c r="B91" s="14">
        <v>86</v>
      </c>
      <c r="C91" s="65" t="s">
        <v>342</v>
      </c>
      <c r="D91" s="52" t="s">
        <v>65</v>
      </c>
      <c r="E91" s="65"/>
      <c r="F91" s="3"/>
      <c r="G91" s="53"/>
      <c r="H91" s="3"/>
      <c r="I91" s="53">
        <v>2021</v>
      </c>
      <c r="J91" s="3"/>
      <c r="K91" s="5"/>
      <c r="L91" s="38"/>
      <c r="M91" s="68">
        <v>2.2999999999999998</v>
      </c>
      <c r="N91" s="50"/>
      <c r="O91" s="50"/>
      <c r="P91" s="50"/>
      <c r="Q91" s="50"/>
      <c r="R91" s="3"/>
      <c r="S91" s="53"/>
      <c r="V91" s="70"/>
    </row>
    <row r="92" spans="1:23" s="10" customFormat="1" x14ac:dyDescent="0.3">
      <c r="A92"/>
      <c r="B92" s="14">
        <v>87</v>
      </c>
      <c r="C92" s="65" t="s">
        <v>343</v>
      </c>
      <c r="D92" s="52" t="s">
        <v>70</v>
      </c>
      <c r="E92" s="65"/>
      <c r="F92" s="3"/>
      <c r="G92" s="53"/>
      <c r="H92" s="3"/>
      <c r="I92" s="53">
        <v>2021</v>
      </c>
      <c r="J92" s="3"/>
      <c r="K92" s="5"/>
      <c r="L92" s="38"/>
      <c r="M92" s="68">
        <v>236.4</v>
      </c>
      <c r="N92" s="50"/>
      <c r="O92" s="50"/>
      <c r="P92" s="50"/>
      <c r="Q92" s="50"/>
      <c r="R92" s="3"/>
      <c r="S92" s="53"/>
      <c r="V92" s="70"/>
    </row>
    <row r="93" spans="1:23" x14ac:dyDescent="0.3">
      <c r="B93" s="14">
        <v>88</v>
      </c>
      <c r="C93" s="65" t="s">
        <v>344</v>
      </c>
      <c r="D93" s="52" t="s">
        <v>68</v>
      </c>
      <c r="E93" s="3"/>
      <c r="F93" s="3"/>
      <c r="G93" s="53"/>
      <c r="H93" s="3"/>
      <c r="I93" s="53">
        <v>2021</v>
      </c>
      <c r="J93" s="3"/>
      <c r="K93" s="5"/>
      <c r="L93" s="38"/>
      <c r="M93" s="68">
        <v>30.5</v>
      </c>
      <c r="N93" s="50"/>
      <c r="O93" s="50"/>
      <c r="P93" s="50"/>
      <c r="Q93" s="50"/>
      <c r="R93" s="3"/>
      <c r="S93" s="3"/>
    </row>
    <row r="94" spans="1:23" x14ac:dyDescent="0.3">
      <c r="B94" s="14">
        <v>89</v>
      </c>
      <c r="C94" s="65" t="s">
        <v>345</v>
      </c>
      <c r="D94" s="52" t="s">
        <v>346</v>
      </c>
      <c r="E94" s="3"/>
      <c r="F94" s="3"/>
      <c r="G94" s="53"/>
      <c r="H94" s="3"/>
      <c r="I94" s="53">
        <v>2021</v>
      </c>
      <c r="J94" s="3"/>
      <c r="K94" s="5"/>
      <c r="L94" s="38"/>
      <c r="M94" s="68">
        <v>6.5</v>
      </c>
      <c r="N94" s="50"/>
      <c r="O94" s="50"/>
      <c r="P94" s="50"/>
      <c r="Q94" s="50"/>
      <c r="R94" s="3"/>
      <c r="S94" s="3"/>
    </row>
    <row r="95" spans="1:23" x14ac:dyDescent="0.3">
      <c r="B95" s="14">
        <v>90</v>
      </c>
      <c r="C95" s="65" t="s">
        <v>347</v>
      </c>
      <c r="D95" s="52" t="s">
        <v>59</v>
      </c>
      <c r="E95" s="3"/>
      <c r="F95" s="3"/>
      <c r="G95" s="53"/>
      <c r="H95" s="3"/>
      <c r="I95" s="53">
        <v>2021</v>
      </c>
      <c r="J95" s="3"/>
      <c r="K95" s="5"/>
      <c r="L95" s="38"/>
      <c r="M95" s="68">
        <v>3.3</v>
      </c>
      <c r="N95" s="50"/>
      <c r="O95" s="50"/>
      <c r="P95" s="50"/>
      <c r="Q95" s="50"/>
      <c r="R95" s="3"/>
      <c r="S95" s="3"/>
    </row>
    <row r="96" spans="1:23" x14ac:dyDescent="0.3">
      <c r="B96" s="14">
        <v>91</v>
      </c>
      <c r="C96" s="65" t="s">
        <v>348</v>
      </c>
      <c r="D96" s="52" t="s">
        <v>349</v>
      </c>
      <c r="E96" s="3"/>
      <c r="F96" s="3"/>
      <c r="G96" s="53"/>
      <c r="H96" s="3"/>
      <c r="I96" s="53">
        <v>2021</v>
      </c>
      <c r="J96" s="3"/>
      <c r="K96" s="5"/>
      <c r="L96" s="38"/>
      <c r="M96" s="68">
        <v>6</v>
      </c>
      <c r="N96" s="50"/>
      <c r="O96" s="50"/>
      <c r="P96" s="50"/>
      <c r="Q96" s="50"/>
      <c r="R96" s="3"/>
      <c r="S96" s="3"/>
    </row>
    <row r="97" spans="2:23" x14ac:dyDescent="0.3">
      <c r="B97" s="14">
        <v>92</v>
      </c>
      <c r="C97" s="65" t="s">
        <v>350</v>
      </c>
      <c r="D97" s="52" t="s">
        <v>1</v>
      </c>
      <c r="E97" s="3"/>
      <c r="F97" s="3"/>
      <c r="G97" s="53"/>
      <c r="H97" s="3"/>
      <c r="I97" s="53">
        <v>2021</v>
      </c>
      <c r="J97" s="3"/>
      <c r="K97" s="5"/>
      <c r="L97" s="38"/>
      <c r="M97" s="68">
        <v>0.2</v>
      </c>
      <c r="N97" s="50"/>
      <c r="O97" s="50"/>
      <c r="P97" s="50"/>
      <c r="Q97" s="50"/>
      <c r="R97" s="3"/>
      <c r="S97" s="3"/>
    </row>
    <row r="98" spans="2:23" ht="30.6" x14ac:dyDescent="0.3">
      <c r="B98" s="14">
        <v>93</v>
      </c>
      <c r="C98" s="65" t="s">
        <v>351</v>
      </c>
      <c r="D98" s="52" t="s">
        <v>352</v>
      </c>
      <c r="E98" s="3"/>
      <c r="F98" s="3"/>
      <c r="G98" s="53"/>
      <c r="H98" s="3"/>
      <c r="I98" s="53">
        <v>2021</v>
      </c>
      <c r="J98" s="3"/>
      <c r="K98" s="5"/>
      <c r="L98" s="38"/>
      <c r="M98" s="68">
        <v>75.5</v>
      </c>
      <c r="N98" s="50"/>
      <c r="O98" s="50"/>
      <c r="P98" s="50"/>
      <c r="Q98" s="50"/>
      <c r="R98" s="3"/>
      <c r="S98" s="3"/>
    </row>
    <row r="99" spans="2:23" ht="20.399999999999999" x14ac:dyDescent="0.3">
      <c r="B99" s="14">
        <v>94</v>
      </c>
      <c r="C99" s="65" t="s">
        <v>353</v>
      </c>
      <c r="D99" s="52" t="s">
        <v>354</v>
      </c>
      <c r="E99" s="3"/>
      <c r="F99" s="3"/>
      <c r="G99" s="53"/>
      <c r="H99" s="3"/>
      <c r="I99" s="53">
        <v>2022</v>
      </c>
      <c r="J99" s="3"/>
      <c r="K99" s="5"/>
      <c r="L99" s="38"/>
      <c r="M99" s="68">
        <v>151</v>
      </c>
      <c r="N99" s="50"/>
      <c r="O99" s="50"/>
      <c r="P99" s="50"/>
      <c r="Q99" s="50"/>
      <c r="R99" s="3"/>
      <c r="S99" s="3"/>
    </row>
    <row r="100" spans="2:23" x14ac:dyDescent="0.3">
      <c r="B100" s="14">
        <v>95</v>
      </c>
      <c r="C100" s="65" t="s">
        <v>355</v>
      </c>
      <c r="D100" s="52" t="s">
        <v>356</v>
      </c>
      <c r="E100" s="3"/>
      <c r="F100" s="3"/>
      <c r="G100" s="53"/>
      <c r="H100" s="3"/>
      <c r="I100" s="53">
        <v>2022</v>
      </c>
      <c r="J100" s="3"/>
      <c r="K100" s="5"/>
      <c r="L100" s="38"/>
      <c r="M100" s="68">
        <v>12</v>
      </c>
      <c r="N100" s="50"/>
      <c r="O100" s="50"/>
      <c r="P100" s="50"/>
      <c r="Q100" s="50"/>
      <c r="R100" s="3"/>
      <c r="S100" s="3"/>
    </row>
    <row r="101" spans="2:23" ht="20.399999999999999" x14ac:dyDescent="0.3">
      <c r="B101" s="14">
        <v>96</v>
      </c>
      <c r="C101" s="65" t="s">
        <v>357</v>
      </c>
      <c r="D101" s="52" t="s">
        <v>83</v>
      </c>
      <c r="E101" s="3"/>
      <c r="F101" s="3"/>
      <c r="G101" s="53"/>
      <c r="H101" s="3"/>
      <c r="I101" s="53">
        <v>2022</v>
      </c>
      <c r="J101" s="3"/>
      <c r="K101" s="5"/>
      <c r="L101" s="38"/>
      <c r="M101" s="68">
        <v>1.4</v>
      </c>
      <c r="N101" s="50"/>
      <c r="O101" s="50"/>
      <c r="P101" s="50"/>
      <c r="Q101" s="50"/>
      <c r="R101" s="3"/>
      <c r="S101" s="3"/>
    </row>
    <row r="102" spans="2:23" x14ac:dyDescent="0.3">
      <c r="C102" s="57"/>
      <c r="D102" s="57" t="s">
        <v>358</v>
      </c>
      <c r="E102" s="57" t="s">
        <v>359</v>
      </c>
      <c r="V102" s="57" t="s">
        <v>360</v>
      </c>
      <c r="W102" s="10" t="e">
        <f>YEAR(V102)</f>
        <v>#VALUE!</v>
      </c>
    </row>
    <row r="103" spans="2:23" x14ac:dyDescent="0.3">
      <c r="E103" s="58"/>
    </row>
    <row r="104" spans="2:23" x14ac:dyDescent="0.3">
      <c r="E104" s="58"/>
    </row>
    <row r="105" spans="2:23" x14ac:dyDescent="0.3">
      <c r="E105" s="58"/>
    </row>
    <row r="106" spans="2:23" x14ac:dyDescent="0.3">
      <c r="E106" s="58"/>
    </row>
    <row r="107" spans="2:23" x14ac:dyDescent="0.3">
      <c r="E107" s="58"/>
    </row>
    <row r="108" spans="2:23" x14ac:dyDescent="0.3">
      <c r="E108" s="58"/>
    </row>
    <row r="109" spans="2:23" x14ac:dyDescent="0.3">
      <c r="E109" s="58"/>
    </row>
  </sheetData>
  <mergeCells count="1">
    <mergeCell ref="B3:Q3"/>
  </mergeCells>
  <pageMargins left="0.7" right="0.7" top="0.75" bottom="0.75" header="0.3" footer="0.3"/>
  <legacy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5"/>
  <sheetViews>
    <sheetView workbookViewId="0">
      <selection activeCell="B4" sqref="B4"/>
    </sheetView>
  </sheetViews>
  <sheetFormatPr baseColWidth="10" defaultRowHeight="14.4" x14ac:dyDescent="0.3"/>
  <cols>
    <col min="1" max="1" width="16.5546875" bestFit="1" customWidth="1"/>
    <col min="2" max="2" width="18.5546875" bestFit="1" customWidth="1"/>
  </cols>
  <sheetData>
    <row r="2" spans="1:2" x14ac:dyDescent="0.3">
      <c r="A2" s="59" t="s">
        <v>85</v>
      </c>
      <c r="B2" t="s">
        <v>363</v>
      </c>
    </row>
    <row r="4" spans="1:2" x14ac:dyDescent="0.3">
      <c r="A4" s="59" t="s">
        <v>361</v>
      </c>
      <c r="B4" t="s">
        <v>365</v>
      </c>
    </row>
    <row r="5" spans="1:2" x14ac:dyDescent="0.3">
      <c r="A5" s="11">
        <v>1997</v>
      </c>
      <c r="B5" s="60">
        <v>60</v>
      </c>
    </row>
    <row r="6" spans="1:2" x14ac:dyDescent="0.3">
      <c r="A6" s="11">
        <v>1998</v>
      </c>
      <c r="B6" s="60">
        <v>50</v>
      </c>
    </row>
    <row r="7" spans="1:2" x14ac:dyDescent="0.3">
      <c r="A7" s="11">
        <v>2000</v>
      </c>
      <c r="B7" s="60">
        <v>166</v>
      </c>
    </row>
    <row r="8" spans="1:2" x14ac:dyDescent="0.3">
      <c r="A8" s="11">
        <v>2001</v>
      </c>
      <c r="B8" s="60">
        <v>151</v>
      </c>
    </row>
    <row r="9" spans="1:2" x14ac:dyDescent="0.3">
      <c r="A9" s="11">
        <v>2002</v>
      </c>
      <c r="B9" s="60">
        <v>651</v>
      </c>
    </row>
    <row r="10" spans="1:2" x14ac:dyDescent="0.3">
      <c r="A10" s="11">
        <v>2003</v>
      </c>
      <c r="B10" s="60">
        <v>292.5</v>
      </c>
    </row>
    <row r="11" spans="1:2" x14ac:dyDescent="0.3">
      <c r="A11" s="11">
        <v>2004</v>
      </c>
      <c r="B11" s="60">
        <v>87</v>
      </c>
    </row>
    <row r="12" spans="1:2" x14ac:dyDescent="0.3">
      <c r="A12" s="11">
        <v>2005</v>
      </c>
      <c r="B12" s="60">
        <v>38.200000000000003</v>
      </c>
    </row>
    <row r="13" spans="1:2" x14ac:dyDescent="0.3">
      <c r="A13" s="11">
        <v>2006</v>
      </c>
      <c r="B13" s="60">
        <v>1485</v>
      </c>
    </row>
    <row r="14" spans="1:2" x14ac:dyDescent="0.3">
      <c r="A14" s="11">
        <v>2011</v>
      </c>
      <c r="B14" s="60">
        <v>8</v>
      </c>
    </row>
    <row r="15" spans="1:2" x14ac:dyDescent="0.3">
      <c r="A15" s="11">
        <v>2012</v>
      </c>
      <c r="B15" s="60">
        <v>3.56</v>
      </c>
    </row>
    <row r="16" spans="1:2" x14ac:dyDescent="0.3">
      <c r="A16" s="11">
        <v>2013</v>
      </c>
      <c r="B16" s="60">
        <v>677.62</v>
      </c>
    </row>
    <row r="17" spans="1:2" x14ac:dyDescent="0.3">
      <c r="A17" s="11">
        <v>2014</v>
      </c>
      <c r="B17" s="60">
        <v>158.9</v>
      </c>
    </row>
    <row r="18" spans="1:2" x14ac:dyDescent="0.3">
      <c r="A18" s="11">
        <v>2015</v>
      </c>
      <c r="B18" s="60">
        <v>213.06</v>
      </c>
    </row>
    <row r="19" spans="1:2" x14ac:dyDescent="0.3">
      <c r="A19" s="11">
        <v>2016</v>
      </c>
      <c r="B19" s="60">
        <v>368.65999999999997</v>
      </c>
    </row>
    <row r="20" spans="1:2" x14ac:dyDescent="0.3">
      <c r="A20" s="11">
        <v>2017</v>
      </c>
      <c r="B20" s="60">
        <v>79.650000000000006</v>
      </c>
    </row>
    <row r="21" spans="1:2" x14ac:dyDescent="0.3">
      <c r="A21" s="11">
        <v>2018</v>
      </c>
      <c r="B21" s="60">
        <v>216.2</v>
      </c>
    </row>
    <row r="22" spans="1:2" x14ac:dyDescent="0.3">
      <c r="A22" s="11">
        <v>2019</v>
      </c>
      <c r="B22" s="60">
        <v>10</v>
      </c>
    </row>
    <row r="23" spans="1:2" x14ac:dyDescent="0.3">
      <c r="A23" s="11">
        <v>2021</v>
      </c>
      <c r="B23" s="60">
        <v>2440.0500000000002</v>
      </c>
    </row>
    <row r="24" spans="1:2" x14ac:dyDescent="0.3">
      <c r="A24" s="11">
        <v>2022</v>
      </c>
      <c r="B24" s="60">
        <v>164.4</v>
      </c>
    </row>
    <row r="25" spans="1:2" x14ac:dyDescent="0.3">
      <c r="A25" s="11" t="s">
        <v>362</v>
      </c>
      <c r="B25" s="60">
        <v>7320.7999999999993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Expedientes ingresados</vt:lpstr>
      <vt:lpstr>Expedientes resueltos</vt:lpstr>
      <vt:lpstr>Expedientes tramitados</vt:lpstr>
      <vt:lpstr>Sanciones</vt:lpstr>
      <vt:lpstr>Exp Materias</vt:lpstr>
      <vt:lpstr>Multas</vt:lpstr>
      <vt:lpstr>TD Multas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Ramos Navarro</dc:creator>
  <cp:lastModifiedBy>Leila Ortiz Juarez</cp:lastModifiedBy>
  <dcterms:created xsi:type="dcterms:W3CDTF">2022-06-15T15:20:24Z</dcterms:created>
  <dcterms:modified xsi:type="dcterms:W3CDTF">2025-01-21T20:56:44Z</dcterms:modified>
</cp:coreProperties>
</file>